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Eldimara\RGPC\RGPC_2025\1º trimestre_25\Arquivos para publicação\"/>
    </mc:Choice>
  </mc:AlternateContent>
  <xr:revisionPtr revIDLastSave="0" documentId="13_ncr:1_{7CD12886-BD7F-4273-B5BC-734C713A7A72}" xr6:coauthVersionLast="47" xr6:coauthVersionMax="47" xr10:uidLastSave="{00000000-0000-0000-0000-000000000000}"/>
  <bookViews>
    <workbookView xWindow="-28920" yWindow="-120" windowWidth="29040" windowHeight="15720" firstSheet="38" activeTab="52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Dados_EAPC e Seguradoras " sheetId="87" r:id="rId5"/>
    <sheet name="Dados_EFPC " sheetId="88" r:id="rId6"/>
    <sheet name="2.1 População" sheetId="4" r:id="rId7"/>
    <sheet name="2.2 Evolução da população EFPC" sheetId="5" r:id="rId8"/>
    <sheet name="2.2.1 População EFPC patrocínio" sheetId="6" r:id="rId9"/>
    <sheet name="2.3 População das EAPC" sheetId="7" r:id="rId10"/>
    <sheet name="2.3.1 População EAPC produto" sheetId="8" r:id="rId11"/>
    <sheet name="2.4 % População EFPC por gênero" sheetId="9" r:id="rId12"/>
    <sheet name="2.5 % Pop EFPC faixa etária" sheetId="10" r:id="rId13"/>
    <sheet name="2.6 População EFPC faixa etária" sheetId="21" r:id="rId14"/>
    <sheet name="2.7 População EAPC por gênero" sheetId="11" r:id="rId15"/>
    <sheet name="2.8 % Pop EAPC faixa etária" sheetId="12" r:id="rId16"/>
    <sheet name="2.9 População EAPC faixa etária" sheetId="22" r:id="rId17"/>
    <sheet name="2.10 Pop instituído_patrocinado" sheetId="45" r:id="rId18"/>
    <sheet name="2.11 Pop plano_modalidade" sheetId="80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2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7.9 Rent. Média EFPC Plano" sheetId="69" r:id="rId49"/>
    <sheet name="7.10 Rent.Comparativo" sheetId="81" r:id="rId50"/>
    <sheet name="8.1 Investimento EFPC EAPC" sheetId="35" r:id="rId51"/>
    <sheet name="8.2  Investimento EAPC" sheetId="36" r:id="rId52"/>
    <sheet name="8.3  Investimento EFPC" sheetId="37" r:id="rId53"/>
    <sheet name="8.4 Títulos Públ. EAPC % Index." sheetId="46" r:id="rId54"/>
    <sheet name="8.5 Títulos Públ. EFPC % Index." sheetId="47" r:id="rId55"/>
    <sheet name="8.6 Tít. Públ.EAPC % por Venc." sheetId="48" r:id="rId56"/>
    <sheet name="8.7 Tít. Públ.EFPC % por Venc." sheetId="49" r:id="rId57"/>
    <sheet name="Cenário Internacional RPC" sheetId="72" r:id="rId58"/>
  </sheets>
  <externalReferences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xlnm._FilterDatabase" localSheetId="4" hidden="1">'Dados_EAPC e Seguradoras '!$A$1:$G$45</definedName>
    <definedName name="_xlnm._FilterDatabase" localSheetId="5" hidden="1">'Dados_EFPC '!$A$1:$O$269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57" l="1"/>
  <c r="O7" i="57"/>
  <c r="O8" i="57"/>
  <c r="O13" i="57"/>
  <c r="O14" i="57"/>
  <c r="O15" i="57"/>
  <c r="O269" i="88" l="1"/>
  <c r="O268" i="88"/>
  <c r="O266" i="88"/>
  <c r="F266" i="88"/>
  <c r="O265" i="88"/>
  <c r="O264" i="88"/>
  <c r="O263" i="88"/>
  <c r="L263" i="88"/>
  <c r="K263" i="88"/>
  <c r="J263" i="88"/>
  <c r="O262" i="88"/>
  <c r="O260" i="88"/>
  <c r="L260" i="88"/>
  <c r="K260" i="88"/>
  <c r="J260" i="88"/>
  <c r="F260" i="88"/>
  <c r="O259" i="88"/>
  <c r="O258" i="88"/>
  <c r="F258" i="88"/>
  <c r="O257" i="88"/>
  <c r="I257" i="88"/>
  <c r="H257" i="88"/>
  <c r="G257" i="88"/>
  <c r="F257" i="88"/>
  <c r="O256" i="88"/>
  <c r="L256" i="88"/>
  <c r="K256" i="88"/>
  <c r="J256" i="88"/>
  <c r="F256" i="88"/>
  <c r="O255" i="88"/>
  <c r="L255" i="88"/>
  <c r="K255" i="88"/>
  <c r="J255" i="88"/>
  <c r="I255" i="88"/>
  <c r="H255" i="88"/>
  <c r="G255" i="88"/>
  <c r="F255" i="88"/>
  <c r="O254" i="88"/>
  <c r="L254" i="88"/>
  <c r="K254" i="88"/>
  <c r="J254" i="88"/>
  <c r="I254" i="88"/>
  <c r="H254" i="88"/>
  <c r="G254" i="88"/>
  <c r="F254" i="88"/>
  <c r="O253" i="88"/>
  <c r="F253" i="88"/>
  <c r="O252" i="88"/>
  <c r="I252" i="88"/>
  <c r="H252" i="88"/>
  <c r="G252" i="88"/>
  <c r="F252" i="88"/>
  <c r="O251" i="88"/>
  <c r="F251" i="88"/>
  <c r="O250" i="88"/>
  <c r="F250" i="88"/>
  <c r="O249" i="88"/>
  <c r="F249" i="88"/>
  <c r="O248" i="88"/>
  <c r="L248" i="88"/>
  <c r="K248" i="88"/>
  <c r="J248" i="88"/>
  <c r="I248" i="88"/>
  <c r="H248" i="88"/>
  <c r="G248" i="88"/>
  <c r="F248" i="88"/>
  <c r="O247" i="88"/>
  <c r="L247" i="88"/>
  <c r="K247" i="88"/>
  <c r="J247" i="88"/>
  <c r="I247" i="88"/>
  <c r="H247" i="88"/>
  <c r="G247" i="88"/>
  <c r="F247" i="88"/>
  <c r="O246" i="88"/>
  <c r="I246" i="88"/>
  <c r="H246" i="88"/>
  <c r="G246" i="88"/>
  <c r="F246" i="88"/>
  <c r="O245" i="88"/>
  <c r="L245" i="88"/>
  <c r="K245" i="88"/>
  <c r="J245" i="88"/>
  <c r="I245" i="88"/>
  <c r="H245" i="88"/>
  <c r="G245" i="88"/>
  <c r="F245" i="88"/>
  <c r="O244" i="88"/>
  <c r="L244" i="88"/>
  <c r="K244" i="88"/>
  <c r="J244" i="88"/>
  <c r="I244" i="88"/>
  <c r="H244" i="88"/>
  <c r="G244" i="88"/>
  <c r="F244" i="88"/>
  <c r="O243" i="88"/>
  <c r="L243" i="88"/>
  <c r="K243" i="88"/>
  <c r="J243" i="88"/>
  <c r="I243" i="88"/>
  <c r="H243" i="88"/>
  <c r="G243" i="88"/>
  <c r="F243" i="88"/>
  <c r="O242" i="88"/>
  <c r="F242" i="88"/>
  <c r="O241" i="88"/>
  <c r="L241" i="88"/>
  <c r="K241" i="88"/>
  <c r="J241" i="88"/>
  <c r="I241" i="88"/>
  <c r="H241" i="88"/>
  <c r="G241" i="88"/>
  <c r="F241" i="88"/>
  <c r="O240" i="88"/>
  <c r="L240" i="88"/>
  <c r="K240" i="88"/>
  <c r="J240" i="88"/>
  <c r="I240" i="88"/>
  <c r="H240" i="88"/>
  <c r="G240" i="88"/>
  <c r="F240" i="88"/>
  <c r="O239" i="88"/>
  <c r="L239" i="88"/>
  <c r="K239" i="88"/>
  <c r="J239" i="88"/>
  <c r="F239" i="88"/>
  <c r="O238" i="88"/>
  <c r="L238" i="88"/>
  <c r="K238" i="88"/>
  <c r="J238" i="88"/>
  <c r="I238" i="88"/>
  <c r="H238" i="88"/>
  <c r="G238" i="88"/>
  <c r="F238" i="88"/>
  <c r="O237" i="88"/>
  <c r="L237" i="88"/>
  <c r="K237" i="88"/>
  <c r="J237" i="88"/>
  <c r="I237" i="88"/>
  <c r="H237" i="88"/>
  <c r="G237" i="88"/>
  <c r="F237" i="88"/>
  <c r="O236" i="88"/>
  <c r="L236" i="88"/>
  <c r="K236" i="88"/>
  <c r="J236" i="88"/>
  <c r="I236" i="88"/>
  <c r="H236" i="88"/>
  <c r="G236" i="88"/>
  <c r="F236" i="88"/>
  <c r="O235" i="88"/>
  <c r="L235" i="88"/>
  <c r="K235" i="88"/>
  <c r="J235" i="88"/>
  <c r="I235" i="88"/>
  <c r="H235" i="88"/>
  <c r="G235" i="88"/>
  <c r="F235" i="88"/>
  <c r="O234" i="88"/>
  <c r="I234" i="88"/>
  <c r="H234" i="88"/>
  <c r="G234" i="88"/>
  <c r="F234" i="88"/>
  <c r="O233" i="88"/>
  <c r="L233" i="88"/>
  <c r="K233" i="88"/>
  <c r="J233" i="88"/>
  <c r="I233" i="88"/>
  <c r="H233" i="88"/>
  <c r="G233" i="88"/>
  <c r="F233" i="88"/>
  <c r="O232" i="88"/>
  <c r="L232" i="88"/>
  <c r="K232" i="88"/>
  <c r="J232" i="88"/>
  <c r="I232" i="88"/>
  <c r="H232" i="88"/>
  <c r="G232" i="88"/>
  <c r="F232" i="88"/>
  <c r="O231" i="88"/>
  <c r="L231" i="88"/>
  <c r="K231" i="88"/>
  <c r="J231" i="88"/>
  <c r="I231" i="88"/>
  <c r="H231" i="88"/>
  <c r="G231" i="88"/>
  <c r="F231" i="88"/>
  <c r="O230" i="88"/>
  <c r="L230" i="88"/>
  <c r="K230" i="88"/>
  <c r="J230" i="88"/>
  <c r="I230" i="88"/>
  <c r="H230" i="88"/>
  <c r="G230" i="88"/>
  <c r="F230" i="88"/>
  <c r="O229" i="88"/>
  <c r="L229" i="88"/>
  <c r="K229" i="88"/>
  <c r="J229" i="88"/>
  <c r="I229" i="88"/>
  <c r="H229" i="88"/>
  <c r="G229" i="88"/>
  <c r="F229" i="88"/>
  <c r="O228" i="88"/>
  <c r="L228" i="88"/>
  <c r="K228" i="88"/>
  <c r="J228" i="88"/>
  <c r="I228" i="88"/>
  <c r="H228" i="88"/>
  <c r="G228" i="88"/>
  <c r="F228" i="88"/>
  <c r="O227" i="88"/>
  <c r="L227" i="88"/>
  <c r="K227" i="88"/>
  <c r="J227" i="88"/>
  <c r="I227" i="88"/>
  <c r="H227" i="88"/>
  <c r="G227" i="88"/>
  <c r="F227" i="88"/>
  <c r="O226" i="88"/>
  <c r="L226" i="88"/>
  <c r="K226" i="88"/>
  <c r="J226" i="88"/>
  <c r="I226" i="88"/>
  <c r="H226" i="88"/>
  <c r="G226" i="88"/>
  <c r="F226" i="88"/>
  <c r="O225" i="88"/>
  <c r="L225" i="88"/>
  <c r="K225" i="88"/>
  <c r="J225" i="88"/>
  <c r="I225" i="88"/>
  <c r="H225" i="88"/>
  <c r="G225" i="88"/>
  <c r="F225" i="88"/>
  <c r="O224" i="88"/>
  <c r="L224" i="88"/>
  <c r="K224" i="88"/>
  <c r="J224" i="88"/>
  <c r="I224" i="88"/>
  <c r="H224" i="88"/>
  <c r="G224" i="88"/>
  <c r="F224" i="88"/>
  <c r="O223" i="88"/>
  <c r="L223" i="88"/>
  <c r="K223" i="88"/>
  <c r="J223" i="88"/>
  <c r="I223" i="88"/>
  <c r="H223" i="88"/>
  <c r="G223" i="88"/>
  <c r="F223" i="88"/>
  <c r="O222" i="88"/>
  <c r="L222" i="88"/>
  <c r="K222" i="88"/>
  <c r="J222" i="88"/>
  <c r="I222" i="88"/>
  <c r="H222" i="88"/>
  <c r="G222" i="88"/>
  <c r="F222" i="88"/>
  <c r="O221" i="88"/>
  <c r="L221" i="88"/>
  <c r="K221" i="88"/>
  <c r="J221" i="88"/>
  <c r="I221" i="88"/>
  <c r="H221" i="88"/>
  <c r="G221" i="88"/>
  <c r="F221" i="88"/>
  <c r="O220" i="88"/>
  <c r="L220" i="88"/>
  <c r="K220" i="88"/>
  <c r="J220" i="88"/>
  <c r="I220" i="88"/>
  <c r="H220" i="88"/>
  <c r="G220" i="88"/>
  <c r="F220" i="88"/>
  <c r="O219" i="88"/>
  <c r="L219" i="88"/>
  <c r="K219" i="88"/>
  <c r="J219" i="88"/>
  <c r="I219" i="88"/>
  <c r="H219" i="88"/>
  <c r="G219" i="88"/>
  <c r="F219" i="88"/>
  <c r="O218" i="88"/>
  <c r="L218" i="88"/>
  <c r="K218" i="88"/>
  <c r="J218" i="88"/>
  <c r="I218" i="88"/>
  <c r="H218" i="88"/>
  <c r="G218" i="88"/>
  <c r="F218" i="88"/>
  <c r="O217" i="88"/>
  <c r="L217" i="88"/>
  <c r="K217" i="88"/>
  <c r="J217" i="88"/>
  <c r="I217" i="88"/>
  <c r="H217" i="88"/>
  <c r="G217" i="88"/>
  <c r="F217" i="88"/>
  <c r="O216" i="88"/>
  <c r="L216" i="88"/>
  <c r="K216" i="88"/>
  <c r="J216" i="88"/>
  <c r="I216" i="88"/>
  <c r="H216" i="88"/>
  <c r="G216" i="88"/>
  <c r="F216" i="88"/>
  <c r="O215" i="88"/>
  <c r="L215" i="88"/>
  <c r="K215" i="88"/>
  <c r="J215" i="88"/>
  <c r="I215" i="88"/>
  <c r="H215" i="88"/>
  <c r="G215" i="88"/>
  <c r="F215" i="88"/>
  <c r="O214" i="88"/>
  <c r="L214" i="88"/>
  <c r="K214" i="88"/>
  <c r="J214" i="88"/>
  <c r="I214" i="88"/>
  <c r="H214" i="88"/>
  <c r="G214" i="88"/>
  <c r="F214" i="88"/>
  <c r="O213" i="88"/>
  <c r="L213" i="88"/>
  <c r="K213" i="88"/>
  <c r="J213" i="88"/>
  <c r="I213" i="88"/>
  <c r="H213" i="88"/>
  <c r="G213" i="88"/>
  <c r="F213" i="88"/>
  <c r="O212" i="88"/>
  <c r="L212" i="88"/>
  <c r="K212" i="88"/>
  <c r="J212" i="88"/>
  <c r="I212" i="88"/>
  <c r="H212" i="88"/>
  <c r="G212" i="88"/>
  <c r="F212" i="88"/>
  <c r="O211" i="88"/>
  <c r="L211" i="88"/>
  <c r="K211" i="88"/>
  <c r="J211" i="88"/>
  <c r="I211" i="88"/>
  <c r="H211" i="88"/>
  <c r="G211" i="88"/>
  <c r="F211" i="88"/>
  <c r="O210" i="88"/>
  <c r="L210" i="88"/>
  <c r="K210" i="88"/>
  <c r="J210" i="88"/>
  <c r="I210" i="88"/>
  <c r="H210" i="88"/>
  <c r="G210" i="88"/>
  <c r="F210" i="88"/>
  <c r="O209" i="88"/>
  <c r="L209" i="88"/>
  <c r="K209" i="88"/>
  <c r="J209" i="88"/>
  <c r="I209" i="88"/>
  <c r="H209" i="88"/>
  <c r="G209" i="88"/>
  <c r="F209" i="88"/>
  <c r="O208" i="88"/>
  <c r="L208" i="88"/>
  <c r="K208" i="88"/>
  <c r="J208" i="88"/>
  <c r="I208" i="88"/>
  <c r="H208" i="88"/>
  <c r="G208" i="88"/>
  <c r="F208" i="88"/>
  <c r="O207" i="88"/>
  <c r="L207" i="88"/>
  <c r="K207" i="88"/>
  <c r="J207" i="88"/>
  <c r="I207" i="88"/>
  <c r="H207" i="88"/>
  <c r="G207" i="88"/>
  <c r="F207" i="88"/>
  <c r="O206" i="88"/>
  <c r="L206" i="88"/>
  <c r="K206" i="88"/>
  <c r="J206" i="88"/>
  <c r="H206" i="88"/>
  <c r="F206" i="88"/>
  <c r="O205" i="88"/>
  <c r="L205" i="88"/>
  <c r="K205" i="88"/>
  <c r="J205" i="88"/>
  <c r="I205" i="88"/>
  <c r="H205" i="88"/>
  <c r="G205" i="88"/>
  <c r="F205" i="88"/>
  <c r="O204" i="88"/>
  <c r="L204" i="88"/>
  <c r="K204" i="88"/>
  <c r="J204" i="88"/>
  <c r="I204" i="88"/>
  <c r="H204" i="88"/>
  <c r="G204" i="88"/>
  <c r="F204" i="88"/>
  <c r="O203" i="88"/>
  <c r="L203" i="88"/>
  <c r="K203" i="88"/>
  <c r="J203" i="88"/>
  <c r="I203" i="88"/>
  <c r="H203" i="88"/>
  <c r="G203" i="88"/>
  <c r="F203" i="88"/>
  <c r="O202" i="88"/>
  <c r="L202" i="88"/>
  <c r="K202" i="88"/>
  <c r="J202" i="88"/>
  <c r="I202" i="88"/>
  <c r="H202" i="88"/>
  <c r="G202" i="88"/>
  <c r="F202" i="88"/>
  <c r="O201" i="88"/>
  <c r="L201" i="88"/>
  <c r="K201" i="88"/>
  <c r="J201" i="88"/>
  <c r="I201" i="88"/>
  <c r="H201" i="88"/>
  <c r="G201" i="88"/>
  <c r="F201" i="88"/>
  <c r="O200" i="88"/>
  <c r="L200" i="88"/>
  <c r="K200" i="88"/>
  <c r="J200" i="88"/>
  <c r="I200" i="88"/>
  <c r="H200" i="88"/>
  <c r="G200" i="88"/>
  <c r="F200" i="88"/>
  <c r="O199" i="88"/>
  <c r="L199" i="88"/>
  <c r="K199" i="88"/>
  <c r="J199" i="88"/>
  <c r="I199" i="88"/>
  <c r="H199" i="88"/>
  <c r="G199" i="88"/>
  <c r="F199" i="88"/>
  <c r="O198" i="88"/>
  <c r="L198" i="88"/>
  <c r="K198" i="88"/>
  <c r="J198" i="88"/>
  <c r="I198" i="88"/>
  <c r="H198" i="88"/>
  <c r="G198" i="88"/>
  <c r="F198" i="88"/>
  <c r="O197" i="88"/>
  <c r="L197" i="88"/>
  <c r="K197" i="88"/>
  <c r="J197" i="88"/>
  <c r="I197" i="88"/>
  <c r="H197" i="88"/>
  <c r="G197" i="88"/>
  <c r="F197" i="88"/>
  <c r="O196" i="88"/>
  <c r="L196" i="88"/>
  <c r="K196" i="88"/>
  <c r="J196" i="88"/>
  <c r="I196" i="88"/>
  <c r="H196" i="88"/>
  <c r="G196" i="88"/>
  <c r="F196" i="88"/>
  <c r="O195" i="88"/>
  <c r="L195" i="88"/>
  <c r="K195" i="88"/>
  <c r="J195" i="88"/>
  <c r="I195" i="88"/>
  <c r="H195" i="88"/>
  <c r="G195" i="88"/>
  <c r="F195" i="88"/>
  <c r="O194" i="88"/>
  <c r="L194" i="88"/>
  <c r="K194" i="88"/>
  <c r="J194" i="88"/>
  <c r="I194" i="88"/>
  <c r="H194" i="88"/>
  <c r="G194" i="88"/>
  <c r="F194" i="88"/>
  <c r="O193" i="88"/>
  <c r="L193" i="88"/>
  <c r="K193" i="88"/>
  <c r="J193" i="88"/>
  <c r="I193" i="88"/>
  <c r="H193" i="88"/>
  <c r="G193" i="88"/>
  <c r="F193" i="88"/>
  <c r="O192" i="88"/>
  <c r="L192" i="88"/>
  <c r="K192" i="88"/>
  <c r="J192" i="88"/>
  <c r="I192" i="88"/>
  <c r="H192" i="88"/>
  <c r="G192" i="88"/>
  <c r="F192" i="88"/>
  <c r="O191" i="88"/>
  <c r="L191" i="88"/>
  <c r="K191" i="88"/>
  <c r="J191" i="88"/>
  <c r="I191" i="88"/>
  <c r="H191" i="88"/>
  <c r="G191" i="88"/>
  <c r="F191" i="88"/>
  <c r="O190" i="88"/>
  <c r="L190" i="88"/>
  <c r="K190" i="88"/>
  <c r="J190" i="88"/>
  <c r="I190" i="88"/>
  <c r="H190" i="88"/>
  <c r="G190" i="88"/>
  <c r="F190" i="88"/>
  <c r="O189" i="88"/>
  <c r="L189" i="88"/>
  <c r="K189" i="88"/>
  <c r="J189" i="88"/>
  <c r="I189" i="88"/>
  <c r="H189" i="88"/>
  <c r="G189" i="88"/>
  <c r="F189" i="88"/>
  <c r="O188" i="88"/>
  <c r="H188" i="88"/>
  <c r="F188" i="88"/>
  <c r="O187" i="88"/>
  <c r="L187" i="88"/>
  <c r="K187" i="88"/>
  <c r="J187" i="88"/>
  <c r="I187" i="88"/>
  <c r="H187" i="88"/>
  <c r="G187" i="88"/>
  <c r="F187" i="88"/>
  <c r="O186" i="88"/>
  <c r="L186" i="88"/>
  <c r="K186" i="88"/>
  <c r="J186" i="88"/>
  <c r="I186" i="88"/>
  <c r="H186" i="88"/>
  <c r="G186" i="88"/>
  <c r="F186" i="88"/>
  <c r="O185" i="88"/>
  <c r="L185" i="88"/>
  <c r="K185" i="88"/>
  <c r="J185" i="88"/>
  <c r="I185" i="88"/>
  <c r="H185" i="88"/>
  <c r="G185" i="88"/>
  <c r="F185" i="88"/>
  <c r="O184" i="88"/>
  <c r="L184" i="88"/>
  <c r="K184" i="88"/>
  <c r="J184" i="88"/>
  <c r="I184" i="88"/>
  <c r="H184" i="88"/>
  <c r="G184" i="88"/>
  <c r="F184" i="88"/>
  <c r="O183" i="88"/>
  <c r="L183" i="88"/>
  <c r="K183" i="88"/>
  <c r="J183" i="88"/>
  <c r="I183" i="88"/>
  <c r="H183" i="88"/>
  <c r="G183" i="88"/>
  <c r="F183" i="88"/>
  <c r="O182" i="88"/>
  <c r="L182" i="88"/>
  <c r="K182" i="88"/>
  <c r="J182" i="88"/>
  <c r="I182" i="88"/>
  <c r="H182" i="88"/>
  <c r="G182" i="88"/>
  <c r="F182" i="88"/>
  <c r="O181" i="88"/>
  <c r="L181" i="88"/>
  <c r="K181" i="88"/>
  <c r="J181" i="88"/>
  <c r="I181" i="88"/>
  <c r="H181" i="88"/>
  <c r="G181" i="88"/>
  <c r="F181" i="88"/>
  <c r="O180" i="88"/>
  <c r="L180" i="88"/>
  <c r="K180" i="88"/>
  <c r="J180" i="88"/>
  <c r="I180" i="88"/>
  <c r="H180" i="88"/>
  <c r="G180" i="88"/>
  <c r="F180" i="88"/>
  <c r="O179" i="88"/>
  <c r="L179" i="88"/>
  <c r="K179" i="88"/>
  <c r="J179" i="88"/>
  <c r="I179" i="88"/>
  <c r="H179" i="88"/>
  <c r="G179" i="88"/>
  <c r="F179" i="88"/>
  <c r="O178" i="88"/>
  <c r="L178" i="88"/>
  <c r="K178" i="88"/>
  <c r="J178" i="88"/>
  <c r="I178" i="88"/>
  <c r="H178" i="88"/>
  <c r="G178" i="88"/>
  <c r="F178" i="88"/>
  <c r="O177" i="88"/>
  <c r="L177" i="88"/>
  <c r="K177" i="88"/>
  <c r="J177" i="88"/>
  <c r="I177" i="88"/>
  <c r="H177" i="88"/>
  <c r="G177" i="88"/>
  <c r="F177" i="88"/>
  <c r="O176" i="88"/>
  <c r="L176" i="88"/>
  <c r="K176" i="88"/>
  <c r="J176" i="88"/>
  <c r="I176" i="88"/>
  <c r="H176" i="88"/>
  <c r="G176" i="88"/>
  <c r="F176" i="88"/>
  <c r="O175" i="88"/>
  <c r="L175" i="88"/>
  <c r="K175" i="88"/>
  <c r="J175" i="88"/>
  <c r="I175" i="88"/>
  <c r="H175" i="88"/>
  <c r="G175" i="88"/>
  <c r="F175" i="88"/>
  <c r="O174" i="88"/>
  <c r="L174" i="88"/>
  <c r="K174" i="88"/>
  <c r="J174" i="88"/>
  <c r="I174" i="88"/>
  <c r="H174" i="88"/>
  <c r="G174" i="88"/>
  <c r="F174" i="88"/>
  <c r="O173" i="88"/>
  <c r="L173" i="88"/>
  <c r="K173" i="88"/>
  <c r="J173" i="88"/>
  <c r="I173" i="88"/>
  <c r="H173" i="88"/>
  <c r="G173" i="88"/>
  <c r="F173" i="88"/>
  <c r="O172" i="88"/>
  <c r="L172" i="88"/>
  <c r="K172" i="88"/>
  <c r="J172" i="88"/>
  <c r="I172" i="88"/>
  <c r="H172" i="88"/>
  <c r="G172" i="88"/>
  <c r="F172" i="88"/>
  <c r="O171" i="88"/>
  <c r="L171" i="88"/>
  <c r="K171" i="88"/>
  <c r="J171" i="88"/>
  <c r="I171" i="88"/>
  <c r="H171" i="88"/>
  <c r="G171" i="88"/>
  <c r="F171" i="88"/>
  <c r="O170" i="88"/>
  <c r="L170" i="88"/>
  <c r="K170" i="88"/>
  <c r="J170" i="88"/>
  <c r="I170" i="88"/>
  <c r="H170" i="88"/>
  <c r="G170" i="88"/>
  <c r="F170" i="88"/>
  <c r="O169" i="88"/>
  <c r="L169" i="88"/>
  <c r="K169" i="88"/>
  <c r="J169" i="88"/>
  <c r="I169" i="88"/>
  <c r="H169" i="88"/>
  <c r="G169" i="88"/>
  <c r="F169" i="88"/>
  <c r="O168" i="88"/>
  <c r="L168" i="88"/>
  <c r="K168" i="88"/>
  <c r="J168" i="88"/>
  <c r="I168" i="88"/>
  <c r="H168" i="88"/>
  <c r="G168" i="88"/>
  <c r="F168" i="88"/>
  <c r="O167" i="88"/>
  <c r="L167" i="88"/>
  <c r="K167" i="88"/>
  <c r="J167" i="88"/>
  <c r="I167" i="88"/>
  <c r="H167" i="88"/>
  <c r="G167" i="88"/>
  <c r="F167" i="88"/>
  <c r="O166" i="88"/>
  <c r="L166" i="88"/>
  <c r="K166" i="88"/>
  <c r="J166" i="88"/>
  <c r="I166" i="88"/>
  <c r="H166" i="88"/>
  <c r="G166" i="88"/>
  <c r="F166" i="88"/>
  <c r="O165" i="88"/>
  <c r="L165" i="88"/>
  <c r="K165" i="88"/>
  <c r="J165" i="88"/>
  <c r="I165" i="88"/>
  <c r="H165" i="88"/>
  <c r="G165" i="88"/>
  <c r="F165" i="88"/>
  <c r="O164" i="88"/>
  <c r="L164" i="88"/>
  <c r="K164" i="88"/>
  <c r="J164" i="88"/>
  <c r="I164" i="88"/>
  <c r="H164" i="88"/>
  <c r="G164" i="88"/>
  <c r="F164" i="88"/>
  <c r="O163" i="88"/>
  <c r="L163" i="88"/>
  <c r="K163" i="88"/>
  <c r="J163" i="88"/>
  <c r="I163" i="88"/>
  <c r="H163" i="88"/>
  <c r="G163" i="88"/>
  <c r="F163" i="88"/>
  <c r="O162" i="88"/>
  <c r="L162" i="88"/>
  <c r="K162" i="88"/>
  <c r="J162" i="88"/>
  <c r="I162" i="88"/>
  <c r="H162" i="88"/>
  <c r="G162" i="88"/>
  <c r="F162" i="88"/>
  <c r="O161" i="88"/>
  <c r="L161" i="88"/>
  <c r="K161" i="88"/>
  <c r="J161" i="88"/>
  <c r="I161" i="88"/>
  <c r="H161" i="88"/>
  <c r="G161" i="88"/>
  <c r="F161" i="88"/>
  <c r="O160" i="88"/>
  <c r="L160" i="88"/>
  <c r="K160" i="88"/>
  <c r="J160" i="88"/>
  <c r="I160" i="88"/>
  <c r="H160" i="88"/>
  <c r="G160" i="88"/>
  <c r="F160" i="88"/>
  <c r="O159" i="88"/>
  <c r="L159" i="88"/>
  <c r="K159" i="88"/>
  <c r="J159" i="88"/>
  <c r="I159" i="88"/>
  <c r="H159" i="88"/>
  <c r="G159" i="88"/>
  <c r="F159" i="88"/>
  <c r="O158" i="88"/>
  <c r="L158" i="88"/>
  <c r="K158" i="88"/>
  <c r="J158" i="88"/>
  <c r="I158" i="88"/>
  <c r="H158" i="88"/>
  <c r="G158" i="88"/>
  <c r="F158" i="88"/>
  <c r="O157" i="88"/>
  <c r="L157" i="88"/>
  <c r="K157" i="88"/>
  <c r="J157" i="88"/>
  <c r="I157" i="88"/>
  <c r="H157" i="88"/>
  <c r="G157" i="88"/>
  <c r="F157" i="88"/>
  <c r="O156" i="88"/>
  <c r="L156" i="88"/>
  <c r="K156" i="88"/>
  <c r="J156" i="88"/>
  <c r="I156" i="88"/>
  <c r="H156" i="88"/>
  <c r="G156" i="88"/>
  <c r="F156" i="88"/>
  <c r="O155" i="88"/>
  <c r="L155" i="88"/>
  <c r="K155" i="88"/>
  <c r="J155" i="88"/>
  <c r="I155" i="88"/>
  <c r="H155" i="88"/>
  <c r="G155" i="88"/>
  <c r="F155" i="88"/>
  <c r="O154" i="88"/>
  <c r="L154" i="88"/>
  <c r="K154" i="88"/>
  <c r="J154" i="88"/>
  <c r="I154" i="88"/>
  <c r="H154" i="88"/>
  <c r="G154" i="88"/>
  <c r="F154" i="88"/>
  <c r="O153" i="88"/>
  <c r="L153" i="88"/>
  <c r="K153" i="88"/>
  <c r="J153" i="88"/>
  <c r="I153" i="88"/>
  <c r="H153" i="88"/>
  <c r="G153" i="88"/>
  <c r="F153" i="88"/>
  <c r="O152" i="88"/>
  <c r="L152" i="88"/>
  <c r="K152" i="88"/>
  <c r="J152" i="88"/>
  <c r="I152" i="88"/>
  <c r="H152" i="88"/>
  <c r="G152" i="88"/>
  <c r="F152" i="88"/>
  <c r="O151" i="88"/>
  <c r="L151" i="88"/>
  <c r="K151" i="88"/>
  <c r="J151" i="88"/>
  <c r="I151" i="88"/>
  <c r="H151" i="88"/>
  <c r="G151" i="88"/>
  <c r="F151" i="88"/>
  <c r="O150" i="88"/>
  <c r="L150" i="88"/>
  <c r="K150" i="88"/>
  <c r="J150" i="88"/>
  <c r="I150" i="88"/>
  <c r="H150" i="88"/>
  <c r="G150" i="88"/>
  <c r="F150" i="88"/>
  <c r="O149" i="88"/>
  <c r="L149" i="88"/>
  <c r="K149" i="88"/>
  <c r="J149" i="88"/>
  <c r="I149" i="88"/>
  <c r="H149" i="88"/>
  <c r="G149" i="88"/>
  <c r="F149" i="88"/>
  <c r="O148" i="88"/>
  <c r="L148" i="88"/>
  <c r="K148" i="88"/>
  <c r="J148" i="88"/>
  <c r="I148" i="88"/>
  <c r="H148" i="88"/>
  <c r="G148" i="88"/>
  <c r="F148" i="88"/>
  <c r="O147" i="88"/>
  <c r="L147" i="88"/>
  <c r="K147" i="88"/>
  <c r="J147" i="88"/>
  <c r="I147" i="88"/>
  <c r="H147" i="88"/>
  <c r="G147" i="88"/>
  <c r="F147" i="88"/>
  <c r="O146" i="88"/>
  <c r="L146" i="88"/>
  <c r="K146" i="88"/>
  <c r="J146" i="88"/>
  <c r="I146" i="88"/>
  <c r="H146" i="88"/>
  <c r="G146" i="88"/>
  <c r="F146" i="88"/>
  <c r="O145" i="88"/>
  <c r="L145" i="88"/>
  <c r="K145" i="88"/>
  <c r="J145" i="88"/>
  <c r="I145" i="88"/>
  <c r="H145" i="88"/>
  <c r="G145" i="88"/>
  <c r="F145" i="88"/>
  <c r="O144" i="88"/>
  <c r="H144" i="88"/>
  <c r="F144" i="88"/>
  <c r="O143" i="88"/>
  <c r="L143" i="88"/>
  <c r="K143" i="88"/>
  <c r="J143" i="88"/>
  <c r="I143" i="88"/>
  <c r="H143" i="88"/>
  <c r="G143" i="88"/>
  <c r="F143" i="88"/>
  <c r="O142" i="88"/>
  <c r="L142" i="88"/>
  <c r="K142" i="88"/>
  <c r="J142" i="88"/>
  <c r="I142" i="88"/>
  <c r="H142" i="88"/>
  <c r="G142" i="88"/>
  <c r="F142" i="88"/>
  <c r="O141" i="88"/>
  <c r="L141" i="88"/>
  <c r="K141" i="88"/>
  <c r="J141" i="88"/>
  <c r="I141" i="88"/>
  <c r="H141" i="88"/>
  <c r="G141" i="88"/>
  <c r="F141" i="88"/>
  <c r="O140" i="88"/>
  <c r="L140" i="88"/>
  <c r="K140" i="88"/>
  <c r="J140" i="88"/>
  <c r="I140" i="88"/>
  <c r="H140" i="88"/>
  <c r="G140" i="88"/>
  <c r="F140" i="88"/>
  <c r="O139" i="88"/>
  <c r="L139" i="88"/>
  <c r="K139" i="88"/>
  <c r="J139" i="88"/>
  <c r="I139" i="88"/>
  <c r="H139" i="88"/>
  <c r="G139" i="88"/>
  <c r="F139" i="88"/>
  <c r="O138" i="88"/>
  <c r="L138" i="88"/>
  <c r="K138" i="88"/>
  <c r="J138" i="88"/>
  <c r="I138" i="88"/>
  <c r="H138" i="88"/>
  <c r="G138" i="88"/>
  <c r="F138" i="88"/>
  <c r="O137" i="88"/>
  <c r="L137" i="88"/>
  <c r="K137" i="88"/>
  <c r="J137" i="88"/>
  <c r="H137" i="88"/>
  <c r="F137" i="88"/>
  <c r="O136" i="88"/>
  <c r="L136" i="88"/>
  <c r="K136" i="88"/>
  <c r="J136" i="88"/>
  <c r="I136" i="88"/>
  <c r="H136" i="88"/>
  <c r="G136" i="88"/>
  <c r="F136" i="88"/>
  <c r="O135" i="88"/>
  <c r="L135" i="88"/>
  <c r="K135" i="88"/>
  <c r="J135" i="88"/>
  <c r="I135" i="88"/>
  <c r="H135" i="88"/>
  <c r="G135" i="88"/>
  <c r="F135" i="88"/>
  <c r="O134" i="88"/>
  <c r="L134" i="88"/>
  <c r="K134" i="88"/>
  <c r="J134" i="88"/>
  <c r="I134" i="88"/>
  <c r="H134" i="88"/>
  <c r="G134" i="88"/>
  <c r="F134" i="88"/>
  <c r="O133" i="88"/>
  <c r="L133" i="88"/>
  <c r="K133" i="88"/>
  <c r="J133" i="88"/>
  <c r="I133" i="88"/>
  <c r="H133" i="88"/>
  <c r="G133" i="88"/>
  <c r="F133" i="88"/>
  <c r="O132" i="88"/>
  <c r="O131" i="88"/>
  <c r="L131" i="88"/>
  <c r="K131" i="88"/>
  <c r="J131" i="88"/>
  <c r="I131" i="88"/>
  <c r="H131" i="88"/>
  <c r="G131" i="88"/>
  <c r="F131" i="88"/>
  <c r="O130" i="88"/>
  <c r="L130" i="88"/>
  <c r="K130" i="88"/>
  <c r="J130" i="88"/>
  <c r="I130" i="88"/>
  <c r="H130" i="88"/>
  <c r="G130" i="88"/>
  <c r="F130" i="88"/>
  <c r="O129" i="88"/>
  <c r="L129" i="88"/>
  <c r="K129" i="88"/>
  <c r="J129" i="88"/>
  <c r="I129" i="88"/>
  <c r="H129" i="88"/>
  <c r="G129" i="88"/>
  <c r="F129" i="88"/>
  <c r="O128" i="88"/>
  <c r="L128" i="88"/>
  <c r="K128" i="88"/>
  <c r="J128" i="88"/>
  <c r="I128" i="88"/>
  <c r="H128" i="88"/>
  <c r="G128" i="88"/>
  <c r="F128" i="88"/>
  <c r="O127" i="88"/>
  <c r="L127" i="88"/>
  <c r="K127" i="88"/>
  <c r="J127" i="88"/>
  <c r="I127" i="88"/>
  <c r="H127" i="88"/>
  <c r="G127" i="88"/>
  <c r="F127" i="88"/>
  <c r="O126" i="88"/>
  <c r="L126" i="88"/>
  <c r="K126" i="88"/>
  <c r="J126" i="88"/>
  <c r="I126" i="88"/>
  <c r="H126" i="88"/>
  <c r="G126" i="88"/>
  <c r="F126" i="88"/>
  <c r="O125" i="88"/>
  <c r="L125" i="88"/>
  <c r="K125" i="88"/>
  <c r="J125" i="88"/>
  <c r="I125" i="88"/>
  <c r="H125" i="88"/>
  <c r="G125" i="88"/>
  <c r="F125" i="88"/>
  <c r="O124" i="88"/>
  <c r="L124" i="88"/>
  <c r="K124" i="88"/>
  <c r="J124" i="88"/>
  <c r="I124" i="88"/>
  <c r="H124" i="88"/>
  <c r="G124" i="88"/>
  <c r="F124" i="88"/>
  <c r="O123" i="88"/>
  <c r="L123" i="88"/>
  <c r="K123" i="88"/>
  <c r="J123" i="88"/>
  <c r="I123" i="88"/>
  <c r="H123" i="88"/>
  <c r="G123" i="88"/>
  <c r="F123" i="88"/>
  <c r="O122" i="88"/>
  <c r="L122" i="88"/>
  <c r="K122" i="88"/>
  <c r="J122" i="88"/>
  <c r="I122" i="88"/>
  <c r="H122" i="88"/>
  <c r="G122" i="88"/>
  <c r="F122" i="88"/>
  <c r="O121" i="88"/>
  <c r="L121" i="88"/>
  <c r="K121" i="88"/>
  <c r="J121" i="88"/>
  <c r="I121" i="88"/>
  <c r="H121" i="88"/>
  <c r="G121" i="88"/>
  <c r="F121" i="88"/>
  <c r="O120" i="88"/>
  <c r="L120" i="88"/>
  <c r="K120" i="88"/>
  <c r="J120" i="88"/>
  <c r="I120" i="88"/>
  <c r="H120" i="88"/>
  <c r="G120" i="88"/>
  <c r="F120" i="88"/>
  <c r="O119" i="88"/>
  <c r="L119" i="88"/>
  <c r="K119" i="88"/>
  <c r="J119" i="88"/>
  <c r="I119" i="88"/>
  <c r="H119" i="88"/>
  <c r="G119" i="88"/>
  <c r="F119" i="88"/>
  <c r="O118" i="88"/>
  <c r="L118" i="88"/>
  <c r="K118" i="88"/>
  <c r="J118" i="88"/>
  <c r="I118" i="88"/>
  <c r="H118" i="88"/>
  <c r="G118" i="88"/>
  <c r="F118" i="88"/>
  <c r="O117" i="88"/>
  <c r="L117" i="88"/>
  <c r="K117" i="88"/>
  <c r="J117" i="88"/>
  <c r="I117" i="88"/>
  <c r="H117" i="88"/>
  <c r="G117" i="88"/>
  <c r="F117" i="88"/>
  <c r="O116" i="88"/>
  <c r="L116" i="88"/>
  <c r="K116" i="88"/>
  <c r="J116" i="88"/>
  <c r="I116" i="88"/>
  <c r="H116" i="88"/>
  <c r="G116" i="88"/>
  <c r="F116" i="88"/>
  <c r="O115" i="88"/>
  <c r="L115" i="88"/>
  <c r="K115" i="88"/>
  <c r="J115" i="88"/>
  <c r="I115" i="88"/>
  <c r="H115" i="88"/>
  <c r="G115" i="88"/>
  <c r="F115" i="88"/>
  <c r="O114" i="88"/>
  <c r="L114" i="88"/>
  <c r="K114" i="88"/>
  <c r="J114" i="88"/>
  <c r="O113" i="88"/>
  <c r="L113" i="88"/>
  <c r="K113" i="88"/>
  <c r="J113" i="88"/>
  <c r="I113" i="88"/>
  <c r="H113" i="88"/>
  <c r="G113" i="88"/>
  <c r="F113" i="88"/>
  <c r="O112" i="88"/>
  <c r="L112" i="88"/>
  <c r="K112" i="88"/>
  <c r="J112" i="88"/>
  <c r="I112" i="88"/>
  <c r="H112" i="88"/>
  <c r="G112" i="88"/>
  <c r="F112" i="88"/>
  <c r="O111" i="88"/>
  <c r="L111" i="88"/>
  <c r="K111" i="88"/>
  <c r="J111" i="88"/>
  <c r="I111" i="88"/>
  <c r="H111" i="88"/>
  <c r="G111" i="88"/>
  <c r="F111" i="88"/>
  <c r="O110" i="88"/>
  <c r="L110" i="88"/>
  <c r="K110" i="88"/>
  <c r="J110" i="88"/>
  <c r="I110" i="88"/>
  <c r="H110" i="88"/>
  <c r="G110" i="88"/>
  <c r="F110" i="88"/>
  <c r="O109" i="88"/>
  <c r="L109" i="88"/>
  <c r="K109" i="88"/>
  <c r="J109" i="88"/>
  <c r="I109" i="88"/>
  <c r="H109" i="88"/>
  <c r="G109" i="88"/>
  <c r="F109" i="88"/>
  <c r="O108" i="88"/>
  <c r="L108" i="88"/>
  <c r="K108" i="88"/>
  <c r="J108" i="88"/>
  <c r="I108" i="88"/>
  <c r="H108" i="88"/>
  <c r="G108" i="88"/>
  <c r="F108" i="88"/>
  <c r="O107" i="88"/>
  <c r="L107" i="88"/>
  <c r="K107" i="88"/>
  <c r="J107" i="88"/>
  <c r="I107" i="88"/>
  <c r="H107" i="88"/>
  <c r="G107" i="88"/>
  <c r="F107" i="88"/>
  <c r="O106" i="88"/>
  <c r="L106" i="88"/>
  <c r="K106" i="88"/>
  <c r="J106" i="88"/>
  <c r="I106" i="88"/>
  <c r="H106" i="88"/>
  <c r="G106" i="88"/>
  <c r="F106" i="88"/>
  <c r="O105" i="88"/>
  <c r="L105" i="88"/>
  <c r="K105" i="88"/>
  <c r="J105" i="88"/>
  <c r="I105" i="88"/>
  <c r="H105" i="88"/>
  <c r="G105" i="88"/>
  <c r="F105" i="88"/>
  <c r="O104" i="88"/>
  <c r="L104" i="88"/>
  <c r="K104" i="88"/>
  <c r="J104" i="88"/>
  <c r="I104" i="88"/>
  <c r="H104" i="88"/>
  <c r="G104" i="88"/>
  <c r="F104" i="88"/>
  <c r="O103" i="88"/>
  <c r="I103" i="88"/>
  <c r="H103" i="88"/>
  <c r="G103" i="88"/>
  <c r="F103" i="88"/>
  <c r="O102" i="88"/>
  <c r="L102" i="88"/>
  <c r="K102" i="88"/>
  <c r="J102" i="88"/>
  <c r="I102" i="88"/>
  <c r="H102" i="88"/>
  <c r="G102" i="88"/>
  <c r="F102" i="88"/>
  <c r="O101" i="88"/>
  <c r="L101" i="88"/>
  <c r="K101" i="88"/>
  <c r="J101" i="88"/>
  <c r="I101" i="88"/>
  <c r="H101" i="88"/>
  <c r="G101" i="88"/>
  <c r="F101" i="88"/>
  <c r="O100" i="88"/>
  <c r="L100" i="88"/>
  <c r="K100" i="88"/>
  <c r="J100" i="88"/>
  <c r="I100" i="88"/>
  <c r="H100" i="88"/>
  <c r="G100" i="88"/>
  <c r="F100" i="88"/>
  <c r="O99" i="88"/>
  <c r="L99" i="88"/>
  <c r="K99" i="88"/>
  <c r="J99" i="88"/>
  <c r="I99" i="88"/>
  <c r="H99" i="88"/>
  <c r="G99" i="88"/>
  <c r="F99" i="88"/>
  <c r="O98" i="88"/>
  <c r="L98" i="88"/>
  <c r="K98" i="88"/>
  <c r="J98" i="88"/>
  <c r="I98" i="88"/>
  <c r="H98" i="88"/>
  <c r="G98" i="88"/>
  <c r="F98" i="88"/>
  <c r="O97" i="88"/>
  <c r="L97" i="88"/>
  <c r="K97" i="88"/>
  <c r="J97" i="88"/>
  <c r="I97" i="88"/>
  <c r="H97" i="88"/>
  <c r="G97" i="88"/>
  <c r="F97" i="88"/>
  <c r="O96" i="88"/>
  <c r="L96" i="88"/>
  <c r="K96" i="88"/>
  <c r="J96" i="88"/>
  <c r="I96" i="88"/>
  <c r="H96" i="88"/>
  <c r="G96" i="88"/>
  <c r="F96" i="88"/>
  <c r="O95" i="88"/>
  <c r="L95" i="88"/>
  <c r="K95" i="88"/>
  <c r="J95" i="88"/>
  <c r="I95" i="88"/>
  <c r="H95" i="88"/>
  <c r="G95" i="88"/>
  <c r="F95" i="88"/>
  <c r="O94" i="88"/>
  <c r="L94" i="88"/>
  <c r="K94" i="88"/>
  <c r="J94" i="88"/>
  <c r="I94" i="88"/>
  <c r="H94" i="88"/>
  <c r="G94" i="88"/>
  <c r="F94" i="88"/>
  <c r="L93" i="88"/>
  <c r="K93" i="88"/>
  <c r="J93" i="88"/>
  <c r="I93" i="88"/>
  <c r="H93" i="88"/>
  <c r="G93" i="88"/>
  <c r="F93" i="88"/>
  <c r="O92" i="88"/>
  <c r="L92" i="88"/>
  <c r="K92" i="88"/>
  <c r="J92" i="88"/>
  <c r="I92" i="88"/>
  <c r="H92" i="88"/>
  <c r="G92" i="88"/>
  <c r="F92" i="88"/>
  <c r="O91" i="88"/>
  <c r="L91" i="88"/>
  <c r="K91" i="88"/>
  <c r="J91" i="88"/>
  <c r="I91" i="88"/>
  <c r="H91" i="88"/>
  <c r="G91" i="88"/>
  <c r="F91" i="88"/>
  <c r="O90" i="88"/>
  <c r="L90" i="88"/>
  <c r="K90" i="88"/>
  <c r="J90" i="88"/>
  <c r="I90" i="88"/>
  <c r="H90" i="88"/>
  <c r="G90" i="88"/>
  <c r="F90" i="88"/>
  <c r="O89" i="88"/>
  <c r="L89" i="88"/>
  <c r="K89" i="88"/>
  <c r="J89" i="88"/>
  <c r="I89" i="88"/>
  <c r="H89" i="88"/>
  <c r="G89" i="88"/>
  <c r="F89" i="88"/>
  <c r="O88" i="88"/>
  <c r="L88" i="88"/>
  <c r="K88" i="88"/>
  <c r="J88" i="88"/>
  <c r="I88" i="88"/>
  <c r="H88" i="88"/>
  <c r="G88" i="88"/>
  <c r="F88" i="88"/>
  <c r="O87" i="88"/>
  <c r="L87" i="88"/>
  <c r="K87" i="88"/>
  <c r="J87" i="88"/>
  <c r="I87" i="88"/>
  <c r="H87" i="88"/>
  <c r="G87" i="88"/>
  <c r="F87" i="88"/>
  <c r="O86" i="88"/>
  <c r="L86" i="88"/>
  <c r="K86" i="88"/>
  <c r="J86" i="88"/>
  <c r="I86" i="88"/>
  <c r="H86" i="88"/>
  <c r="G86" i="88"/>
  <c r="F86" i="88"/>
  <c r="O85" i="88"/>
  <c r="L85" i="88"/>
  <c r="K85" i="88"/>
  <c r="J85" i="88"/>
  <c r="I85" i="88"/>
  <c r="H85" i="88"/>
  <c r="G85" i="88"/>
  <c r="F85" i="88"/>
  <c r="O84" i="88"/>
  <c r="L84" i="88"/>
  <c r="K84" i="88"/>
  <c r="J84" i="88"/>
  <c r="I84" i="88"/>
  <c r="H84" i="88"/>
  <c r="G84" i="88"/>
  <c r="F84" i="88"/>
  <c r="O83" i="88"/>
  <c r="L83" i="88"/>
  <c r="K83" i="88"/>
  <c r="J83" i="88"/>
  <c r="I83" i="88"/>
  <c r="H83" i="88"/>
  <c r="G83" i="88"/>
  <c r="F83" i="88"/>
  <c r="O82" i="88"/>
  <c r="L82" i="88"/>
  <c r="K82" i="88"/>
  <c r="J82" i="88"/>
  <c r="I82" i="88"/>
  <c r="H82" i="88"/>
  <c r="G82" i="88"/>
  <c r="F82" i="88"/>
  <c r="O81" i="88"/>
  <c r="L81" i="88"/>
  <c r="K81" i="88"/>
  <c r="J81" i="88"/>
  <c r="I81" i="88"/>
  <c r="H81" i="88"/>
  <c r="G81" i="88"/>
  <c r="F81" i="88"/>
  <c r="O80" i="88"/>
  <c r="L80" i="88"/>
  <c r="K80" i="88"/>
  <c r="J80" i="88"/>
  <c r="I80" i="88"/>
  <c r="H80" i="88"/>
  <c r="G80" i="88"/>
  <c r="F80" i="88"/>
  <c r="O79" i="88"/>
  <c r="L79" i="88"/>
  <c r="K79" i="88"/>
  <c r="J79" i="88"/>
  <c r="I79" i="88"/>
  <c r="H79" i="88"/>
  <c r="G79" i="88"/>
  <c r="F79" i="88"/>
  <c r="O78" i="88"/>
  <c r="L78" i="88"/>
  <c r="K78" i="88"/>
  <c r="J78" i="88"/>
  <c r="I78" i="88"/>
  <c r="H78" i="88"/>
  <c r="G78" i="88"/>
  <c r="F78" i="88"/>
  <c r="O77" i="88"/>
  <c r="L77" i="88"/>
  <c r="K77" i="88"/>
  <c r="J77" i="88"/>
  <c r="I77" i="88"/>
  <c r="H77" i="88"/>
  <c r="G77" i="88"/>
  <c r="F77" i="88"/>
  <c r="O76" i="88"/>
  <c r="L76" i="88"/>
  <c r="K76" i="88"/>
  <c r="J76" i="88"/>
  <c r="I76" i="88"/>
  <c r="H76" i="88"/>
  <c r="G76" i="88"/>
  <c r="F76" i="88"/>
  <c r="O75" i="88"/>
  <c r="L75" i="88"/>
  <c r="K75" i="88"/>
  <c r="J75" i="88"/>
  <c r="I75" i="88"/>
  <c r="H75" i="88"/>
  <c r="G75" i="88"/>
  <c r="F75" i="88"/>
  <c r="O74" i="88"/>
  <c r="L74" i="88"/>
  <c r="K74" i="88"/>
  <c r="J74" i="88"/>
  <c r="I74" i="88"/>
  <c r="H74" i="88"/>
  <c r="G74" i="88"/>
  <c r="F74" i="88"/>
  <c r="O73" i="88"/>
  <c r="L73" i="88"/>
  <c r="K73" i="88"/>
  <c r="J73" i="88"/>
  <c r="I73" i="88"/>
  <c r="H73" i="88"/>
  <c r="G73" i="88"/>
  <c r="F73" i="88"/>
  <c r="O72" i="88"/>
  <c r="L72" i="88"/>
  <c r="K72" i="88"/>
  <c r="J72" i="88"/>
  <c r="I72" i="88"/>
  <c r="H72" i="88"/>
  <c r="G72" i="88"/>
  <c r="F72" i="88"/>
  <c r="O71" i="88"/>
  <c r="L71" i="88"/>
  <c r="K71" i="88"/>
  <c r="J71" i="88"/>
  <c r="I71" i="88"/>
  <c r="H71" i="88"/>
  <c r="G71" i="88"/>
  <c r="F71" i="88"/>
  <c r="O70" i="88"/>
  <c r="L70" i="88"/>
  <c r="K70" i="88"/>
  <c r="J70" i="88"/>
  <c r="I70" i="88"/>
  <c r="H70" i="88"/>
  <c r="G70" i="88"/>
  <c r="F70" i="88"/>
  <c r="O69" i="88"/>
  <c r="L69" i="88"/>
  <c r="K69" i="88"/>
  <c r="J69" i="88"/>
  <c r="I69" i="88"/>
  <c r="H69" i="88"/>
  <c r="G69" i="88"/>
  <c r="F69" i="88"/>
  <c r="O68" i="88"/>
  <c r="L68" i="88"/>
  <c r="K68" i="88"/>
  <c r="J68" i="88"/>
  <c r="I68" i="88"/>
  <c r="H68" i="88"/>
  <c r="G68" i="88"/>
  <c r="F68" i="88"/>
  <c r="O67" i="88"/>
  <c r="L67" i="88"/>
  <c r="K67" i="88"/>
  <c r="J67" i="88"/>
  <c r="I67" i="88"/>
  <c r="H67" i="88"/>
  <c r="G67" i="88"/>
  <c r="F67" i="88"/>
  <c r="O66" i="88"/>
  <c r="L66" i="88"/>
  <c r="K66" i="88"/>
  <c r="J66" i="88"/>
  <c r="I66" i="88"/>
  <c r="H66" i="88"/>
  <c r="G66" i="88"/>
  <c r="F66" i="88"/>
  <c r="O65" i="88"/>
  <c r="L65" i="88"/>
  <c r="K65" i="88"/>
  <c r="J65" i="88"/>
  <c r="I65" i="88"/>
  <c r="H65" i="88"/>
  <c r="G65" i="88"/>
  <c r="F65" i="88"/>
  <c r="O64" i="88"/>
  <c r="I64" i="88"/>
  <c r="H64" i="88"/>
  <c r="G64" i="88"/>
  <c r="F64" i="88"/>
  <c r="O63" i="88"/>
  <c r="L63" i="88"/>
  <c r="K63" i="88"/>
  <c r="J63" i="88"/>
  <c r="I63" i="88"/>
  <c r="H63" i="88"/>
  <c r="G63" i="88"/>
  <c r="F63" i="88"/>
  <c r="O62" i="88"/>
  <c r="L62" i="88"/>
  <c r="K62" i="88"/>
  <c r="J62" i="88"/>
  <c r="I62" i="88"/>
  <c r="H62" i="88"/>
  <c r="G62" i="88"/>
  <c r="F62" i="88"/>
  <c r="O61" i="88"/>
  <c r="L61" i="88"/>
  <c r="K61" i="88"/>
  <c r="J61" i="88"/>
  <c r="I61" i="88"/>
  <c r="H61" i="88"/>
  <c r="G61" i="88"/>
  <c r="F61" i="88"/>
  <c r="O60" i="88"/>
  <c r="L60" i="88"/>
  <c r="K60" i="88"/>
  <c r="J60" i="88"/>
  <c r="I60" i="88"/>
  <c r="H60" i="88"/>
  <c r="G60" i="88"/>
  <c r="F60" i="88"/>
  <c r="O59" i="88"/>
  <c r="L59" i="88"/>
  <c r="K59" i="88"/>
  <c r="J59" i="88"/>
  <c r="I59" i="88"/>
  <c r="H59" i="88"/>
  <c r="G59" i="88"/>
  <c r="F59" i="88"/>
  <c r="O58" i="88"/>
  <c r="L58" i="88"/>
  <c r="K58" i="88"/>
  <c r="J58" i="88"/>
  <c r="O57" i="88"/>
  <c r="L57" i="88"/>
  <c r="K57" i="88"/>
  <c r="J57" i="88"/>
  <c r="I57" i="88"/>
  <c r="H57" i="88"/>
  <c r="G57" i="88"/>
  <c r="F57" i="88"/>
  <c r="O56" i="88"/>
  <c r="L56" i="88"/>
  <c r="K56" i="88"/>
  <c r="J56" i="88"/>
  <c r="I56" i="88"/>
  <c r="H56" i="88"/>
  <c r="G56" i="88"/>
  <c r="F56" i="88"/>
  <c r="O55" i="88"/>
  <c r="L55" i="88"/>
  <c r="K55" i="88"/>
  <c r="J55" i="88"/>
  <c r="I55" i="88"/>
  <c r="H55" i="88"/>
  <c r="G55" i="88"/>
  <c r="F55" i="88"/>
  <c r="O54" i="88"/>
  <c r="L54" i="88"/>
  <c r="K54" i="88"/>
  <c r="J54" i="88"/>
  <c r="I54" i="88"/>
  <c r="H54" i="88"/>
  <c r="G54" i="88"/>
  <c r="F54" i="88"/>
  <c r="O53" i="88"/>
  <c r="L53" i="88"/>
  <c r="K53" i="88"/>
  <c r="J53" i="88"/>
  <c r="I53" i="88"/>
  <c r="H53" i="88"/>
  <c r="G53" i="88"/>
  <c r="F53" i="88"/>
  <c r="O52" i="88"/>
  <c r="L52" i="88"/>
  <c r="K52" i="88"/>
  <c r="J52" i="88"/>
  <c r="I52" i="88"/>
  <c r="H52" i="88"/>
  <c r="G52" i="88"/>
  <c r="F52" i="88"/>
  <c r="O51" i="88"/>
  <c r="L51" i="88"/>
  <c r="K51" i="88"/>
  <c r="J51" i="88"/>
  <c r="I51" i="88"/>
  <c r="H51" i="88"/>
  <c r="G51" i="88"/>
  <c r="F51" i="88"/>
  <c r="O50" i="88"/>
  <c r="L50" i="88"/>
  <c r="K50" i="88"/>
  <c r="J50" i="88"/>
  <c r="I50" i="88"/>
  <c r="H50" i="88"/>
  <c r="G50" i="88"/>
  <c r="F50" i="88"/>
  <c r="O49" i="88"/>
  <c r="L49" i="88"/>
  <c r="K49" i="88"/>
  <c r="J49" i="88"/>
  <c r="I49" i="88"/>
  <c r="H49" i="88"/>
  <c r="G49" i="88"/>
  <c r="F49" i="88"/>
  <c r="O48" i="88"/>
  <c r="L48" i="88"/>
  <c r="K48" i="88"/>
  <c r="J48" i="88"/>
  <c r="I48" i="88"/>
  <c r="H48" i="88"/>
  <c r="G48" i="88"/>
  <c r="F48" i="88"/>
  <c r="O47" i="88"/>
  <c r="L47" i="88"/>
  <c r="K47" i="88"/>
  <c r="J47" i="88"/>
  <c r="I47" i="88"/>
  <c r="H47" i="88"/>
  <c r="G47" i="88"/>
  <c r="F47" i="88"/>
  <c r="O46" i="88"/>
  <c r="L46" i="88"/>
  <c r="K46" i="88"/>
  <c r="J46" i="88"/>
  <c r="I46" i="88"/>
  <c r="H46" i="88"/>
  <c r="G46" i="88"/>
  <c r="F46" i="88"/>
  <c r="O45" i="88"/>
  <c r="L45" i="88"/>
  <c r="K45" i="88"/>
  <c r="J45" i="88"/>
  <c r="I45" i="88"/>
  <c r="H45" i="88"/>
  <c r="G45" i="88"/>
  <c r="F45" i="88"/>
  <c r="O44" i="88"/>
  <c r="L44" i="88"/>
  <c r="K44" i="88"/>
  <c r="J44" i="88"/>
  <c r="I44" i="88"/>
  <c r="H44" i="88"/>
  <c r="G44" i="88"/>
  <c r="F44" i="88"/>
  <c r="O43" i="88"/>
  <c r="L43" i="88"/>
  <c r="K43" i="88"/>
  <c r="J43" i="88"/>
  <c r="I43" i="88"/>
  <c r="H43" i="88"/>
  <c r="G43" i="88"/>
  <c r="F43" i="88"/>
  <c r="O42" i="88"/>
  <c r="L42" i="88"/>
  <c r="K42" i="88"/>
  <c r="J42" i="88"/>
  <c r="I42" i="88"/>
  <c r="H42" i="88"/>
  <c r="G42" i="88"/>
  <c r="F42" i="88"/>
  <c r="O41" i="88"/>
  <c r="L41" i="88"/>
  <c r="K41" i="88"/>
  <c r="J41" i="88"/>
  <c r="I41" i="88"/>
  <c r="H41" i="88"/>
  <c r="G41" i="88"/>
  <c r="F41" i="88"/>
  <c r="O40" i="88"/>
  <c r="L40" i="88"/>
  <c r="K40" i="88"/>
  <c r="J40" i="88"/>
  <c r="I40" i="88"/>
  <c r="H40" i="88"/>
  <c r="G40" i="88"/>
  <c r="F40" i="88"/>
  <c r="O39" i="88"/>
  <c r="L39" i="88"/>
  <c r="K39" i="88"/>
  <c r="J39" i="88"/>
  <c r="I39" i="88"/>
  <c r="H39" i="88"/>
  <c r="G39" i="88"/>
  <c r="F39" i="88"/>
  <c r="O38" i="88"/>
  <c r="L38" i="88"/>
  <c r="K38" i="88"/>
  <c r="J38" i="88"/>
  <c r="I38" i="88"/>
  <c r="H38" i="88"/>
  <c r="G38" i="88"/>
  <c r="F38" i="88"/>
  <c r="O37" i="88"/>
  <c r="L37" i="88"/>
  <c r="K37" i="88"/>
  <c r="J37" i="88"/>
  <c r="I37" i="88"/>
  <c r="H37" i="88"/>
  <c r="G37" i="88"/>
  <c r="F37" i="88"/>
  <c r="O36" i="88"/>
  <c r="L36" i="88"/>
  <c r="K36" i="88"/>
  <c r="J36" i="88"/>
  <c r="I36" i="88"/>
  <c r="H36" i="88"/>
  <c r="G36" i="88"/>
  <c r="F36" i="88"/>
  <c r="O35" i="88"/>
  <c r="L35" i="88"/>
  <c r="K35" i="88"/>
  <c r="J35" i="88"/>
  <c r="I35" i="88"/>
  <c r="H35" i="88"/>
  <c r="G35" i="88"/>
  <c r="F35" i="88"/>
  <c r="O34" i="88"/>
  <c r="L34" i="88"/>
  <c r="K34" i="88"/>
  <c r="J34" i="88"/>
  <c r="I34" i="88"/>
  <c r="H34" i="88"/>
  <c r="G34" i="88"/>
  <c r="F34" i="88"/>
  <c r="O33" i="88"/>
  <c r="L33" i="88"/>
  <c r="K33" i="88"/>
  <c r="J33" i="88"/>
  <c r="I33" i="88"/>
  <c r="H33" i="88"/>
  <c r="G33" i="88"/>
  <c r="F33" i="88"/>
  <c r="O32" i="88"/>
  <c r="L32" i="88"/>
  <c r="K32" i="88"/>
  <c r="J32" i="88"/>
  <c r="I32" i="88"/>
  <c r="H32" i="88"/>
  <c r="G32" i="88"/>
  <c r="F32" i="88"/>
  <c r="O31" i="88"/>
  <c r="L31" i="88"/>
  <c r="K31" i="88"/>
  <c r="J31" i="88"/>
  <c r="I31" i="88"/>
  <c r="H31" i="88"/>
  <c r="G31" i="88"/>
  <c r="F31" i="88"/>
  <c r="O30" i="88"/>
  <c r="L30" i="88"/>
  <c r="K30" i="88"/>
  <c r="J30" i="88"/>
  <c r="I30" i="88"/>
  <c r="H30" i="88"/>
  <c r="G30" i="88"/>
  <c r="F30" i="88"/>
  <c r="O29" i="88"/>
  <c r="L29" i="88"/>
  <c r="K29" i="88"/>
  <c r="J29" i="88"/>
  <c r="I29" i="88"/>
  <c r="H29" i="88"/>
  <c r="G29" i="88"/>
  <c r="F29" i="88"/>
  <c r="O28" i="88"/>
  <c r="L28" i="88"/>
  <c r="K28" i="88"/>
  <c r="J28" i="88"/>
  <c r="I28" i="88"/>
  <c r="H28" i="88"/>
  <c r="G28" i="88"/>
  <c r="F28" i="88"/>
  <c r="O27" i="88"/>
  <c r="L27" i="88"/>
  <c r="K27" i="88"/>
  <c r="J27" i="88"/>
  <c r="I27" i="88"/>
  <c r="H27" i="88"/>
  <c r="G27" i="88"/>
  <c r="F27" i="88"/>
  <c r="O26" i="88"/>
  <c r="L26" i="88"/>
  <c r="K26" i="88"/>
  <c r="J26" i="88"/>
  <c r="I26" i="88"/>
  <c r="H26" i="88"/>
  <c r="G26" i="88"/>
  <c r="F26" i="88"/>
  <c r="O25" i="88"/>
  <c r="L25" i="88"/>
  <c r="K25" i="88"/>
  <c r="J25" i="88"/>
  <c r="I25" i="88"/>
  <c r="H25" i="88"/>
  <c r="G25" i="88"/>
  <c r="F25" i="88"/>
  <c r="O24" i="88"/>
  <c r="L24" i="88"/>
  <c r="K24" i="88"/>
  <c r="J24" i="88"/>
  <c r="I24" i="88"/>
  <c r="H24" i="88"/>
  <c r="G24" i="88"/>
  <c r="F24" i="88"/>
  <c r="O23" i="88"/>
  <c r="L23" i="88"/>
  <c r="K23" i="88"/>
  <c r="J23" i="88"/>
  <c r="I23" i="88"/>
  <c r="H23" i="88"/>
  <c r="G23" i="88"/>
  <c r="F23" i="88"/>
  <c r="O22" i="88"/>
  <c r="L22" i="88"/>
  <c r="K22" i="88"/>
  <c r="J22" i="88"/>
  <c r="I22" i="88"/>
  <c r="H22" i="88"/>
  <c r="G22" i="88"/>
  <c r="F22" i="88"/>
  <c r="O21" i="88"/>
  <c r="L21" i="88"/>
  <c r="K21" i="88"/>
  <c r="J21" i="88"/>
  <c r="I21" i="88"/>
  <c r="H21" i="88"/>
  <c r="G21" i="88"/>
  <c r="F21" i="88"/>
  <c r="O20" i="88"/>
  <c r="L20" i="88"/>
  <c r="K20" i="88"/>
  <c r="J20" i="88"/>
  <c r="I20" i="88"/>
  <c r="H20" i="88"/>
  <c r="G20" i="88"/>
  <c r="F20" i="88"/>
  <c r="O19" i="88"/>
  <c r="L19" i="88"/>
  <c r="K19" i="88"/>
  <c r="J19" i="88"/>
  <c r="I19" i="88"/>
  <c r="H19" i="88"/>
  <c r="G19" i="88"/>
  <c r="F19" i="88"/>
  <c r="O18" i="88"/>
  <c r="L18" i="88"/>
  <c r="K18" i="88"/>
  <c r="J18" i="88"/>
  <c r="I18" i="88"/>
  <c r="H18" i="88"/>
  <c r="G18" i="88"/>
  <c r="F18" i="88"/>
  <c r="O17" i="88"/>
  <c r="L17" i="88"/>
  <c r="K17" i="88"/>
  <c r="J17" i="88"/>
  <c r="I17" i="88"/>
  <c r="H17" i="88"/>
  <c r="G17" i="88"/>
  <c r="F17" i="88"/>
  <c r="O16" i="88"/>
  <c r="L16" i="88"/>
  <c r="K16" i="88"/>
  <c r="J16" i="88"/>
  <c r="I16" i="88"/>
  <c r="H16" i="88"/>
  <c r="G16" i="88"/>
  <c r="F16" i="88"/>
  <c r="O15" i="88"/>
  <c r="L15" i="88"/>
  <c r="K15" i="88"/>
  <c r="J15" i="88"/>
  <c r="I15" i="88"/>
  <c r="H15" i="88"/>
  <c r="G15" i="88"/>
  <c r="F15" i="88"/>
  <c r="O14" i="88"/>
  <c r="L14" i="88"/>
  <c r="K14" i="88"/>
  <c r="J14" i="88"/>
  <c r="I14" i="88"/>
  <c r="H14" i="88"/>
  <c r="G14" i="88"/>
  <c r="F14" i="88"/>
  <c r="O13" i="88"/>
  <c r="L13" i="88"/>
  <c r="K13" i="88"/>
  <c r="J13" i="88"/>
  <c r="I13" i="88"/>
  <c r="H13" i="88"/>
  <c r="G13" i="88"/>
  <c r="F13" i="88"/>
  <c r="O12" i="88"/>
  <c r="L12" i="88"/>
  <c r="K12" i="88"/>
  <c r="J12" i="88"/>
  <c r="I12" i="88"/>
  <c r="H12" i="88"/>
  <c r="G12" i="88"/>
  <c r="F12" i="88"/>
  <c r="O11" i="88"/>
  <c r="L11" i="88"/>
  <c r="K11" i="88"/>
  <c r="J11" i="88"/>
  <c r="I11" i="88"/>
  <c r="H11" i="88"/>
  <c r="G11" i="88"/>
  <c r="F11" i="88"/>
  <c r="O10" i="88"/>
  <c r="L10" i="88"/>
  <c r="K10" i="88"/>
  <c r="J10" i="88"/>
  <c r="I10" i="88"/>
  <c r="H10" i="88"/>
  <c r="G10" i="88"/>
  <c r="F10" i="88"/>
  <c r="O9" i="88"/>
  <c r="L9" i="88"/>
  <c r="K9" i="88"/>
  <c r="J9" i="88"/>
  <c r="I9" i="88"/>
  <c r="H9" i="88"/>
  <c r="G9" i="88"/>
  <c r="F9" i="88"/>
  <c r="O8" i="88"/>
  <c r="L8" i="88"/>
  <c r="K8" i="88"/>
  <c r="J8" i="88"/>
  <c r="I8" i="88"/>
  <c r="H8" i="88"/>
  <c r="G8" i="88"/>
  <c r="F8" i="88"/>
  <c r="O7" i="88"/>
  <c r="L7" i="88"/>
  <c r="K7" i="88"/>
  <c r="J7" i="88"/>
  <c r="I7" i="88"/>
  <c r="H7" i="88"/>
  <c r="G7" i="88"/>
  <c r="F7" i="88"/>
  <c r="O6" i="88"/>
  <c r="L6" i="88"/>
  <c r="K6" i="88"/>
  <c r="J6" i="88"/>
  <c r="I6" i="88"/>
  <c r="H6" i="88"/>
  <c r="G6" i="88"/>
  <c r="F6" i="88"/>
  <c r="L5" i="88"/>
  <c r="K5" i="88"/>
  <c r="J5" i="88"/>
  <c r="I5" i="88"/>
  <c r="G5" i="88"/>
  <c r="F5" i="88"/>
  <c r="O4" i="88"/>
  <c r="L4" i="88"/>
  <c r="K4" i="88"/>
  <c r="J4" i="88"/>
  <c r="I4" i="88"/>
  <c r="H4" i="88"/>
  <c r="G4" i="88"/>
  <c r="F4" i="88"/>
  <c r="O3" i="88"/>
  <c r="L3" i="88"/>
  <c r="K3" i="88"/>
  <c r="J3" i="88"/>
  <c r="I3" i="88"/>
  <c r="H3" i="88"/>
  <c r="G3" i="88"/>
  <c r="F3" i="88"/>
  <c r="O2" i="88"/>
  <c r="L2" i="88"/>
  <c r="K2" i="88"/>
  <c r="J2" i="88"/>
  <c r="I2" i="88"/>
  <c r="G2" i="88"/>
  <c r="F2" i="88"/>
  <c r="G44" i="87"/>
  <c r="F44" i="87"/>
  <c r="E44" i="87"/>
  <c r="D44" i="87"/>
  <c r="C44" i="87"/>
  <c r="G43" i="87"/>
  <c r="F43" i="87"/>
  <c r="E43" i="87"/>
  <c r="D43" i="87"/>
  <c r="C43" i="87"/>
  <c r="G42" i="87"/>
  <c r="F42" i="87"/>
  <c r="E42" i="87"/>
  <c r="D42" i="87"/>
  <c r="C42" i="87"/>
  <c r="G41" i="87"/>
  <c r="F41" i="87"/>
  <c r="E41" i="87"/>
  <c r="D41" i="87"/>
  <c r="C41" i="87"/>
  <c r="G40" i="87"/>
  <c r="F40" i="87"/>
  <c r="E40" i="87"/>
  <c r="D40" i="87"/>
  <c r="C40" i="87"/>
  <c r="G39" i="87"/>
  <c r="F39" i="87"/>
  <c r="E39" i="87"/>
  <c r="D39" i="87"/>
  <c r="C39" i="87"/>
  <c r="F38" i="87"/>
  <c r="E38" i="87"/>
  <c r="D38" i="87"/>
  <c r="C38" i="87"/>
  <c r="G37" i="87"/>
  <c r="F37" i="87"/>
  <c r="E37" i="87"/>
  <c r="D37" i="87"/>
  <c r="C37" i="87"/>
  <c r="G36" i="87"/>
  <c r="F36" i="87"/>
  <c r="E36" i="87"/>
  <c r="D36" i="87"/>
  <c r="C36" i="87"/>
  <c r="G35" i="87"/>
  <c r="F35" i="87"/>
  <c r="E35" i="87"/>
  <c r="D35" i="87"/>
  <c r="C35" i="87"/>
  <c r="G34" i="87"/>
  <c r="F34" i="87"/>
  <c r="E34" i="87"/>
  <c r="D34" i="87"/>
  <c r="C34" i="87"/>
  <c r="G33" i="87"/>
  <c r="F33" i="87"/>
  <c r="E33" i="87"/>
  <c r="D33" i="87"/>
  <c r="C33" i="87"/>
  <c r="G32" i="87"/>
  <c r="F32" i="87"/>
  <c r="E32" i="87"/>
  <c r="D32" i="87"/>
  <c r="C32" i="87"/>
  <c r="G31" i="87"/>
  <c r="F31" i="87"/>
  <c r="E31" i="87"/>
  <c r="D31" i="87"/>
  <c r="C31" i="87"/>
  <c r="G30" i="87"/>
  <c r="F30" i="87"/>
  <c r="E30" i="87"/>
  <c r="D30" i="87"/>
  <c r="C30" i="87"/>
  <c r="G29" i="87"/>
  <c r="F29" i="87"/>
  <c r="E29" i="87"/>
  <c r="D29" i="87"/>
  <c r="C29" i="87"/>
  <c r="G28" i="87"/>
  <c r="F28" i="87"/>
  <c r="E28" i="87"/>
  <c r="D28" i="87"/>
  <c r="C28" i="87"/>
  <c r="G27" i="87"/>
  <c r="F27" i="87"/>
  <c r="E27" i="87"/>
  <c r="D27" i="87"/>
  <c r="C27" i="87"/>
  <c r="G26" i="87"/>
  <c r="F26" i="87"/>
  <c r="E26" i="87"/>
  <c r="D26" i="87"/>
  <c r="C26" i="87"/>
  <c r="G25" i="87"/>
  <c r="F25" i="87"/>
  <c r="E25" i="87"/>
  <c r="D25" i="87"/>
  <c r="C25" i="87"/>
  <c r="F24" i="87"/>
  <c r="E24" i="87"/>
  <c r="D24" i="87"/>
  <c r="C24" i="87"/>
  <c r="G23" i="87"/>
  <c r="F23" i="87"/>
  <c r="E23" i="87"/>
  <c r="D23" i="87"/>
  <c r="C23" i="87"/>
  <c r="G22" i="87"/>
  <c r="F22" i="87"/>
  <c r="E22" i="87"/>
  <c r="D22" i="87"/>
  <c r="C22" i="87"/>
  <c r="G21" i="87"/>
  <c r="F21" i="87"/>
  <c r="E21" i="87"/>
  <c r="D21" i="87"/>
  <c r="C21" i="87"/>
  <c r="F20" i="87"/>
  <c r="E20" i="87"/>
  <c r="D20" i="87"/>
  <c r="C20" i="87"/>
  <c r="G19" i="87"/>
  <c r="F19" i="87"/>
  <c r="E19" i="87"/>
  <c r="D19" i="87"/>
  <c r="C19" i="87"/>
  <c r="G18" i="87"/>
  <c r="F18" i="87"/>
  <c r="E18" i="87"/>
  <c r="D18" i="87"/>
  <c r="C18" i="87"/>
  <c r="G17" i="87"/>
  <c r="F17" i="87"/>
  <c r="E17" i="87"/>
  <c r="D17" i="87"/>
  <c r="C17" i="87"/>
  <c r="G16" i="87"/>
  <c r="F16" i="87"/>
  <c r="E16" i="87"/>
  <c r="D16" i="87"/>
  <c r="C16" i="87"/>
  <c r="G15" i="87"/>
  <c r="F15" i="87"/>
  <c r="E15" i="87"/>
  <c r="D15" i="87"/>
  <c r="C15" i="87"/>
  <c r="G14" i="87"/>
  <c r="F14" i="87"/>
  <c r="E14" i="87"/>
  <c r="D14" i="87"/>
  <c r="C14" i="87"/>
  <c r="G13" i="87"/>
  <c r="F13" i="87"/>
  <c r="E13" i="87"/>
  <c r="D13" i="87"/>
  <c r="C13" i="87"/>
  <c r="G12" i="87"/>
  <c r="F12" i="87"/>
  <c r="E12" i="87"/>
  <c r="D12" i="87"/>
  <c r="C12" i="87"/>
  <c r="G11" i="87"/>
  <c r="F11" i="87"/>
  <c r="E11" i="87"/>
  <c r="D11" i="87"/>
  <c r="C11" i="87"/>
  <c r="G10" i="87"/>
  <c r="F10" i="87"/>
  <c r="E10" i="87"/>
  <c r="D10" i="87"/>
  <c r="C10" i="87"/>
  <c r="G9" i="87"/>
  <c r="F9" i="87"/>
  <c r="E9" i="87"/>
  <c r="D9" i="87"/>
  <c r="C9" i="87"/>
  <c r="G8" i="87"/>
  <c r="F8" i="87"/>
  <c r="E8" i="87"/>
  <c r="D8" i="87"/>
  <c r="C8" i="87"/>
  <c r="G7" i="87"/>
  <c r="F7" i="87"/>
  <c r="E7" i="87"/>
  <c r="D7" i="87"/>
  <c r="C7" i="87"/>
  <c r="G6" i="87"/>
  <c r="F6" i="87"/>
  <c r="E6" i="87"/>
  <c r="D6" i="87"/>
  <c r="C6" i="87"/>
  <c r="G5" i="87"/>
  <c r="F5" i="87"/>
  <c r="E5" i="87"/>
  <c r="D5" i="87"/>
  <c r="C5" i="87"/>
  <c r="G4" i="87"/>
  <c r="F4" i="87"/>
  <c r="E4" i="87"/>
  <c r="D4" i="87"/>
  <c r="C4" i="87"/>
  <c r="G3" i="87"/>
  <c r="F3" i="87"/>
  <c r="E3" i="87"/>
  <c r="D3" i="87"/>
  <c r="C3" i="87"/>
  <c r="G2" i="87"/>
  <c r="F2" i="87"/>
  <c r="E2" i="87"/>
  <c r="D2" i="87"/>
  <c r="C2" i="87"/>
  <c r="L6" i="49" l="1"/>
  <c r="L7" i="49"/>
  <c r="L8" i="49"/>
  <c r="L9" i="49"/>
  <c r="L6" i="48"/>
  <c r="L7" i="48"/>
  <c r="L8" i="48"/>
  <c r="L9" i="48"/>
  <c r="L9" i="47"/>
  <c r="L6" i="47"/>
  <c r="L7" i="47"/>
  <c r="L8" i="47"/>
  <c r="L9" i="46"/>
  <c r="L6" i="46"/>
  <c r="L7" i="46"/>
  <c r="L8" i="46"/>
  <c r="O6" i="36"/>
  <c r="O7" i="36"/>
  <c r="O8" i="36"/>
  <c r="O9" i="36"/>
  <c r="O10" i="36"/>
  <c r="O11" i="36"/>
  <c r="O6" i="35"/>
  <c r="O7" i="35"/>
  <c r="O8" i="35"/>
  <c r="O9" i="35"/>
  <c r="O10" i="35"/>
  <c r="O11" i="35"/>
  <c r="O6" i="68"/>
  <c r="O7" i="68"/>
  <c r="O8" i="68"/>
  <c r="O13" i="68"/>
  <c r="O14" i="68"/>
  <c r="O15" i="68"/>
  <c r="O16" i="68"/>
  <c r="O13" i="66"/>
  <c r="O14" i="66"/>
  <c r="O15" i="66"/>
  <c r="O16" i="66"/>
  <c r="C29" i="60"/>
  <c r="D29" i="60"/>
  <c r="E29" i="60"/>
  <c r="C20" i="60"/>
  <c r="D20" i="60"/>
  <c r="E20" i="60"/>
  <c r="C11" i="60"/>
  <c r="D11" i="60"/>
  <c r="E11" i="60"/>
  <c r="O12" i="59"/>
  <c r="O13" i="59"/>
  <c r="O14" i="59"/>
  <c r="O6" i="59"/>
  <c r="O7" i="59"/>
  <c r="O8" i="59"/>
  <c r="O9" i="59"/>
  <c r="C29" i="58"/>
  <c r="D29" i="58"/>
  <c r="E29" i="58"/>
  <c r="C11" i="58"/>
  <c r="D11" i="58"/>
  <c r="E11" i="58"/>
  <c r="O6" i="30"/>
  <c r="O7" i="30"/>
  <c r="O8" i="30"/>
  <c r="O9" i="30"/>
  <c r="C20" i="29"/>
  <c r="D20" i="29"/>
  <c r="E20" i="29"/>
  <c r="C11" i="29"/>
  <c r="D11" i="29"/>
  <c r="E11" i="29"/>
  <c r="O6" i="33"/>
  <c r="O7" i="33"/>
  <c r="O8" i="33"/>
  <c r="O9" i="33"/>
  <c r="C29" i="56"/>
  <c r="D29" i="56"/>
  <c r="E29" i="56"/>
  <c r="C20" i="56"/>
  <c r="D20" i="56"/>
  <c r="E20" i="56"/>
  <c r="C11" i="56"/>
  <c r="D11" i="56"/>
  <c r="E11" i="56"/>
  <c r="C29" i="55"/>
  <c r="D29" i="55"/>
  <c r="E29" i="55"/>
  <c r="C20" i="55"/>
  <c r="D20" i="55"/>
  <c r="E20" i="55"/>
  <c r="C11" i="55"/>
  <c r="D11" i="55"/>
  <c r="E11" i="55"/>
  <c r="O6" i="54"/>
  <c r="O7" i="54"/>
  <c r="O8" i="54"/>
  <c r="O13" i="54"/>
  <c r="O14" i="54"/>
  <c r="O15" i="54"/>
  <c r="O20" i="54"/>
  <c r="O21" i="54"/>
  <c r="O22" i="54"/>
  <c r="C29" i="53"/>
  <c r="D29" i="53"/>
  <c r="E29" i="53"/>
  <c r="C20" i="53"/>
  <c r="D20" i="53"/>
  <c r="E20" i="53"/>
  <c r="C11" i="53"/>
  <c r="D11" i="53"/>
  <c r="E11" i="53"/>
  <c r="C29" i="52"/>
  <c r="D29" i="52"/>
  <c r="E29" i="52"/>
  <c r="C20" i="52"/>
  <c r="D20" i="52"/>
  <c r="E20" i="52"/>
  <c r="C11" i="52"/>
  <c r="D11" i="52"/>
  <c r="E11" i="52"/>
  <c r="N23" i="51"/>
  <c r="O20" i="51"/>
  <c r="O21" i="51"/>
  <c r="O22" i="51"/>
  <c r="O13" i="51"/>
  <c r="O14" i="51"/>
  <c r="O15" i="51"/>
  <c r="O16" i="51"/>
  <c r="O6" i="51"/>
  <c r="O7" i="51"/>
  <c r="O8" i="51"/>
  <c r="O9" i="51"/>
  <c r="C20" i="50"/>
  <c r="D20" i="50"/>
  <c r="E20" i="50"/>
  <c r="C11" i="50"/>
  <c r="D11" i="50"/>
  <c r="E11" i="50"/>
  <c r="C20" i="23"/>
  <c r="D20" i="23"/>
  <c r="E20" i="23"/>
  <c r="C11" i="23"/>
  <c r="D11" i="23"/>
  <c r="E11" i="23"/>
  <c r="O20" i="20"/>
  <c r="O21" i="20"/>
  <c r="O22" i="20"/>
  <c r="O14" i="20"/>
  <c r="O15" i="20"/>
  <c r="O16" i="20"/>
  <c r="O6" i="20"/>
  <c r="O7" i="20"/>
  <c r="O8" i="20"/>
  <c r="O9" i="20"/>
  <c r="O6" i="16"/>
  <c r="O7" i="16"/>
  <c r="O8" i="16"/>
  <c r="O9" i="16"/>
  <c r="O23" i="51" l="1"/>
  <c r="O23" i="54"/>
  <c r="O16" i="54"/>
  <c r="O9" i="54"/>
  <c r="O6" i="15"/>
  <c r="O7" i="15"/>
  <c r="O8" i="15"/>
  <c r="O9" i="15"/>
  <c r="O8" i="3" l="1"/>
  <c r="N8" i="3"/>
  <c r="O9" i="2"/>
  <c r="O12" i="1"/>
  <c r="N11" i="36" l="1"/>
  <c r="N11" i="35"/>
  <c r="N9" i="59"/>
  <c r="N9" i="30"/>
  <c r="N23" i="54"/>
  <c r="N16" i="54"/>
  <c r="N9" i="54"/>
  <c r="O16" i="45"/>
  <c r="O10" i="45"/>
  <c r="M8" i="3" l="1"/>
  <c r="M9" i="2"/>
  <c r="M16" i="54" l="1"/>
  <c r="M23" i="51"/>
  <c r="M9" i="51"/>
  <c r="M22" i="20"/>
  <c r="L22" i="20"/>
  <c r="M16" i="20"/>
  <c r="K9" i="16"/>
  <c r="J9" i="16"/>
  <c r="M9" i="16"/>
  <c r="M9" i="15"/>
  <c r="M9" i="43"/>
  <c r="M8" i="13"/>
  <c r="P19" i="6" l="1"/>
  <c r="P14" i="6"/>
  <c r="P9" i="6"/>
  <c r="K23" i="9" l="1"/>
  <c r="K18" i="9"/>
  <c r="K13" i="9"/>
  <c r="J13" i="9"/>
  <c r="M9" i="5" l="1"/>
  <c r="N9" i="5"/>
  <c r="M9" i="59" l="1"/>
  <c r="M9" i="30"/>
  <c r="M23" i="54"/>
  <c r="M9" i="54"/>
  <c r="M9" i="14" l="1"/>
  <c r="N16" i="45" l="1"/>
  <c r="N10" i="45"/>
  <c r="M10" i="45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K9" i="8" l="1"/>
  <c r="J9" i="8"/>
  <c r="N19" i="6"/>
  <c r="N14" i="6"/>
  <c r="L9" i="5"/>
  <c r="L23" i="54" l="1"/>
  <c r="L23" i="51"/>
  <c r="L9" i="15" l="1"/>
  <c r="L9" i="14"/>
  <c r="L8" i="13"/>
  <c r="L9" i="13" s="1"/>
  <c r="I13" i="9" l="1"/>
  <c r="I18" i="9"/>
  <c r="I23" i="9"/>
  <c r="H9" i="49" l="1"/>
  <c r="H8" i="49"/>
  <c r="H7" i="49"/>
  <c r="H6" i="49"/>
  <c r="H9" i="47"/>
  <c r="H8" i="47"/>
  <c r="H7" i="47"/>
  <c r="H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  <c r="K9" i="10"/>
  <c r="K6" i="10"/>
  <c r="K12" i="10"/>
  <c r="K10" i="10"/>
  <c r="K11" i="10"/>
  <c r="K7" i="10"/>
  <c r="K8" i="10"/>
  <c r="K11" i="21"/>
  <c r="K25" i="21"/>
  <c r="K6" i="21"/>
  <c r="K29" i="21"/>
  <c r="K21" i="21"/>
  <c r="K20" i="21"/>
  <c r="K28" i="21"/>
  <c r="K9" i="21"/>
  <c r="K27" i="21"/>
  <c r="K12" i="21"/>
  <c r="K10" i="21"/>
  <c r="K17" i="21"/>
  <c r="K15" i="21"/>
  <c r="K18" i="21"/>
  <c r="K30" i="21"/>
  <c r="K19" i="21"/>
  <c r="K24" i="21"/>
  <c r="K16" i="21"/>
  <c r="K8" i="21"/>
  <c r="K7" i="21"/>
  <c r="K26" i="21"/>
</calcChain>
</file>

<file path=xl/sharedStrings.xml><?xml version="1.0" encoding="utf-8"?>
<sst xmlns="http://schemas.openxmlformats.org/spreadsheetml/2006/main" count="2875" uniqueCount="1314">
  <si>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</si>
  <si>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</si>
  <si>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</si>
  <si>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</si>
  <si>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</si>
  <si>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</si>
  <si>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</si>
  <si>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</si>
  <si>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</si>
  <si>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</si>
  <si>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</si>
  <si>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</si>
  <si>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</si>
  <si>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</si>
  <si>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</si>
  <si>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</si>
  <si>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</si>
  <si>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</si>
  <si>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</si>
  <si>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</si>
  <si>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</si>
  <si>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</si>
  <si>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</si>
  <si>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</si>
  <si>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</si>
  <si>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</si>
  <si>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</si>
  <si>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</si>
  <si>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</si>
  <si>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</si>
  <si>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</si>
  <si>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</si>
  <si>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</si>
  <si>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</si>
  <si>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</si>
  <si>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</si>
  <si>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</si>
  <si>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</si>
  <si>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</si>
  <si>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</si>
  <si>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</si>
  <si>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</si>
  <si>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</si>
  <si>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</si>
  <si>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</si>
  <si>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</si>
  <si>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</si>
  <si>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</si>
  <si>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</si>
  <si>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</si>
  <si>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</si>
  <si>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</si>
  <si>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</si>
  <si>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</si>
  <si>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</si>
  <si>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</si>
  <si>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</si>
  <si>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</si>
  <si>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</si>
  <si>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</si>
  <si>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</si>
  <si>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</si>
  <si>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</si>
  <si>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</si>
  <si>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</si>
  <si>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</si>
  <si>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</si>
  <si>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</si>
  <si>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</si>
  <si>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</si>
  <si>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</si>
  <si>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</si>
  <si>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</si>
  <si>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</si>
  <si>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</si>
  <si>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</si>
  <si>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</si>
  <si>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</si>
  <si>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</si>
  <si>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</si>
  <si>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</si>
  <si>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</si>
  <si>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</si>
  <si>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</si>
  <si>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</si>
  <si>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</si>
  <si>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</si>
  <si>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</si>
  <si>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</si>
  <si>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</si>
  <si>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</si>
  <si>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</si>
  <si>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</si>
  <si>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</si>
  <si>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</si>
  <si>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</si>
  <si>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</si>
  <si>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</si>
  <si>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</si>
  <si>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</si>
  <si>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</si>
  <si>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</si>
  <si>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</si>
  <si>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</si>
  <si>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</si>
  <si>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</si>
  <si>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</si>
  <si>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</si>
  <si>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</si>
  <si>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</si>
  <si>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</si>
  <si>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</si>
  <si>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</si>
  <si>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</si>
  <si>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</si>
  <si>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</si>
  <si>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</si>
  <si>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</si>
  <si>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</si>
  <si>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</si>
  <si>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</si>
  <si>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</si>
  <si>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</si>
  <si>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</si>
  <si>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</si>
  <si>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</si>
  <si>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</si>
  <si>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</si>
  <si>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</si>
  <si>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</si>
  <si>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</si>
  <si>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</si>
  <si>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</si>
  <si>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</si>
  <si>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</si>
  <si>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</si>
  <si>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</si>
  <si>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</si>
  <si>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</si>
  <si>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</si>
  <si>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Nota: última informação disponível dezembro/2018.</t>
  </si>
  <si>
    <t xml:space="preserve">% POPULAÇÃO  TOTAL EAPC FAIXA ETÁRIA </t>
  </si>
  <si>
    <t>Nota: última informação disponível dezembro/2018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</si>
  <si>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</si>
  <si>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</si>
  <si>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</si>
  <si>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</si>
  <si>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</si>
  <si>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</si>
  <si>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</si>
  <si>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</si>
  <si>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</si>
  <si>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</si>
  <si>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</si>
  <si>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</si>
  <si>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</si>
  <si>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</si>
  <si>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</si>
  <si>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</si>
  <si>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</si>
  <si>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</si>
  <si>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</si>
  <si>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</si>
  <si>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</si>
  <si>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</si>
  <si>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</si>
  <si>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</si>
  <si>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</si>
  <si>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</si>
  <si>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</si>
  <si>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</si>
  <si>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</si>
  <si>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</si>
  <si>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</si>
  <si>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</si>
  <si>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</si>
  <si>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</si>
  <si>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</si>
  <si>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</si>
  <si>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</si>
  <si>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</si>
  <si>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</si>
  <si>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</si>
  <si>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</si>
  <si>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</si>
  <si>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</si>
  <si>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</si>
  <si>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</si>
  <si>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</si>
  <si>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</si>
  <si>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</si>
  <si>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</si>
  <si>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</si>
  <si>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</si>
  <si>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</si>
  <si>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</si>
  <si>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</si>
  <si>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</si>
  <si>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</si>
  <si>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</si>
  <si>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</si>
  <si>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</si>
  <si>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</si>
  <si>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</si>
  <si>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</si>
  <si>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</si>
  <si>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</si>
  <si>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</si>
  <si>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</si>
  <si>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</si>
  <si>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</si>
  <si>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</si>
  <si>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</si>
  <si>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</si>
  <si>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</si>
  <si>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</si>
  <si>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</si>
  <si>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</si>
  <si>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</si>
  <si>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</si>
  <si>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</si>
  <si>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</si>
  <si>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</si>
  <si>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</si>
  <si>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</si>
  <si>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</si>
  <si>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</si>
  <si>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</si>
  <si>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</si>
  <si>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</si>
  <si>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</si>
  <si>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</si>
  <si>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</si>
  <si>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</si>
  <si>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</si>
  <si>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</si>
  <si>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</si>
  <si>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</si>
  <si>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</si>
  <si>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</si>
  <si>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</si>
  <si>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</si>
  <si>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</si>
  <si>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</si>
  <si>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</si>
  <si>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</si>
  <si>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</si>
  <si>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</si>
  <si>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</si>
  <si>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</si>
  <si>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</si>
  <si>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</si>
  <si>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</si>
  <si>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</si>
  <si>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</si>
  <si>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</si>
  <si>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</si>
  <si>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</si>
  <si>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</si>
  <si>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</si>
  <si>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</si>
  <si>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</si>
  <si>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</si>
  <si>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</si>
  <si>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</si>
  <si>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</si>
  <si>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</si>
  <si>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</si>
  <si>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</si>
  <si>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</si>
  <si>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</si>
  <si>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</si>
  <si>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</si>
  <si>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</si>
  <si>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</si>
  <si>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</si>
  <si>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</si>
  <si>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</si>
  <si>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</si>
  <si>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</si>
  <si>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</si>
  <si>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</si>
  <si>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</si>
  <si>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</si>
  <si>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</si>
  <si>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</si>
  <si>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</si>
  <si>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</si>
  <si>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</si>
  <si>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</si>
  <si>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</si>
  <si>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</si>
  <si>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</si>
  <si>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</si>
  <si>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</si>
  <si>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</si>
  <si>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</si>
  <si>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</si>
  <si>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</si>
  <si>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</si>
  <si>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</si>
  <si>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</si>
  <si>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</si>
  <si>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</si>
  <si>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</si>
  <si>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</si>
  <si>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</si>
  <si>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</si>
  <si>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</si>
  <si>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</si>
  <si>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</si>
  <si>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</si>
  <si>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</si>
  <si>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</si>
  <si>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</si>
  <si>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</si>
  <si>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</si>
  <si>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</si>
  <si>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</si>
  <si>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</si>
  <si>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</si>
  <si>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</si>
  <si>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</si>
  <si>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</si>
  <si>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</si>
  <si>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</si>
  <si>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</si>
  <si>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</si>
  <si>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</si>
  <si>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</si>
  <si>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</si>
  <si>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</si>
  <si>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</si>
  <si>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</si>
  <si>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</si>
  <si>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</si>
  <si>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</si>
  <si>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</si>
  <si>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</si>
  <si>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</si>
  <si>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</si>
  <si>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</si>
  <si>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</si>
  <si>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</si>
  <si>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</si>
  <si>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</si>
  <si>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</si>
  <si>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</si>
  <si>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</si>
  <si>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</si>
  <si>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</si>
  <si>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</si>
  <si>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Ações</t>
  </si>
  <si>
    <t>Letras eTítulos</t>
  </si>
  <si>
    <t>Dinheiro e Depósito</t>
  </si>
  <si>
    <t xml:space="preserve">Fontes: PREVIC/SUSEP.  </t>
  </si>
  <si>
    <t xml:space="preserve">Fontes: PREVIC.   </t>
  </si>
  <si>
    <t>2. Resultado Líquido corresponde à soma dos resultados financeiros dos planos de benefícios.</t>
  </si>
  <si>
    <t>*acumulado nos últimos 12 meses.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</si>
  <si>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</si>
  <si>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</si>
  <si>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</si>
  <si>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</si>
  <si>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</si>
  <si>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</si>
  <si>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</si>
  <si>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</si>
  <si>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</si>
  <si>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</si>
  <si>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</si>
  <si>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</si>
  <si>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</si>
  <si>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</si>
  <si>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</si>
  <si>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</si>
  <si>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</si>
  <si>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</si>
  <si>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</si>
  <si>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</si>
  <si>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</si>
  <si>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</si>
  <si>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</si>
  <si>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</si>
  <si>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</si>
  <si>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</si>
  <si>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</si>
  <si>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</si>
  <si>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</si>
  <si>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</si>
  <si>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</si>
  <si>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</si>
  <si>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</si>
  <si>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</si>
  <si>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</si>
  <si>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</si>
  <si>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</si>
  <si>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</si>
  <si>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</si>
  <si>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</si>
  <si>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</si>
  <si>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</si>
  <si>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</si>
  <si>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</si>
  <si>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</si>
  <si>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</si>
  <si>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</si>
  <si>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</si>
  <si>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</si>
  <si>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</si>
  <si>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</si>
  <si>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</si>
  <si>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</si>
  <si>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</si>
  <si>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</si>
  <si>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</si>
  <si>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</si>
  <si>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</si>
  <si>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</si>
  <si>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</si>
  <si>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</si>
  <si>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</si>
  <si>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</si>
  <si>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</si>
  <si>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</si>
  <si>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</si>
  <si>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</si>
  <si>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</si>
  <si>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</si>
  <si>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</si>
  <si>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</si>
  <si>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</si>
  <si>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</si>
  <si>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</si>
  <si>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</si>
  <si>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</si>
  <si>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</si>
  <si>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</si>
  <si>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</si>
  <si>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</si>
  <si>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</si>
  <si>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</si>
  <si>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</si>
  <si>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</si>
  <si>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</si>
  <si>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</si>
  <si>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</si>
  <si>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</si>
  <si>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</si>
  <si>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</si>
  <si>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</si>
  <si>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</si>
  <si>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</si>
  <si>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</si>
  <si>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</si>
  <si>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</si>
  <si>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</si>
  <si>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</si>
  <si>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</si>
  <si>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</si>
  <si>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</si>
  <si>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</si>
  <si>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</si>
  <si>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</si>
  <si>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</si>
  <si>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</si>
  <si>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</si>
  <si>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</si>
  <si>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</si>
  <si>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</si>
  <si>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</si>
  <si>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</si>
  <si>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</si>
  <si>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</si>
  <si>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</si>
  <si>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</si>
  <si>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ICATUFMP</t>
  </si>
  <si>
    <t>SP-PREVCOM</t>
  </si>
  <si>
    <t>FUNPRESP-JUD</t>
  </si>
  <si>
    <t>FIPECQ</t>
  </si>
  <si>
    <t>PREVDATA</t>
  </si>
  <si>
    <t>FUNSEJEM</t>
  </si>
  <si>
    <t>WEG</t>
  </si>
  <si>
    <t>ENERGISAPREV</t>
  </si>
  <si>
    <t>FASC</t>
  </si>
  <si>
    <t>BASF PC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</si>
  <si>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</si>
  <si>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</si>
  <si>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</si>
  <si>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</si>
  <si>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</si>
  <si>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</si>
  <si>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</si>
  <si>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</si>
  <si>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</si>
  <si>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</si>
  <si>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</si>
  <si>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</si>
  <si>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</si>
  <si>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</si>
  <si>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</si>
  <si>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</si>
  <si>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</si>
  <si>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</si>
  <si>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</si>
  <si>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</si>
  <si>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</si>
  <si>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</si>
  <si>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</si>
  <si>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</si>
  <si>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</si>
  <si>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</si>
  <si>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</si>
  <si>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</si>
  <si>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</si>
  <si>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</si>
  <si>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</si>
  <si>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</si>
  <si>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</si>
  <si>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</si>
  <si>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</si>
  <si>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</si>
  <si>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</si>
  <si>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</si>
  <si>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</si>
  <si>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</si>
  <si>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</si>
  <si>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</si>
  <si>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</si>
  <si>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</si>
  <si>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</si>
  <si>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</si>
  <si>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</si>
  <si>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</si>
  <si>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</si>
  <si>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</si>
  <si>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</si>
  <si>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</si>
  <si>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</si>
  <si>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</si>
  <si>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</si>
  <si>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</si>
  <si>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</si>
  <si>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</si>
  <si>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</si>
  <si>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</si>
  <si>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</si>
  <si>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</si>
  <si>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</si>
  <si>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</si>
  <si>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</si>
  <si>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</si>
  <si>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</si>
  <si>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</si>
  <si>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</si>
  <si>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</si>
  <si>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</si>
  <si>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</si>
  <si>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</si>
  <si>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</si>
  <si>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</si>
  <si>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</si>
  <si>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</si>
  <si>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</si>
  <si>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</si>
  <si>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</si>
  <si>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</si>
  <si>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</si>
  <si>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</si>
  <si>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</si>
  <si>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</si>
  <si>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</si>
  <si>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</si>
  <si>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</si>
  <si>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</si>
  <si>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</si>
  <si>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</si>
  <si>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</si>
  <si>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</si>
  <si>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</si>
  <si>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</si>
  <si>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</si>
  <si>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</si>
  <si>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</si>
  <si>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</si>
  <si>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</si>
  <si>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</si>
  <si>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</si>
  <si>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</si>
  <si>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</si>
  <si>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</si>
  <si>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</si>
  <si>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</si>
  <si>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</si>
  <si>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</si>
  <si>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</si>
  <si>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</si>
  <si>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</si>
  <si>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</si>
  <si>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</si>
  <si>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</si>
  <si>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</si>
  <si>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</si>
  <si>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</si>
  <si>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</si>
  <si>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</si>
  <si>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</si>
  <si>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</si>
  <si>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</si>
  <si>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</si>
  <si>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</si>
  <si>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</si>
  <si>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</si>
  <si>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</si>
  <si>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</si>
  <si>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</si>
  <si>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</si>
  <si>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</si>
  <si>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</si>
  <si>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</si>
  <si>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</si>
  <si>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</si>
  <si>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</si>
  <si>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</si>
  <si>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</si>
  <si>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</si>
  <si>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</si>
  <si>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</si>
  <si>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</si>
  <si>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</si>
  <si>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</si>
  <si>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</si>
  <si>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</si>
  <si>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</si>
  <si>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</si>
  <si>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</si>
  <si>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</si>
  <si>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</si>
  <si>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</si>
  <si>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</si>
  <si>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</si>
  <si>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</si>
  <si>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</si>
  <si>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</si>
  <si>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</si>
  <si>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</si>
  <si>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</si>
  <si>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</si>
  <si>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</si>
  <si>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</si>
  <si>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</si>
  <si>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</si>
  <si>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</si>
  <si>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</si>
  <si>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</si>
  <si>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</si>
  <si>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</si>
  <si>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</si>
  <si>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CAPOF</t>
  </si>
  <si>
    <t>SARAH PREVIDÊNCIA</t>
  </si>
  <si>
    <t>MM PREV</t>
  </si>
  <si>
    <t>2021**</t>
  </si>
  <si>
    <t>** dados das EAPC obtidos junto a Fenaprevi</t>
  </si>
  <si>
    <t>2022**</t>
  </si>
  <si>
    <t>2023**</t>
  </si>
  <si>
    <t>HOJE PREVIDÊNCIA PRIVADA</t>
  </si>
  <si>
    <t>ACESITA PREVIDENCIA PRIVADA</t>
  </si>
  <si>
    <t>00.529.828/0001-31</t>
  </si>
  <si>
    <t>MG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</si>
  <si>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</si>
  <si>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</si>
  <si>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</si>
  <si>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</si>
  <si>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</si>
  <si>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</si>
  <si>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</si>
  <si>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RJ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</si>
  <si>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</si>
  <si>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</si>
  <si>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</si>
  <si>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</si>
  <si>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BA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</si>
  <si>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</si>
  <si>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</si>
  <si>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</si>
  <si>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</si>
  <si>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PE</t>
  </si>
  <si>
    <t>ALPAPREV - SOCIEDADE DE PREVIDENCIA COMPLEMENTAR</t>
  </si>
  <si>
    <t>67.000.000/0001-62</t>
  </si>
  <si>
    <t>FUNDACAO ALPHA DE PREVIDENCIA E ASSISTENCIA SOCIAL</t>
  </si>
  <si>
    <t>75.156.034/0001-79</t>
  </si>
  <si>
    <t>PR</t>
  </si>
  <si>
    <t>FUNDACAO  DE PREVIDENCIA COMPLEMENTAR DO ESTADO DE ALAGOAS - ALPREV</t>
  </si>
  <si>
    <t>35.029.962/0001-58</t>
  </si>
  <si>
    <t>AL</t>
  </si>
  <si>
    <t>ANABBPREV - FUNDO DE PENSAO MULTIPATROCINADO</t>
  </si>
  <si>
    <t>10.520.114/0001-16</t>
  </si>
  <si>
    <t>DF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</si>
  <si>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</si>
  <si>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</si>
  <si>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</si>
  <si>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</si>
  <si>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</si>
  <si>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</si>
  <si>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</si>
  <si>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</si>
  <si>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ES</t>
  </si>
  <si>
    <t>BANESPREV FUNDO BANESPA DE SEGURIDADE SOCIAL</t>
  </si>
  <si>
    <t>57.125.288/0001-48</t>
  </si>
  <si>
    <t>FUNDACAO BANRISUL DE SEGURIDADE SOCIAL</t>
  </si>
  <si>
    <t>92.811.959/0001-25</t>
  </si>
  <si>
    <t>RS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</si>
  <si>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</si>
  <si>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</si>
  <si>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</si>
  <si>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</si>
  <si>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</si>
  <si>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</si>
  <si>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</si>
  <si>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</si>
  <si>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</si>
  <si>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</si>
  <si>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</si>
  <si>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</si>
  <si>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</si>
  <si>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</si>
  <si>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</si>
  <si>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</si>
  <si>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</si>
  <si>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</si>
  <si>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</si>
  <si>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</si>
  <si>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CE</t>
  </si>
  <si>
    <t>CAGEPREV - FUNDACAO CAGECE DE PREVIDENCIA COMPLEMENTAR</t>
  </si>
  <si>
    <t>06.025.140/0001-09</t>
  </si>
  <si>
    <t>CAIXA DE PREVIDENCIA COMPLEMENTAR DO BANCO DA AMAZONIA</t>
  </si>
  <si>
    <t>04.789.749/0001-10</t>
  </si>
  <si>
    <t>PA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</si>
  <si>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</si>
  <si>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</si>
  <si>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</si>
  <si>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</si>
  <si>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</si>
  <si>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</si>
  <si>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</si>
  <si>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</si>
  <si>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</si>
  <si>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</si>
  <si>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MA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</si>
  <si>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</si>
  <si>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</si>
  <si>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</si>
  <si>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</si>
  <si>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</si>
  <si>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</si>
  <si>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FUNDACAO CASAN DE PREVIDENCIA COMPLEMENTAR - CASANPREV</t>
  </si>
  <si>
    <t>09.523.635/0001-48</t>
  </si>
  <si>
    <t>SC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</si>
  <si>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</si>
  <si>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</si>
  <si>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</si>
  <si>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</si>
  <si>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</si>
  <si>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</si>
  <si>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</si>
  <si>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</si>
  <si>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</si>
  <si>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</si>
  <si>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</si>
  <si>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</si>
  <si>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MT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</si>
  <si>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</si>
  <si>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</si>
  <si>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</si>
  <si>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</si>
  <si>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</si>
  <si>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</si>
  <si>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</si>
  <si>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</si>
  <si>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</si>
  <si>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</si>
  <si>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</si>
  <si>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</si>
  <si>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</si>
  <si>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</si>
  <si>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</si>
  <si>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</si>
  <si>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</si>
  <si>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</si>
  <si>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</si>
  <si>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</si>
  <si>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</si>
  <si>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</si>
  <si>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</si>
  <si>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</si>
  <si>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</si>
  <si>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</si>
  <si>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</si>
  <si>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</si>
  <si>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</si>
  <si>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</si>
  <si>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</si>
  <si>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</si>
  <si>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</si>
  <si>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</si>
  <si>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</si>
  <si>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</si>
  <si>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</si>
  <si>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</si>
  <si>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</si>
  <si>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</si>
  <si>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GO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</si>
  <si>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</si>
  <si>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</si>
  <si>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</si>
  <si>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</si>
  <si>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</si>
  <si>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</si>
  <si>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</si>
  <si>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</si>
  <si>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</si>
  <si>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</si>
  <si>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</si>
  <si>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</si>
  <si>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</si>
  <si>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</si>
  <si>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</si>
  <si>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</si>
  <si>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</si>
  <si>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</si>
  <si>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</si>
  <si>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</si>
  <si>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</si>
  <si>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</si>
  <si>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</si>
  <si>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</si>
  <si>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</si>
  <si>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</si>
  <si>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</si>
  <si>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</si>
  <si>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</si>
  <si>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</si>
  <si>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</si>
  <si>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</si>
  <si>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</si>
  <si>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</si>
  <si>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</si>
  <si>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</si>
  <si>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</si>
  <si>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</si>
  <si>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</si>
  <si>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</si>
  <si>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</si>
  <si>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</si>
  <si>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</si>
  <si>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</si>
  <si>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</si>
  <si>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</si>
  <si>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</si>
  <si>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</si>
  <si>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</si>
  <si>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</si>
  <si>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</si>
  <si>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</si>
  <si>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</si>
  <si>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</si>
  <si>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</si>
  <si>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</si>
  <si>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</si>
  <si>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</si>
  <si>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</si>
  <si>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</si>
  <si>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</si>
  <si>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</si>
  <si>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</si>
  <si>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</si>
  <si>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</si>
  <si>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</si>
  <si>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</si>
  <si>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</si>
  <si>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</si>
  <si>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</si>
  <si>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</si>
  <si>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</si>
  <si>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</si>
  <si>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</si>
  <si>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</si>
  <si>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</si>
  <si>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</si>
  <si>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</si>
  <si>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</si>
  <si>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</si>
  <si>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</si>
  <si>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</si>
  <si>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</si>
  <si>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</si>
  <si>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</si>
  <si>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</si>
  <si>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</si>
  <si>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</si>
  <si>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</si>
  <si>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</si>
  <si>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</si>
  <si>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</si>
  <si>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</si>
  <si>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</si>
  <si>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</si>
  <si>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</si>
  <si>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</si>
  <si>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</si>
  <si>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</si>
  <si>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</si>
  <si>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</si>
  <si>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</si>
  <si>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</si>
  <si>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</si>
  <si>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</si>
  <si>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</si>
  <si>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</si>
  <si>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</si>
  <si>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</si>
  <si>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</si>
  <si>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</si>
  <si>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</si>
  <si>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SE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</si>
  <si>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</si>
  <si>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</si>
  <si>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</si>
  <si>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</si>
  <si>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</si>
  <si>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</si>
  <si>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</si>
  <si>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</si>
  <si>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</si>
  <si>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</si>
  <si>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</si>
  <si>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</si>
  <si>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</si>
  <si>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</si>
  <si>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</si>
  <si>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</si>
  <si>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</si>
  <si>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</si>
  <si>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</si>
  <si>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</si>
  <si>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</si>
  <si>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</si>
  <si>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</si>
  <si>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</si>
  <si>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</si>
  <si>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</si>
  <si>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</si>
  <si>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</si>
  <si>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</si>
  <si>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</si>
  <si>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</si>
  <si>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</si>
  <si>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</si>
  <si>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</si>
  <si>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</si>
  <si>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</si>
  <si>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</si>
  <si>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</si>
  <si>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</si>
  <si>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</si>
  <si>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</si>
  <si>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</si>
  <si>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</si>
  <si>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</si>
  <si>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</si>
  <si>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</si>
  <si>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</si>
  <si>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</si>
  <si>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</si>
  <si>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</si>
  <si>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</si>
  <si>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</si>
  <si>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</si>
  <si>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</si>
  <si>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</si>
  <si>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</si>
  <si>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</si>
  <si>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</si>
  <si>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</si>
  <si>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</si>
  <si>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</si>
  <si>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</si>
  <si>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</si>
  <si>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</si>
  <si>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</si>
  <si>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</si>
  <si>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</si>
  <si>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</si>
  <si>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PB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</si>
  <si>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</si>
  <si>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</si>
  <si>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</si>
  <si>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</si>
  <si>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</si>
  <si>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</si>
  <si>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</si>
  <si>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</si>
  <si>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</si>
  <si>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</si>
  <si>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</si>
  <si>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</si>
  <si>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</si>
  <si>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</si>
  <si>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</si>
  <si>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</si>
  <si>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</si>
  <si>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</si>
  <si>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</si>
  <si>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</si>
  <si>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</si>
  <si>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</si>
  <si>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</si>
  <si>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</si>
  <si>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</si>
  <si>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</si>
  <si>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</si>
  <si>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</si>
  <si>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</si>
  <si>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</si>
  <si>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</si>
  <si>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</si>
  <si>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</si>
  <si>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PI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</si>
  <si>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</si>
  <si>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</si>
  <si>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</si>
  <si>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</si>
  <si>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</si>
  <si>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</si>
  <si>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</si>
  <si>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</si>
  <si>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</si>
  <si>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</si>
  <si>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</si>
  <si>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</si>
  <si>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</si>
  <si>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</si>
  <si>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</si>
  <si>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</si>
  <si>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</si>
  <si>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</si>
  <si>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</si>
  <si>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</si>
  <si>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</si>
  <si>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</si>
  <si>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</si>
  <si>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</si>
  <si>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</si>
  <si>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</si>
  <si>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</si>
  <si>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</si>
  <si>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</si>
  <si>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</si>
  <si>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</si>
  <si>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</si>
  <si>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</si>
  <si>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</si>
  <si>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</si>
  <si>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</si>
  <si>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</si>
  <si>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</si>
  <si>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</si>
  <si>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</si>
  <si>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</si>
  <si>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</si>
  <si>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</si>
  <si>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</si>
  <si>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</si>
  <si>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</si>
  <si>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</si>
  <si>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</si>
  <si>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</si>
  <si>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</si>
  <si>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</si>
  <si>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</si>
  <si>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</si>
  <si>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</si>
  <si>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</si>
  <si>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</si>
  <si>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</si>
  <si>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</si>
  <si>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</si>
  <si>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</si>
  <si>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</si>
  <si>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</si>
  <si>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</si>
  <si>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</si>
  <si>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</si>
  <si>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</si>
  <si>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</si>
  <si>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</si>
  <si>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</si>
  <si>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</si>
  <si>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</si>
  <si>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</si>
  <si>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</si>
  <si>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</si>
  <si>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</si>
  <si>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</si>
  <si>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</si>
  <si>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</si>
  <si>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</si>
  <si>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</si>
  <si>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</si>
  <si>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</si>
  <si>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</si>
  <si>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</si>
  <si>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</si>
  <si>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</si>
  <si>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</si>
  <si>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</si>
  <si>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</si>
  <si>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</si>
  <si>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</si>
  <si>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</si>
  <si>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</si>
  <si>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</si>
  <si>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</si>
  <si>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</si>
  <si>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</si>
  <si>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</si>
  <si>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</si>
  <si>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</si>
  <si>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</si>
  <si>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</si>
  <si>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</si>
  <si>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</si>
  <si>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</si>
  <si>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</si>
  <si>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</si>
  <si>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</si>
  <si>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</si>
  <si>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</si>
  <si>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</si>
  <si>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</si>
  <si>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</si>
  <si>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</si>
  <si>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</si>
  <si>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</si>
  <si>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</si>
  <si>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</si>
  <si>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</si>
  <si>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</si>
  <si>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</si>
  <si>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</si>
  <si>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</si>
  <si>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</si>
  <si>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</si>
  <si>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</si>
  <si>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</si>
  <si>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</si>
  <si>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</si>
  <si>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</si>
  <si>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</si>
  <si>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</si>
  <si>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</si>
  <si>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</si>
  <si>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</si>
  <si>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</si>
  <si>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</si>
  <si>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</si>
  <si>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</si>
  <si>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</si>
  <si>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</si>
  <si>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</si>
  <si>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</si>
  <si>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</si>
  <si>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</si>
  <si>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</si>
  <si>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</si>
  <si>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</si>
  <si>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</si>
  <si>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</si>
  <si>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</si>
  <si>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</si>
  <si>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</si>
  <si>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</si>
  <si>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</si>
  <si>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</si>
  <si>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</si>
  <si>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</si>
  <si>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</si>
  <si>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</si>
  <si>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</si>
  <si>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</si>
  <si>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</si>
  <si>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</si>
  <si>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</si>
  <si>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</si>
  <si>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</si>
  <si>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</si>
  <si>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</si>
  <si>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</si>
  <si>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</si>
  <si>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</si>
  <si>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</si>
  <si>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</si>
  <si>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</si>
  <si>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</si>
  <si>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</si>
  <si>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</si>
  <si>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</si>
  <si>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</si>
  <si>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</si>
  <si>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</si>
  <si>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</si>
  <si>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</si>
  <si>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</si>
  <si>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</si>
  <si>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</si>
  <si>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</si>
  <si>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</si>
  <si>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2.11 POPULAÇÃO DOS PLANOS DE BENEFÍCIOS EFPC POR MODALIDADE</t>
  </si>
  <si>
    <t xml:space="preserve"> 2.11 PLANOS DE BENEFÍCIOS POR MODALIDADE</t>
  </si>
  <si>
    <t>2.11  PLANO - BENEFÍCIO DEFINIDO</t>
  </si>
  <si>
    <t>2.11 PLANO - CONTRIBUIÇÃO DEFINIDA</t>
  </si>
  <si>
    <t>2.11 PLANO - CONTRIBUIÇÃO VARIÁVEL</t>
  </si>
  <si>
    <t xml:space="preserve"> Elaboração:  COINF/CGEAC/DERPC </t>
  </si>
  <si>
    <t>Fonte: FENAPREVI/UFRJ.    Elaboração: COINF/CGEAC/DERPC.</t>
  </si>
  <si>
    <t>Fonte: PREVIC.    Elaboração: COINF/CGEAC/DERPC.</t>
  </si>
  <si>
    <t>Fonte: FENAPREVI/UFRJ.   Elaboração: COINF/CGEAC/DERPC.</t>
  </si>
  <si>
    <t xml:space="preserve">Fontes: FENAPREVI/UFRJ. Elaboração: COINF/CGEAC/DERPC. </t>
  </si>
  <si>
    <t>2023</t>
  </si>
  <si>
    <t xml:space="preserve"> para as EAPC os dados 2018 a 2021 se referem a dezembro/2018 (última informação disponibilizada pela UFRJ)</t>
  </si>
  <si>
    <t>Contibuições</t>
  </si>
  <si>
    <t>Rentabilidade  Acumulada: por tipo de entidade de previdência complementar</t>
  </si>
  <si>
    <t>Fonte EFPC: Previc.</t>
  </si>
  <si>
    <t>7.10 RENTABILIDADE ACUMULADA E CUSTEIO ADMINISTRATIVO DAS ENTIDADES DE PREVIDÊNCIA COMPLEMENTAR: COMPARATIVO</t>
  </si>
  <si>
    <t>Obs: A Rentabilidade apurada é a Nominal. *acumulado no ano.</t>
  </si>
  <si>
    <t>Nota: Para o cálculo do benefício médio mensal de 06/24 foi considerado o número de assistidos EAPC de 12/2018 ( última informação disponível).</t>
  </si>
  <si>
    <t xml:space="preserve">4.2 RESULTADO FINANCEIRO DOS PLANOS DE BENEFÍCIOS DAS EFPC  - em R$ </t>
  </si>
  <si>
    <t xml:space="preserve">4.2 RESULTADO FINANCEIRO DOS PLANOS DE BENEFÍCIOS DAS EFPC  - EM R$ </t>
  </si>
  <si>
    <t>E-INVEST</t>
  </si>
  <si>
    <t>CAPITAL PREVIDÊNCIA</t>
  </si>
  <si>
    <t>PREVMUTUA</t>
  </si>
  <si>
    <t>PREVMUTUA - FUNDO DE PENSAO DA MUTUA</t>
  </si>
  <si>
    <t>21.893.461/0001-00</t>
  </si>
  <si>
    <t>PREVIG</t>
  </si>
  <si>
    <t>EQTPREV</t>
  </si>
  <si>
    <t>VIVA</t>
  </si>
  <si>
    <t>PREVIRB</t>
  </si>
  <si>
    <t>FUSESC</t>
  </si>
  <si>
    <t>CIBRIUS</t>
  </si>
  <si>
    <t>FUSAN</t>
  </si>
  <si>
    <t>MULTIPLA</t>
  </si>
  <si>
    <t>SICOOB PREVI</t>
  </si>
  <si>
    <t>PREVDOW</t>
  </si>
  <si>
    <t>INSTITUTO AMBEV</t>
  </si>
  <si>
    <t>ENERPREV</t>
  </si>
  <si>
    <t>FUNDACAO CORSAN</t>
  </si>
  <si>
    <t>JOHNSON</t>
  </si>
  <si>
    <t>MULTICOOP</t>
  </si>
  <si>
    <t>GEBSA-PREV</t>
  </si>
  <si>
    <t>BANDEPREV</t>
  </si>
  <si>
    <t>BANESES</t>
  </si>
  <si>
    <t>PRECE</t>
  </si>
  <si>
    <t>PREVI-SIEMENS</t>
  </si>
  <si>
    <t xml:space="preserve">Fonte: PREVIC/B3/Calculadora do Cidadão BC      Elaboração: COINF/CGEAC/DERPC     (extração: 15/11/2024) </t>
  </si>
  <si>
    <t>IMA-B 5</t>
  </si>
  <si>
    <t>-</t>
  </si>
  <si>
    <t xml:space="preserve">EFPC - Segmento total </t>
  </si>
  <si>
    <t>KOVR PREVIDÊNCIA S.A</t>
  </si>
  <si>
    <t>https://kovr.com.br/</t>
  </si>
  <si>
    <t>VIVEST</t>
  </si>
  <si>
    <t>vivest.com.br</t>
  </si>
  <si>
    <t>Sem site</t>
  </si>
  <si>
    <t>Fontes: PREVIC    Elaboração: COINF/CGEAC/DERPC (referência: dezembro de 2024)</t>
  </si>
  <si>
    <t>Fonte: PREVIC.     Elaboração: COINF/CGEAC/DERPC (referência dezembro de 2024).</t>
  </si>
  <si>
    <t>Nota: última informação disponível dezembro/24.</t>
  </si>
  <si>
    <t>Nota: última informação disponível dezembro/2024.</t>
  </si>
  <si>
    <t>2024</t>
  </si>
  <si>
    <t>2024**</t>
  </si>
  <si>
    <t>Evidence Previdência S.A.</t>
  </si>
  <si>
    <t xml:space="preserve"> Elaboração: COINF/CGEAC/DERPC  (extração: 01/07/2025).</t>
  </si>
  <si>
    <t xml:space="preserve"> Elaboração:  COINF/CGEAC/DERPC (extração: 01/07/2025).</t>
  </si>
  <si>
    <t xml:space="preserve"> Elaboração: COINF/CGEAC/DERPC (extração: 01/07/2025).</t>
  </si>
  <si>
    <t xml:space="preserve">Fontes: PREVIC/SUSEP. Elaboração: COINF/CGEAC/DERPC (extração: 01/07/2025). </t>
  </si>
  <si>
    <t>mar/2025</t>
  </si>
  <si>
    <t xml:space="preserve">Fonte: PREVIC.    Elaboração: COINF/CGEAC/DERPC  (extração: 01/07/2025).
</t>
  </si>
  <si>
    <t>Fonte: PREVIC. Elaboração: COINF/CGEAC/DERPC (extração: 01/07/2025).</t>
  </si>
  <si>
    <t>Fonte: SUSEP.    Elaboração: COINF/CGEAC/DERPC (extração: 01/07/2025).</t>
  </si>
  <si>
    <t xml:space="preserve">Fonte: PREVIC. Elaboração: COINF/CGEAC/DERPC (extração: 01/07/2025). </t>
  </si>
  <si>
    <t xml:space="preserve">Fontes: PREVIC/SUSEP Elaboração: COINF/CGEAC/DERPC (extração: 01/07/2025) </t>
  </si>
  <si>
    <t>Fontes: PREVIC/SUSEP. Elaboração: COINF/CGEAC/DERPC (extração: 01/07/2025).</t>
  </si>
  <si>
    <t>Fontes: PREVIC/SUSEP.    Elaboração: COINF/CGEAC/DERPC (extração: 01/07/2025).</t>
  </si>
  <si>
    <t>Fonte: SUSEP. Elaboração: COINF/CGEAC/DERPC (extração: 01/07/2025).</t>
  </si>
  <si>
    <t>Fonte: PREVIC.        Elaboração: COINF/CGEAC/DERPC (extração: 01/07/2025).</t>
  </si>
  <si>
    <t>Fonte: PREVIC.             Elaboração: COINF/CGEAC/DERPC (extração: 01/07/2025).</t>
  </si>
  <si>
    <t>Fonte: PREVIC.                     Elaboração: COINF/CGEAC/DERPC (extração: 01/07/2025).</t>
  </si>
  <si>
    <t>2025</t>
  </si>
  <si>
    <t>Fontes: SUSEP/PREVIC. Elaboração: COINF/CGEAC/DERPC (extração: 01/07/2025).       * acumulado nos últimos 12 meses.</t>
  </si>
  <si>
    <t>Fontes: SUSEP/PREVIC. Elaboração: COINF/CGEAC/DERPC (extração: 01/07/2025).</t>
  </si>
  <si>
    <t>Fontes: PREVIC. Elaboração: COINF/CGEAC/DERPC (extração: 01/07/2025).</t>
  </si>
  <si>
    <t>Fonte: SUSEP.   Elaboração: COINF/CGEAC/DERPC (extração: 01/07/2025). * acumulado nos últimos 12 meses.</t>
  </si>
  <si>
    <t>Fonte: Plataforma Quantum (extração: 01/07/2025).</t>
  </si>
  <si>
    <t xml:space="preserve">Fonte: Plataforma Quantum (extração: 01/07/2025). </t>
  </si>
  <si>
    <t>Fonte: Plataforma Quantum (extração:extração: 01/07/2025).</t>
  </si>
  <si>
    <t>7.4 A - Rentabilidade Média das EAPC: Por Tipo de Plano e Segmento de Aplicação - em mar/25</t>
  </si>
  <si>
    <t>7.2 A - Taxa Média de Administração das EAPC: Por Tipo de Plano e Segmento de Aplicação - em mar/25</t>
  </si>
  <si>
    <t>Fonte:PREVIC. Elaboração: COINF/CGEAC/DERPC (extração: 01/07/2025).</t>
  </si>
  <si>
    <t xml:space="preserve">Fonte:PREVIC. Elaboração: COINF/CGEAC/DERPC (extração: 01/07/2025). </t>
  </si>
  <si>
    <t>Fonte:PREVIC. Elaboração: COINF/CGEAC/DERPC  (extração: 01/07/2025).</t>
  </si>
  <si>
    <t>Fonte: PREVIC/B3/Calculadora do Cidadão BC. Elaboração: COINF/CGEAC/CGPEC/DERPC (extração: 01/07/2025).</t>
  </si>
  <si>
    <t>Fonte EAPC: Plataforma Quantum (extração:extração: 01/07/2025).</t>
  </si>
  <si>
    <t>Elaboração: COINF/CGEAC/DERPC. (extração: 01/07/2025)</t>
  </si>
  <si>
    <t>Fonte: SUSEP/PREVIC. Elaboração: COINF/CGEAG/DERPC (extração: 01/07/2025).</t>
  </si>
  <si>
    <t>Fonte: PREVIC Elaboração: COINF/CGEAC/DERPC (extração: 01/07/2025)</t>
  </si>
  <si>
    <t>Alocação de Ativos em 2023</t>
  </si>
  <si>
    <t>Fonte: PREVIC. Elaboração: COINF/CGEAC/DERPC (março/25).</t>
  </si>
  <si>
    <t>Fonte: SUSEP. Elaboração: COINF/CGEAC/DERPC (março/25).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</si>
</sst>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11"/>
      <color theme="0"/>
      <name val="Arial Narrow"/>
      <family val="2"/>
    </font>
    <font>
      <sz val="10"/>
      <name val="Calibri"/>
      <family val="2"/>
      <scheme val="minor"/>
    </font>
    <font>
      <sz val="8.25"/>
      <name val="Tahoma"/>
      <family val="2"/>
    </font>
    <font>
      <b/>
      <sz val="14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8" fillId="0" borderId="0" applyFill="0" applyProtection="0"/>
    <xf numFmtId="0" fontId="39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7" fillId="0" borderId="0">
      <alignment vertical="top"/>
      <protection locked="0"/>
    </xf>
  </cellStyleXfs>
  <cellXfs count="349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0" fontId="36" fillId="0" borderId="0" xfId="0" applyFont="1"/>
    <xf numFmtId="0" fontId="37" fillId="2" borderId="0" xfId="0" applyFont="1" applyFill="1"/>
    <xf numFmtId="3" fontId="12" fillId="2" borderId="0" xfId="0" applyNumberFormat="1" applyFont="1" applyFill="1" applyAlignment="1">
      <alignment horizontal="right" vertical="center"/>
    </xf>
    <xf numFmtId="168" fontId="0" fillId="2" borderId="0" xfId="0" applyNumberFormat="1" applyFill="1"/>
    <xf numFmtId="3" fontId="3" fillId="2" borderId="0" xfId="4" applyNumberFormat="1" applyFont="1" applyFill="1" applyBorder="1" applyAlignment="1">
      <alignment horizontal="center"/>
    </xf>
    <xf numFmtId="4" fontId="0" fillId="0" borderId="0" xfId="0" applyNumberFormat="1"/>
    <xf numFmtId="43" fontId="26" fillId="2" borderId="0" xfId="1" applyFont="1" applyFill="1" applyBorder="1"/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2" fillId="0" borderId="0" xfId="11" applyFont="1" applyAlignment="1">
      <alignment vertical="center"/>
    </xf>
    <xf numFmtId="0" fontId="42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0" fontId="43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9" fontId="0" fillId="0" borderId="0" xfId="2" applyFont="1" applyAlignment="1">
      <alignment horizontal="center"/>
    </xf>
    <xf numFmtId="3" fontId="3" fillId="4" borderId="0" xfId="1" applyNumberFormat="1" applyFont="1" applyFill="1" applyBorder="1" applyAlignment="1">
      <alignment horizontal="right"/>
    </xf>
    <xf numFmtId="164" fontId="9" fillId="12" borderId="0" xfId="16" applyNumberFormat="1" applyFont="1" applyFill="1" applyBorder="1" applyAlignment="1">
      <alignment horizontal="center" vertical="center"/>
    </xf>
    <xf numFmtId="43" fontId="9" fillId="12" borderId="0" xfId="16" applyFont="1" applyFill="1" applyBorder="1" applyAlignment="1">
      <alignment horizontal="center" vertical="center"/>
    </xf>
    <xf numFmtId="164" fontId="9" fillId="12" borderId="0" xfId="16" applyNumberFormat="1" applyFont="1" applyFill="1" applyBorder="1" applyAlignment="1">
      <alignment horizontal="center" vertical="center" wrapText="1"/>
    </xf>
    <xf numFmtId="43" fontId="42" fillId="13" borderId="0" xfId="16" applyFont="1" applyFill="1" applyBorder="1" applyAlignment="1">
      <alignment horizontal="right"/>
    </xf>
    <xf numFmtId="164" fontId="42" fillId="13" borderId="0" xfId="16" applyNumberFormat="1" applyFont="1" applyFill="1" applyBorder="1" applyAlignment="1"/>
    <xf numFmtId="0" fontId="42" fillId="13" borderId="0" xfId="16" applyNumberFormat="1" applyFont="1" applyFill="1" applyBorder="1" applyAlignment="1">
      <alignment horizontal="center" vertical="center"/>
    </xf>
    <xf numFmtId="43" fontId="42" fillId="0" borderId="0" xfId="16" applyFont="1" applyFill="1" applyBorder="1" applyAlignment="1">
      <alignment horizontal="right"/>
    </xf>
    <xf numFmtId="164" fontId="42" fillId="0" borderId="0" xfId="16" applyNumberFormat="1" applyFont="1" applyFill="1" applyBorder="1" applyAlignment="1"/>
    <xf numFmtId="0" fontId="28" fillId="2" borderId="0" xfId="0" applyFont="1" applyFill="1"/>
    <xf numFmtId="0" fontId="18" fillId="10" borderId="0" xfId="0" applyFont="1" applyFill="1"/>
    <xf numFmtId="0" fontId="20" fillId="10" borderId="0" xfId="0" applyFont="1" applyFill="1"/>
    <xf numFmtId="164" fontId="0" fillId="2" borderId="0" xfId="1" applyNumberFormat="1" applyFont="1" applyFill="1"/>
    <xf numFmtId="0" fontId="45" fillId="5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30" fillId="0" borderId="0" xfId="3" applyFont="1"/>
    <xf numFmtId="0" fontId="11" fillId="4" borderId="0" xfId="0" quotePrefix="1" applyFont="1" applyFill="1"/>
    <xf numFmtId="9" fontId="3" fillId="2" borderId="0" xfId="2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center" vertical="center" wrapText="1"/>
    </xf>
    <xf numFmtId="164" fontId="1" fillId="2" borderId="0" xfId="1" applyNumberFormat="1" applyFont="1" applyFill="1"/>
    <xf numFmtId="3" fontId="2" fillId="4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45" fillId="5" borderId="0" xfId="0" applyFont="1" applyFill="1" applyAlignment="1">
      <alignment horizontal="left" vertical="center" wrapText="1" indent="2"/>
    </xf>
    <xf numFmtId="0" fontId="24" fillId="10" borderId="0" xfId="0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0" borderId="0" xfId="2" applyNumberFormat="1" applyFont="1" applyFill="1" applyAlignment="1">
      <alignment horizontal="center" vertical="center"/>
    </xf>
    <xf numFmtId="165" fontId="26" fillId="0" borderId="0" xfId="2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7" fillId="0" borderId="0" xfId="2" applyNumberFormat="1" applyFont="1" applyFill="1" applyAlignment="1">
      <alignment horizontal="center"/>
    </xf>
    <xf numFmtId="0" fontId="23" fillId="0" borderId="0" xfId="0" applyFont="1"/>
    <xf numFmtId="0" fontId="27" fillId="2" borderId="0" xfId="0" applyFont="1" applyFill="1" applyAlignment="1">
      <alignment horizontal="left" vertical="center" indent="1"/>
    </xf>
    <xf numFmtId="0" fontId="26" fillId="14" borderId="0" xfId="0" applyFont="1" applyFill="1"/>
    <xf numFmtId="0" fontId="15" fillId="7" borderId="0" xfId="3" applyFill="1" applyBorder="1"/>
    <xf numFmtId="0" fontId="15" fillId="14" borderId="0" xfId="3" applyFill="1" applyBorder="1"/>
    <xf numFmtId="3" fontId="3" fillId="2" borderId="0" xfId="1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/>
    <xf numFmtId="3" fontId="2" fillId="3" borderId="0" xfId="0" applyNumberFormat="1" applyFont="1" applyFill="1" applyAlignment="1">
      <alignment vertical="center"/>
    </xf>
    <xf numFmtId="0" fontId="35" fillId="0" borderId="0" xfId="0" applyFont="1"/>
    <xf numFmtId="10" fontId="12" fillId="2" borderId="0" xfId="2" applyNumberFormat="1" applyFont="1" applyFill="1" applyBorder="1" applyAlignment="1">
      <alignment horizontal="center" vertical="center"/>
    </xf>
    <xf numFmtId="10" fontId="12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Alignment="1">
      <alignment horizontal="center" vertical="center"/>
    </xf>
    <xf numFmtId="165" fontId="3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65" fontId="12" fillId="0" borderId="0" xfId="2" applyNumberFormat="1" applyFont="1" applyFill="1" applyAlignment="1">
      <alignment horizontal="center"/>
    </xf>
    <xf numFmtId="165" fontId="13" fillId="0" borderId="0" xfId="2" applyNumberFormat="1" applyFont="1" applyFill="1" applyAlignment="1">
      <alignment horizontal="center"/>
    </xf>
    <xf numFmtId="10" fontId="3" fillId="3" borderId="0" xfId="1" applyNumberFormat="1" applyFont="1" applyFill="1" applyBorder="1" applyAlignment="1">
      <alignment horizontal="right" vertical="center"/>
    </xf>
    <xf numFmtId="9" fontId="3" fillId="3" borderId="0" xfId="1" applyNumberFormat="1" applyFont="1" applyFill="1" applyBorder="1" applyAlignment="1">
      <alignment horizontal="right" vertical="center"/>
    </xf>
    <xf numFmtId="164" fontId="3" fillId="3" borderId="0" xfId="1" applyNumberFormat="1" applyFont="1" applyFill="1" applyBorder="1" applyAlignment="1">
      <alignment horizontal="right" vertical="center"/>
    </xf>
    <xf numFmtId="0" fontId="15" fillId="13" borderId="0" xfId="3" applyFill="1" applyAlignment="1">
      <alignment horizontal="center" vertical="center"/>
    </xf>
    <xf numFmtId="164" fontId="42" fillId="0" borderId="0" xfId="16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165" fontId="3" fillId="3" borderId="0" xfId="0" applyNumberFormat="1" applyFont="1" applyFill="1"/>
    <xf numFmtId="165" fontId="11" fillId="3" borderId="0" xfId="0" applyNumberFormat="1" applyFont="1" applyFill="1"/>
    <xf numFmtId="165" fontId="13" fillId="2" borderId="0" xfId="2" applyNumberFormat="1" applyFont="1" applyFill="1" applyAlignment="1"/>
    <xf numFmtId="165" fontId="46" fillId="2" borderId="0" xfId="2" applyNumberFormat="1" applyFont="1" applyFill="1" applyAlignment="1"/>
    <xf numFmtId="0" fontId="26" fillId="0" borderId="0" xfId="0" applyFont="1" applyAlignment="1">
      <alignment horizontal="left" vertical="top"/>
    </xf>
    <xf numFmtId="43" fontId="41" fillId="11" borderId="0" xfId="16" applyFont="1" applyFill="1" applyAlignment="1">
      <alignment horizontal="center" vertical="center"/>
    </xf>
    <xf numFmtId="43" fontId="1" fillId="13" borderId="0" xfId="16" applyFont="1" applyFill="1"/>
    <xf numFmtId="43" fontId="1" fillId="0" borderId="0" xfId="16" applyFont="1"/>
    <xf numFmtId="0" fontId="41" fillId="11" borderId="0" xfId="19" applyFont="1" applyFill="1" applyAlignment="1">
      <alignment horizontal="center" vertical="center"/>
    </xf>
    <xf numFmtId="0" fontId="13" fillId="0" borderId="0" xfId="19" applyFont="1"/>
    <xf numFmtId="3" fontId="3" fillId="2" borderId="0" xfId="20" applyNumberFormat="1" applyFont="1" applyFill="1" applyBorder="1" applyAlignment="1">
      <alignment horizontal="center"/>
    </xf>
    <xf numFmtId="3" fontId="2" fillId="2" borderId="0" xfId="20" applyNumberFormat="1" applyFont="1" applyFill="1" applyBorder="1" applyAlignment="1">
      <alignment horizontal="center"/>
    </xf>
    <xf numFmtId="169" fontId="41" fillId="11" borderId="0" xfId="19" applyNumberFormat="1" applyFont="1" applyFill="1" applyAlignment="1">
      <alignment horizontal="center" vertical="center"/>
    </xf>
    <xf numFmtId="0" fontId="1" fillId="0" borderId="0" xfId="19"/>
    <xf numFmtId="0" fontId="1" fillId="13" borderId="0" xfId="19" applyFill="1"/>
    <xf numFmtId="169" fontId="1" fillId="0" borderId="0" xfId="19" applyNumberFormat="1"/>
    <xf numFmtId="0" fontId="1" fillId="0" borderId="0" xfId="19" applyAlignment="1">
      <alignment horizontal="center" vertical="center"/>
    </xf>
    <xf numFmtId="164" fontId="12" fillId="0" borderId="0" xfId="1" applyNumberFormat="1" applyFont="1" applyFill="1" applyBorder="1" applyAlignment="1"/>
    <xf numFmtId="17" fontId="2" fillId="8" borderId="0" xfId="0" applyNumberFormat="1" applyFont="1" applyFill="1" applyAlignment="1">
      <alignment horizontal="right"/>
    </xf>
    <xf numFmtId="17" fontId="2" fillId="8" borderId="0" xfId="0" applyNumberFormat="1" applyFont="1" applyFill="1"/>
    <xf numFmtId="17" fontId="2" fillId="8" borderId="0" xfId="0" applyNumberFormat="1" applyFont="1" applyFill="1" applyAlignment="1">
      <alignment horizontal="center" vertical="center"/>
    </xf>
    <xf numFmtId="3" fontId="3" fillId="2" borderId="0" xfId="22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3" fontId="2" fillId="2" borderId="0" xfId="22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vertical="center"/>
    </xf>
    <xf numFmtId="17" fontId="24" fillId="10" borderId="0" xfId="0" applyNumberFormat="1" applyFont="1" applyFill="1" applyAlignment="1">
      <alignment horizontal="center"/>
    </xf>
    <xf numFmtId="17" fontId="2" fillId="8" borderId="0" xfId="0" applyNumberFormat="1" applyFont="1" applyFill="1" applyAlignment="1">
      <alignment horizontal="right" vertical="center"/>
    </xf>
    <xf numFmtId="0" fontId="9" fillId="12" borderId="0" xfId="0" applyFont="1" applyFill="1" applyAlignment="1">
      <alignment horizontal="center" vertical="center"/>
    </xf>
    <xf numFmtId="0" fontId="42" fillId="13" borderId="0" xfId="0" applyFont="1" applyFill="1" applyAlignment="1">
      <alignment horizontal="left"/>
    </xf>
    <xf numFmtId="0" fontId="42" fillId="13" borderId="0" xfId="0" applyFont="1" applyFill="1" applyAlignment="1">
      <alignment horizontal="center"/>
    </xf>
    <xf numFmtId="0" fontId="42" fillId="13" borderId="0" xfId="0" applyFont="1" applyFill="1" applyAlignment="1">
      <alignment horizontal="center" wrapText="1"/>
    </xf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 wrapText="1"/>
    </xf>
    <xf numFmtId="0" fontId="44" fillId="0" borderId="0" xfId="0" applyFont="1"/>
    <xf numFmtId="43" fontId="42" fillId="0" borderId="0" xfId="0" applyNumberFormat="1" applyFont="1" applyAlignment="1">
      <alignment horizontal="right"/>
    </xf>
    <xf numFmtId="170" fontId="0" fillId="13" borderId="0" xfId="0" applyNumberFormat="1" applyFill="1"/>
    <xf numFmtId="165" fontId="0" fillId="2" borderId="0" xfId="2" applyNumberFormat="1" applyFont="1" applyFill="1"/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</cellXfs>
  <cellStyles count="25">
    <cellStyle name="Hiperlink" xfId="3" builtinId="8"/>
    <cellStyle name="Normal" xfId="0" builtinId="0"/>
    <cellStyle name="Normal 13" xfId="24" xr:uid="{E0FB5CC6-DF29-48BD-93E5-91F2E89BBD75}"/>
    <cellStyle name="Normal 2" xfId="5" xr:uid="{00000000-0005-0000-0000-000002000000}"/>
    <cellStyle name="Normal 2 2" xfId="11" xr:uid="{00000000-0005-0000-0000-000003000000}"/>
    <cellStyle name="Normal 2 2 2" xfId="19" xr:uid="{056C5D57-F050-4817-88BE-47B2FDDFCB24}"/>
    <cellStyle name="Normal 2 3" xfId="15" xr:uid="{00000000-0005-0000-0000-000004000000}"/>
    <cellStyle name="Normal 3" xfId="6" xr:uid="{00000000-0005-0000-0000-000005000000}"/>
    <cellStyle name="Normal 3 2 2" xfId="12" xr:uid="{00000000-0005-0000-0000-000006000000}"/>
    <cellStyle name="Normal 4" xfId="7" xr:uid="{00000000-0005-0000-0000-000007000000}"/>
    <cellStyle name="Porcentagem" xfId="2" builtinId="5"/>
    <cellStyle name="Porcentagem 2" xfId="9" xr:uid="{00000000-0005-0000-0000-000009000000}"/>
    <cellStyle name="Vírgula" xfId="1" builtinId="3"/>
    <cellStyle name="Vírgula 10" xfId="22" xr:uid="{2003796C-6742-4C72-8743-444826422839}"/>
    <cellStyle name="Vírgula 2" xfId="8" xr:uid="{00000000-0005-0000-0000-00000B000000}"/>
    <cellStyle name="Vírgula 2 2" xfId="14" xr:uid="{00000000-0005-0000-0000-00000C000000}"/>
    <cellStyle name="Vírgula 2 3" xfId="21" xr:uid="{FA45DF18-D23F-4789-B83D-69D6C064E2A3}"/>
    <cellStyle name="Vírgula 2 4" xfId="23" xr:uid="{ED9F4BBF-BBC3-411A-9F54-14B8D040169B}"/>
    <cellStyle name="Vírgula 3" xfId="4" xr:uid="{00000000-0005-0000-0000-00000D000000}"/>
    <cellStyle name="Vírgula 4" xfId="10" xr:uid="{00000000-0005-0000-0000-00000E000000}"/>
    <cellStyle name="Vírgula 5" xfId="13" xr:uid="{00000000-0005-0000-0000-00000F000000}"/>
    <cellStyle name="Vírgula 6" xfId="16" xr:uid="{00000000-0005-0000-0000-000010000000}"/>
    <cellStyle name="Vírgula 7" xfId="17" xr:uid="{00000000-0005-0000-0000-000011000000}"/>
    <cellStyle name="Vírgula 8" xfId="18" xr:uid="{00000000-0005-0000-0000-000012000000}"/>
    <cellStyle name="Vírgula 9" xfId="20" xr:uid="{A6B73E17-B453-4312-8B82-38F434947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5.xml"/><Relationship Id="rId68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8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6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externalLink" Target="externalLinks/externalLink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70" Type="http://schemas.openxmlformats.org/officeDocument/2006/relationships/styles" Target="styles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externalLink" Target="externalLinks/externalLink7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5\1&#186;%20trimestre_25\SURPC_2025_mar&#231;o.xlsx" TargetMode="External"/><Relationship Id="rId1" Type="http://schemas.openxmlformats.org/officeDocument/2006/relationships/externalLinkPath" Target="/Eldimara/RGPC/RGPC_2025/1&#186;%20trimestre_25/SURPC_2025_mar&#231;o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aciele.viana\Documents\4%20-%20RGPC_Gr&#225;ficos_tabelas_%20(4%20a%2010)%20-%20mar_25.xlsx" TargetMode="External"/><Relationship Id="rId1" Type="http://schemas.openxmlformats.org/officeDocument/2006/relationships/externalLinkPath" Target="file:///C:\Users\eldim\Downloads\4%20-%20RGPC_Gr&#225;ficos_tabelas_%20(4%20a%2010)%20-%20mar_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5\1&#186;%20trimestre_25\Dados_Complementares_MinPrev_202503.xlsx" TargetMode="External"/><Relationship Id="rId1" Type="http://schemas.openxmlformats.org/officeDocument/2006/relationships/externalLinkPath" Target="/Eldimara/RGPC/RGPC_2025/1&#186;%20trimestre_25/Dados_Complementares_MinPrev_2025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2&#186;%20trim_2024\Dados%20por%20Entidade_06.24.xlsx" TargetMode="External"/><Relationship Id="rId1" Type="http://schemas.openxmlformats.org/officeDocument/2006/relationships/externalLinkPath" Target="/Eldimara/RGPC/RGPC_2024/2&#186;%20trim_2024/Dados%20por%20Entidade_06.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5\1&#186;%20trimestre_25\Consolidados%20-%20Comparativo.xlsx" TargetMode="External"/><Relationship Id="rId1" Type="http://schemas.openxmlformats.org/officeDocument/2006/relationships/externalLinkPath" Target="/Eldimara/RGPC/RGPC_2025/1&#186;%20trimestre_25/Consolidados%20-%20Comparativo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Popula&#231;&#227;o%20das%20EFPC%20e%20plano%20-%20detalhada.xlsx" TargetMode="External"/><Relationship Id="rId1" Type="http://schemas.openxmlformats.org/officeDocument/2006/relationships/externalLinkPath" Target="/Eldimara/RGPC/RGPC_2024/Popula&#231;&#227;o%20das%20EFPC%20e%20plano%20-%20detalhad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1&#186;%20trim_2024\Dados%20por%20Entidade_03.24.xlsx" TargetMode="External"/><Relationship Id="rId1" Type="http://schemas.openxmlformats.org/officeDocument/2006/relationships/externalLinkPath" Target="/Eldimara/RGPC/RGPC_2024/1&#186;%20trim_2024/Dados%20por%20Entidade_03.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iele.viana\Downloads\3%20-%20RGPC_Gr&#225;ficos_tabelas_%20(1%20a%203.7)%20-%20mar_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us\Downloads\3%20-%20RGPC_Gr&#225;ficos_tabelas_%20(1%20a%203.7)%20-%20mar_25.xlsx" TargetMode="External"/><Relationship Id="rId1" Type="http://schemas.openxmlformats.org/officeDocument/2006/relationships/externalLinkPath" Target="file:///C:\Users\Marcus\Downloads\3%20-%20RGPC_Gr&#225;ficos_tabelas_%20(1%20a%203.7)%20-%20mar_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us\Downloads\4%20-%20RGPC_Gr&#225;ficos_tabelas_%20(4%20a%2010)%20-%20mar_25.xlsx" TargetMode="External"/><Relationship Id="rId1" Type="http://schemas.openxmlformats.org/officeDocument/2006/relationships/externalLinkPath" Target="file:///C:\Users\Marcus\Downloads\4%20-%20RGPC_Gr&#225;ficos_tabelas_%20(4%20a%2010)%20-%20mar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443596556013.88977</v>
          </cell>
        </row>
        <row r="11">
          <cell r="F11" t="str">
            <v>BRADESCO VIDA E PREVIDÊNCIA S.A.</v>
          </cell>
          <cell r="G11">
            <v>382616980192.58008</v>
          </cell>
        </row>
        <row r="12">
          <cell r="F12" t="str">
            <v>ITAÚ VIDA E PREVIDÊNCIA S/A</v>
          </cell>
          <cell r="G12">
            <v>315762391600.01013</v>
          </cell>
        </row>
        <row r="13">
          <cell r="F13" t="str">
            <v>CAIXA VIDA E PREVIDÊNCIA S.A.</v>
          </cell>
          <cell r="G13">
            <v>189710094713.25003</v>
          </cell>
        </row>
        <row r="14">
          <cell r="F14" t="str">
            <v>ZURICH SANTANDER BRASIL SEGUROS E PREVIDÊNCIA S.A.</v>
          </cell>
          <cell r="G14">
            <v>108831526328.69995</v>
          </cell>
        </row>
        <row r="15">
          <cell r="F15" t="str">
            <v>XP VIDA E PREVIDÊNCIA S.A.</v>
          </cell>
          <cell r="G15">
            <v>68818896066.25</v>
          </cell>
        </row>
        <row r="16">
          <cell r="F16" t="str">
            <v>ICATU SEGUROS S.A</v>
          </cell>
          <cell r="G16">
            <v>55845829753.380074</v>
          </cell>
        </row>
        <row r="17">
          <cell r="F17" t="str">
            <v>BTG Pactual Vida e Previdência S.A.</v>
          </cell>
          <cell r="G17">
            <v>33825866587.549995</v>
          </cell>
        </row>
        <row r="18">
          <cell r="F18" t="str">
            <v xml:space="preserve">SAFRA VIDA E PREVIDÊNCIA S.A. </v>
          </cell>
          <cell r="G18">
            <v>29482125717.380001</v>
          </cell>
        </row>
        <row r="19">
          <cell r="F19" t="str">
            <v>SUL AMÉRICA SEGUROS DE PESSOAS E PREVIDÊNCIA S.A.</v>
          </cell>
          <cell r="G19">
            <v>15441117352.259998</v>
          </cell>
        </row>
        <row r="20">
          <cell r="F20" t="str">
            <v>RIO GRANDE SEGUROS E PREVIDÊNCIA S.A.</v>
          </cell>
          <cell r="G20">
            <v>6932913022.2699986</v>
          </cell>
        </row>
        <row r="21">
          <cell r="F21" t="str">
            <v>PORTO SEGURO VIDA E PREVIDÊNCIA S/A.</v>
          </cell>
          <cell r="G21">
            <v>6156181192.2200003</v>
          </cell>
        </row>
        <row r="22">
          <cell r="F22" t="str">
            <v>ITAU SEGUROS S.A.</v>
          </cell>
          <cell r="G22">
            <v>5065334812.0500002</v>
          </cell>
        </row>
        <row r="23">
          <cell r="F23" t="str">
            <v xml:space="preserve">METROPOLITAN LIFE SEGUROS E PREVIDÊNCIA </v>
          </cell>
          <cell r="G23">
            <v>4488540020.4200001</v>
          </cell>
        </row>
        <row r="24">
          <cell r="F24" t="str">
            <v>MONGERAL AEGON SEGUROS E PREVIDÊNCIA S. A.</v>
          </cell>
          <cell r="G24">
            <v>4024305649.7330871</v>
          </cell>
        </row>
        <row r="25">
          <cell r="F25" t="str">
            <v>MAPFRE PREVIDÊNCIA S.A.</v>
          </cell>
          <cell r="G25">
            <v>3170672610.0800004</v>
          </cell>
        </row>
        <row r="26">
          <cell r="F26" t="str">
            <v>ZURICH BRASIL VIDA E PREVIDÊNCIA S.A.</v>
          </cell>
          <cell r="G26">
            <v>2898916904.6699996</v>
          </cell>
        </row>
        <row r="27">
          <cell r="F27" t="str">
            <v>UNIMED SEGURADORA S.A.</v>
          </cell>
          <cell r="G27">
            <v>2501451793.1500001</v>
          </cell>
        </row>
        <row r="28">
          <cell r="F28" t="str">
            <v>EVIDENCE PREVIDÊNCIA S.A.</v>
          </cell>
          <cell r="G28">
            <v>2359503885.3500004</v>
          </cell>
        </row>
        <row r="29">
          <cell r="F29" t="str">
            <v>SICOOB SEGURADORA DE VIDA E PREVIDÊNCIA S.A.</v>
          </cell>
          <cell r="G29">
            <v>2195414618.46</v>
          </cell>
        </row>
        <row r="30">
          <cell r="F30" t="str">
            <v>CAPEMISA SEGURADORA DE VIDA E PREVIDÊNCIA S/A</v>
          </cell>
          <cell r="G30">
            <v>1178247846.2</v>
          </cell>
        </row>
        <row r="31">
          <cell r="F31" t="str">
            <v>ALFA PREVIDÊNCIA E VIDA S.A.</v>
          </cell>
          <cell r="G31">
            <v>730519739.74000001</v>
          </cell>
        </row>
        <row r="32">
          <cell r="F32" t="str">
            <v>VINCI VIDA E PREVIDÊNCIA S.A.</v>
          </cell>
          <cell r="G32">
            <v>431323884.68999994</v>
          </cell>
        </row>
        <row r="33">
          <cell r="F33" t="str">
            <v>GBOEX - GREMIO BENEFICENTE</v>
          </cell>
          <cell r="G33">
            <v>341034025.90000004</v>
          </cell>
        </row>
        <row r="34">
          <cell r="F34" t="str">
            <v>BMG SEGURADORA S.A.</v>
          </cell>
          <cell r="G34">
            <v>190223579.48000002</v>
          </cell>
        </row>
        <row r="35">
          <cell r="F35" t="str">
            <v>ASPECIR PREVIDÊNCIA</v>
          </cell>
          <cell r="G35">
            <v>188592165.5</v>
          </cell>
        </row>
        <row r="36">
          <cell r="F36" t="str">
            <v>COMPREV VIDA E PREVIDÊNCIA S.A.</v>
          </cell>
          <cell r="G36">
            <v>172557584.33000001</v>
          </cell>
        </row>
        <row r="37">
          <cell r="F37" t="str">
            <v>EQUATORIAL PREVIDÊNCIA COMPLEMENTAR</v>
          </cell>
          <cell r="G37">
            <v>125147673.97</v>
          </cell>
        </row>
        <row r="38">
          <cell r="F38" t="str">
            <v>SOCIEDADE CAXIENSE DE MÚTUO SOCORRO - PREVIDÊNCIA PRIVADA</v>
          </cell>
          <cell r="G38">
            <v>112794589.46999998</v>
          </cell>
        </row>
        <row r="39">
          <cell r="F39" t="str">
            <v>PREVIMIL VIDA E PREVIDÊNCIA S.A.</v>
          </cell>
          <cell r="G39">
            <v>74177126.870000005</v>
          </cell>
        </row>
        <row r="40">
          <cell r="F40" t="str">
            <v>SABEMI SEGURADORA S.A.</v>
          </cell>
          <cell r="G40">
            <v>70285164.50999999</v>
          </cell>
        </row>
        <row r="41">
          <cell r="F41" t="str">
            <v>RECÍPROCA ASSISTÊNCIA</v>
          </cell>
          <cell r="G41">
            <v>69668979.710000008</v>
          </cell>
        </row>
        <row r="42">
          <cell r="F42" t="str">
            <v>VIVER PREVIDÊNCIA</v>
          </cell>
          <cell r="G42">
            <v>64589029.409999996</v>
          </cell>
        </row>
        <row r="43">
          <cell r="F43" t="str">
            <v>MBM SEGURADORA S.A.</v>
          </cell>
          <cell r="G43">
            <v>58535082.369999997</v>
          </cell>
        </row>
        <row r="44">
          <cell r="F44" t="str">
            <v xml:space="preserve">FUTURO - PREVIDÊNCIA PRIVADA </v>
          </cell>
          <cell r="G44">
            <v>58327364.799999997</v>
          </cell>
        </row>
        <row r="45">
          <cell r="F45" t="str">
            <v xml:space="preserve">UNIÃO SEGURADORA S.A. - VIDA E PREVIDÊNCIA </v>
          </cell>
          <cell r="G45">
            <v>57651004.990000002</v>
          </cell>
        </row>
        <row r="46">
          <cell r="F46" t="str">
            <v>KOVR PREVIDÊNCIA S.A</v>
          </cell>
          <cell r="G46">
            <v>54921568.520000003</v>
          </cell>
        </row>
        <row r="47">
          <cell r="F47" t="str">
            <v>MBM Previdência Complementar</v>
          </cell>
          <cell r="G47">
            <v>44755349.350000001</v>
          </cell>
        </row>
        <row r="48">
          <cell r="F48" t="str">
            <v>EQ SEGUROS S.A.</v>
          </cell>
          <cell r="G48">
            <v>32865210.549999997</v>
          </cell>
        </row>
        <row r="49">
          <cell r="F49" t="str">
            <v>SABEMI PREVIDÊNCIA PRIVADA</v>
          </cell>
          <cell r="G49">
            <v>17449733.279999997</v>
          </cell>
        </row>
        <row r="50">
          <cell r="F50" t="str">
            <v>AUXILIADORA PREVIDÊNCIA</v>
          </cell>
          <cell r="G50">
            <v>10872936.299999999</v>
          </cell>
        </row>
        <row r="51">
          <cell r="F51" t="str">
            <v>Upofa - União Previdencial</v>
          </cell>
          <cell r="G51">
            <v>2395857.37</v>
          </cell>
        </row>
        <row r="52">
          <cell r="F52" t="str">
            <v>HOJE PREVIDÊNCIA PRIVADA</v>
          </cell>
          <cell r="G52">
            <v>2369346.1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af_tab_4 a 10"/>
      <sheetName val="Planilha1"/>
      <sheetName val="cenário internacional"/>
    </sheetNames>
    <sheetDataSet>
      <sheetData sheetId="0"/>
      <sheetData sheetId="1"/>
      <sheetData sheetId="2"/>
      <sheetData sheetId="3">
        <row r="416">
          <cell r="L416">
            <v>301.84399446319907</v>
          </cell>
        </row>
        <row r="417">
          <cell r="L417">
            <v>312.58067469472252</v>
          </cell>
        </row>
        <row r="418">
          <cell r="L418">
            <v>632.78083051178123</v>
          </cell>
        </row>
        <row r="428">
          <cell r="L428">
            <v>560.66165878534264</v>
          </cell>
        </row>
        <row r="429">
          <cell r="L429">
            <v>2072.8464702684564</v>
          </cell>
        </row>
        <row r="430">
          <cell r="L430">
            <v>536.42220352638503</v>
          </cell>
        </row>
        <row r="586">
          <cell r="AB586">
            <v>5105344780.3664589</v>
          </cell>
        </row>
        <row r="587">
          <cell r="AB587">
            <v>97265251093.100006</v>
          </cell>
        </row>
        <row r="588">
          <cell r="AB588">
            <v>1.0079676304232033E-2</v>
          </cell>
        </row>
        <row r="589">
          <cell r="AB589">
            <v>102370595873.46646</v>
          </cell>
        </row>
        <row r="616">
          <cell r="S616">
            <v>384586912.71251923</v>
          </cell>
          <cell r="T616">
            <v>382759975.17355704</v>
          </cell>
          <cell r="U616">
            <v>372797520.66374987</v>
          </cell>
        </row>
        <row r="624">
          <cell r="S624">
            <v>7672789065.8099995</v>
          </cell>
          <cell r="T624">
            <v>8291510362.2700014</v>
          </cell>
          <cell r="U624">
            <v>7381095349.6099997</v>
          </cell>
        </row>
        <row r="659">
          <cell r="AB659">
            <v>66103249100.229996</v>
          </cell>
        </row>
        <row r="660">
          <cell r="AB660">
            <v>12075294111.43</v>
          </cell>
        </row>
        <row r="661">
          <cell r="AB661">
            <v>19086707881.440002</v>
          </cell>
        </row>
        <row r="662">
          <cell r="AB662">
            <v>97265251093.100006</v>
          </cell>
        </row>
        <row r="694">
          <cell r="S694">
            <v>5090348844.5699997</v>
          </cell>
          <cell r="T694">
            <v>5461143391.7200012</v>
          </cell>
          <cell r="U694">
            <v>4982965438.7999992</v>
          </cell>
        </row>
        <row r="710">
          <cell r="S710">
            <v>1521540698.8399999</v>
          </cell>
          <cell r="T710">
            <v>1800196365.03</v>
          </cell>
          <cell r="U710">
            <v>1367090504.8100004</v>
          </cell>
        </row>
        <row r="755">
          <cell r="AB755">
            <v>1104423822.6800003</v>
          </cell>
        </row>
        <row r="756">
          <cell r="AB756">
            <v>387504401.76000005</v>
          </cell>
        </row>
        <row r="757">
          <cell r="AB757">
            <v>3613416555.9264584</v>
          </cell>
        </row>
        <row r="758">
          <cell r="AB758">
            <v>5105344780.3664589</v>
          </cell>
        </row>
        <row r="761">
          <cell r="AD761">
            <v>5191.8157926703161</v>
          </cell>
        </row>
        <row r="762">
          <cell r="AD762">
            <v>5168.3792381562107</v>
          </cell>
        </row>
        <row r="763">
          <cell r="AD763">
            <v>7409.5830686583058</v>
          </cell>
        </row>
        <row r="789">
          <cell r="S789">
            <v>90082933.49999994</v>
          </cell>
          <cell r="T789">
            <v>95610879.469999969</v>
          </cell>
          <cell r="U789">
            <v>90182912.979999959</v>
          </cell>
        </row>
        <row r="797">
          <cell r="S797">
            <v>30545059.179999989</v>
          </cell>
          <cell r="T797">
            <v>37158116.710000008</v>
          </cell>
          <cell r="U797">
            <v>38244018.199999996</v>
          </cell>
        </row>
        <row r="805">
          <cell r="S805">
            <v>263958920.03251928</v>
          </cell>
          <cell r="T805">
            <v>249990978.9935571</v>
          </cell>
          <cell r="U805">
            <v>244370589.4837499</v>
          </cell>
        </row>
        <row r="940">
          <cell r="AB940">
            <v>7.2155000626653691E-3</v>
          </cell>
        </row>
        <row r="941">
          <cell r="AB941">
            <v>4.5348835201513187E-3</v>
          </cell>
        </row>
        <row r="942">
          <cell r="AB942">
            <v>2.8255428017317863E-3</v>
          </cell>
        </row>
        <row r="943">
          <cell r="AB943">
            <v>2.2181817296555695E-3</v>
          </cell>
        </row>
        <row r="994">
          <cell r="AB994">
            <v>2.0502566293119948E-2</v>
          </cell>
        </row>
        <row r="995">
          <cell r="AB995">
            <v>3.877355897909459E-2</v>
          </cell>
        </row>
        <row r="996">
          <cell r="AB996">
            <v>3.8780346737094053E-2</v>
          </cell>
        </row>
        <row r="999">
          <cell r="AB999">
            <v>7.7357298288744145E-2</v>
          </cell>
        </row>
        <row r="1000">
          <cell r="AB1000">
            <v>4.6044724872973515E-2</v>
          </cell>
        </row>
        <row r="1001">
          <cell r="AB1001">
            <v>2.9330413852413816E-2</v>
          </cell>
        </row>
        <row r="1002">
          <cell r="AB1002">
            <v>2.0649118912765687E-2</v>
          </cell>
        </row>
        <row r="1083">
          <cell r="AC1083">
            <v>1972.8505013041467</v>
          </cell>
        </row>
        <row r="1084">
          <cell r="AC1084">
            <v>690.56669984407699</v>
          </cell>
        </row>
        <row r="1085">
          <cell r="AC1085">
            <v>165.25346940995013</v>
          </cell>
        </row>
        <row r="1086">
          <cell r="AC1086">
            <v>33.506719467988638</v>
          </cell>
        </row>
        <row r="1087">
          <cell r="AC1087">
            <v>74.243977778537385</v>
          </cell>
        </row>
        <row r="1088">
          <cell r="AC1088">
            <v>2936.4213678047004</v>
          </cell>
        </row>
        <row r="1105">
          <cell r="AD1105">
            <v>1131.8860581128968</v>
          </cell>
        </row>
        <row r="1106">
          <cell r="AD1106">
            <v>485.01735906268704</v>
          </cell>
        </row>
        <row r="1107">
          <cell r="AD1107">
            <v>54.037222492670125</v>
          </cell>
        </row>
        <row r="1108">
          <cell r="AD1108">
            <v>0.62423761571863923</v>
          </cell>
        </row>
        <row r="1109">
          <cell r="AD1109">
            <v>16.24904639308739</v>
          </cell>
        </row>
        <row r="1110">
          <cell r="AD1110">
            <v>1687.8139236770601</v>
          </cell>
        </row>
        <row r="1168">
          <cell r="AB1168">
            <v>0.69852887484032367</v>
          </cell>
        </row>
        <row r="1169">
          <cell r="AB1169">
            <v>0.11303834227264627</v>
          </cell>
        </row>
        <row r="1170">
          <cell r="AB1170">
            <v>0.14883001789364345</v>
          </cell>
        </row>
        <row r="1172">
          <cell r="AB1172">
            <v>3.9602764993386476E-2</v>
          </cell>
        </row>
        <row r="1192">
          <cell r="AB1192">
            <v>0.14160116828543187</v>
          </cell>
        </row>
        <row r="1193">
          <cell r="AB1193">
            <v>1.3435534614745403E-2</v>
          </cell>
        </row>
        <row r="1194">
          <cell r="AB1194">
            <v>0.84274701820083042</v>
          </cell>
        </row>
        <row r="1196">
          <cell r="AB1196">
            <v>2.1858098460935658E-3</v>
          </cell>
        </row>
        <row r="1217">
          <cell r="AB1217">
            <v>8.5258585272324341E-2</v>
          </cell>
        </row>
        <row r="1218">
          <cell r="AB1218">
            <v>0.43299481495987729</v>
          </cell>
        </row>
        <row r="1219">
          <cell r="AB1219">
            <v>0.28672012195583285</v>
          </cell>
        </row>
        <row r="1220">
          <cell r="AB1220">
            <v>0.19502647781196544</v>
          </cell>
        </row>
        <row r="1241">
          <cell r="AB1241">
            <v>4.9141598042548217E-2</v>
          </cell>
        </row>
        <row r="1242">
          <cell r="AB1242">
            <v>0.14638600666976884</v>
          </cell>
        </row>
        <row r="1243">
          <cell r="AB1243">
            <v>9.5272716557625634E-2</v>
          </cell>
        </row>
        <row r="1244">
          <cell r="AB1244">
            <v>0.70919967873005729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B6" t="str">
            <v>NOME DA ENTIDADE</v>
          </cell>
          <cell r="C6" t="str">
            <v>CNPJ</v>
          </cell>
          <cell r="D6" t="str">
            <v>PATR. LÍQUIDO</v>
          </cell>
          <cell r="E6" t="str">
            <v>CONTRIBUIÇÕES</v>
          </cell>
          <cell r="F6" t="str">
            <v>BENEFÍCIOS</v>
          </cell>
          <cell r="G6" t="str">
            <v>RESGATES</v>
          </cell>
        </row>
        <row r="7">
          <cell r="B7" t="str">
            <v>ALFA PREVIDÊNCIA E VIDA S.A.</v>
          </cell>
          <cell r="C7">
            <v>2713530000102</v>
          </cell>
          <cell r="D7">
            <v>85475545.109999999</v>
          </cell>
          <cell r="E7">
            <v>906443.58</v>
          </cell>
          <cell r="F7">
            <v>77722.740000000005</v>
          </cell>
          <cell r="G7">
            <v>34254281.57</v>
          </cell>
        </row>
        <row r="8">
          <cell r="B8" t="str">
            <v>ASPECIR PREVIDÊNCIA</v>
          </cell>
          <cell r="C8">
            <v>92843531000164</v>
          </cell>
          <cell r="D8">
            <v>17377454.239999998</v>
          </cell>
          <cell r="E8">
            <v>2345540.4900000002</v>
          </cell>
          <cell r="F8">
            <v>2236354.15</v>
          </cell>
          <cell r="G8">
            <v>2662537.7000000002</v>
          </cell>
        </row>
        <row r="9">
          <cell r="B9" t="str">
            <v>AUXILIADORA PREVIDÊNCIA</v>
          </cell>
          <cell r="C9">
            <v>17188350000126</v>
          </cell>
          <cell r="D9">
            <v>8955563.5500000007</v>
          </cell>
          <cell r="E9">
            <v>2364253.14</v>
          </cell>
          <cell r="F9">
            <v>894656.56</v>
          </cell>
          <cell r="G9">
            <v>0</v>
          </cell>
        </row>
        <row r="10">
          <cell r="B10" t="str">
            <v>BMG SEGURADORA S.A.</v>
          </cell>
          <cell r="C10">
            <v>26136748000100</v>
          </cell>
          <cell r="D10">
            <v>94830016.890000001</v>
          </cell>
          <cell r="E10">
            <v>1490847.83</v>
          </cell>
          <cell r="F10">
            <v>27388.1</v>
          </cell>
          <cell r="G10">
            <v>0</v>
          </cell>
        </row>
        <row r="11">
          <cell r="B11" t="str">
            <v>BRADESCO VIDA E PREVIDÊNCIA S.A.</v>
          </cell>
          <cell r="C11">
            <v>51990695000137</v>
          </cell>
          <cell r="D11">
            <v>6942413733.8599997</v>
          </cell>
          <cell r="E11">
            <v>10552322757.549999</v>
          </cell>
          <cell r="F11">
            <v>406363853.44</v>
          </cell>
          <cell r="G11">
            <v>9861472496.3599892</v>
          </cell>
        </row>
        <row r="12">
          <cell r="B12" t="str">
            <v>BRASILPREV SEGUROS E PREVIDÊNCIA S/A</v>
          </cell>
          <cell r="C12">
            <v>27665207000131</v>
          </cell>
          <cell r="D12">
            <v>5109866833.0900002</v>
          </cell>
          <cell r="E12">
            <v>13443826088.370001</v>
          </cell>
          <cell r="F12">
            <v>307008407.26999998</v>
          </cell>
          <cell r="G12">
            <v>13052816503.299999</v>
          </cell>
        </row>
        <row r="13">
          <cell r="B13" t="str">
            <v>BTG Pactual Vida e Previdência S.A.</v>
          </cell>
          <cell r="C13">
            <v>19449767000120</v>
          </cell>
          <cell r="D13">
            <v>64973968.520000003</v>
          </cell>
          <cell r="E13">
            <v>504584407.16000003</v>
          </cell>
          <cell r="F13">
            <v>0</v>
          </cell>
          <cell r="G13">
            <v>457847669.57999998</v>
          </cell>
        </row>
        <row r="14">
          <cell r="B14" t="str">
            <v>CAIXA VIDA E PREVIDÊNCIA S.A.</v>
          </cell>
          <cell r="C14">
            <v>3730204000176</v>
          </cell>
          <cell r="D14">
            <v>10510205713.690001</v>
          </cell>
          <cell r="E14">
            <v>6991280996.1599998</v>
          </cell>
          <cell r="F14">
            <v>29262015</v>
          </cell>
          <cell r="G14">
            <v>5463284503.4700003</v>
          </cell>
        </row>
        <row r="15">
          <cell r="B15" t="str">
            <v>CAPEMISA SEGURADORA DE VIDA E PREVIDÊNCIA S/A</v>
          </cell>
          <cell r="C15">
            <v>8602745000132</v>
          </cell>
          <cell r="D15">
            <v>463935739.23999703</v>
          </cell>
          <cell r="E15">
            <v>76620646.650000006</v>
          </cell>
          <cell r="F15">
            <v>33630139.600000001</v>
          </cell>
          <cell r="G15">
            <v>550980.81000000006</v>
          </cell>
        </row>
        <row r="16">
          <cell r="B16" t="str">
            <v>COMPREV VIDA E PREVIDÊNCIA S.A.</v>
          </cell>
          <cell r="C16">
            <v>33634999000180</v>
          </cell>
          <cell r="D16">
            <v>99659259.659999996</v>
          </cell>
          <cell r="E16">
            <v>3701289.37</v>
          </cell>
          <cell r="F16">
            <v>846647.08</v>
          </cell>
          <cell r="G16">
            <v>0</v>
          </cell>
        </row>
        <row r="17">
          <cell r="B17" t="str">
            <v>EQ SEGUROS S.A.</v>
          </cell>
          <cell r="C17">
            <v>21242451000105</v>
          </cell>
          <cell r="D17">
            <v>20708869.16</v>
          </cell>
          <cell r="E17">
            <v>49584.95</v>
          </cell>
          <cell r="F17">
            <v>0</v>
          </cell>
          <cell r="G17">
            <v>0</v>
          </cell>
        </row>
        <row r="18">
          <cell r="B18" t="str">
            <v>EQUATORIAL PREVIDÊNCIA COMPLEMENTAR</v>
          </cell>
          <cell r="C18">
            <v>42150987000170</v>
          </cell>
          <cell r="D18">
            <v>136086638.88</v>
          </cell>
          <cell r="E18">
            <v>1511576.58</v>
          </cell>
          <cell r="F18">
            <v>48037.1</v>
          </cell>
          <cell r="G18">
            <v>0</v>
          </cell>
        </row>
        <row r="19">
          <cell r="B19" t="str">
            <v>EVIDENCE PREVIDÊNCIA S.A.</v>
          </cell>
          <cell r="C19">
            <v>13615969000119</v>
          </cell>
          <cell r="D19">
            <v>750919459.83000004</v>
          </cell>
          <cell r="E19">
            <v>1557703.48</v>
          </cell>
          <cell r="F19">
            <v>18823225.9599225</v>
          </cell>
          <cell r="G19">
            <v>15012552.85</v>
          </cell>
        </row>
        <row r="20">
          <cell r="B20" t="str">
            <v xml:space="preserve">FUTURO - PREVIDÊNCIA PRIVADA </v>
          </cell>
          <cell r="C20">
            <v>92812098000108</v>
          </cell>
          <cell r="D20">
            <v>55114280.619999997</v>
          </cell>
          <cell r="E20">
            <v>1814387.29</v>
          </cell>
          <cell r="F20">
            <v>0</v>
          </cell>
          <cell r="G20">
            <v>0</v>
          </cell>
        </row>
        <row r="21">
          <cell r="B21" t="str">
            <v>GBOEX - GREMIO BENEFICENTE</v>
          </cell>
          <cell r="C21">
            <v>92872100000126</v>
          </cell>
          <cell r="D21">
            <v>284067850.76999998</v>
          </cell>
          <cell r="E21">
            <v>77967020.409999996</v>
          </cell>
          <cell r="F21">
            <v>51970964.159999996</v>
          </cell>
          <cell r="G21">
            <v>501942.26</v>
          </cell>
        </row>
        <row r="22">
          <cell r="B22" t="str">
            <v>HOJE PREVIDÊNCIA PRIVADA</v>
          </cell>
          <cell r="C22">
            <v>29961505000102</v>
          </cell>
          <cell r="D22">
            <v>1811210.39</v>
          </cell>
          <cell r="E22">
            <v>177634.11</v>
          </cell>
          <cell r="F22">
            <v>0</v>
          </cell>
          <cell r="G22">
            <v>0</v>
          </cell>
        </row>
        <row r="23">
          <cell r="B23" t="str">
            <v>ICATU SEGUROS S.A</v>
          </cell>
          <cell r="C23">
            <v>42283770000139</v>
          </cell>
          <cell r="D23">
            <v>2096846526.3199999</v>
          </cell>
          <cell r="E23">
            <v>1718899508.2</v>
          </cell>
          <cell r="F23">
            <v>23014033.640000001</v>
          </cell>
          <cell r="G23">
            <v>932571395.59000099</v>
          </cell>
        </row>
        <row r="24">
          <cell r="B24" t="str">
            <v>ITAU SEGUROS S.A.</v>
          </cell>
          <cell r="C24">
            <v>61557039000107</v>
          </cell>
          <cell r="D24">
            <v>3736023257.8000002</v>
          </cell>
          <cell r="E24">
            <v>3006166.66</v>
          </cell>
          <cell r="F24">
            <v>259861.19</v>
          </cell>
          <cell r="G24">
            <v>7401721.2300000004</v>
          </cell>
        </row>
        <row r="25">
          <cell r="B25" t="str">
            <v>ITAÚ VIDA E PREVIDÊNCIA S/A</v>
          </cell>
          <cell r="C25">
            <v>92661388000190</v>
          </cell>
          <cell r="D25">
            <v>4432813585.6000099</v>
          </cell>
          <cell r="E25">
            <v>5255143211.3000002</v>
          </cell>
          <cell r="F25">
            <v>138902745.38999999</v>
          </cell>
          <cell r="G25">
            <v>3308855215.1300001</v>
          </cell>
        </row>
        <row r="26">
          <cell r="B26" t="str">
            <v>KOVR PREVIDÊNCIA S.A</v>
          </cell>
          <cell r="C26">
            <v>17479056000173</v>
          </cell>
          <cell r="D26">
            <v>42679489</v>
          </cell>
          <cell r="E26">
            <v>3130544.05</v>
          </cell>
          <cell r="F26">
            <v>316208.40999999997</v>
          </cell>
          <cell r="G26">
            <v>11546.33</v>
          </cell>
        </row>
        <row r="27">
          <cell r="B27" t="str">
            <v>MAPFRE PREVIDÊNCIA S.A.</v>
          </cell>
          <cell r="C27">
            <v>4046576000140</v>
          </cell>
          <cell r="D27">
            <v>127974492.17</v>
          </cell>
          <cell r="E27">
            <v>49350901.469999999</v>
          </cell>
          <cell r="F27">
            <v>8476371.0099999998</v>
          </cell>
          <cell r="G27">
            <v>41177528.509999998</v>
          </cell>
        </row>
        <row r="28">
          <cell r="B28" t="str">
            <v>MBM Previdência Complementar</v>
          </cell>
          <cell r="C28">
            <v>92892256000179</v>
          </cell>
          <cell r="D28">
            <v>33469819.75</v>
          </cell>
          <cell r="E28">
            <v>2435619.7200000002</v>
          </cell>
          <cell r="F28">
            <v>1138614.93</v>
          </cell>
          <cell r="G28">
            <v>55317.35</v>
          </cell>
        </row>
        <row r="29">
          <cell r="B29" t="str">
            <v>MBM SEGURADORA S.A.</v>
          </cell>
          <cell r="C29">
            <v>87883807000106</v>
          </cell>
          <cell r="D29">
            <v>19536615.59</v>
          </cell>
          <cell r="E29">
            <v>1360614.3999999999</v>
          </cell>
          <cell r="F29">
            <v>1769502.33</v>
          </cell>
          <cell r="G29">
            <v>0</v>
          </cell>
        </row>
        <row r="30">
          <cell r="B30" t="str">
            <v xml:space="preserve">METROPOLITAN LIFE SEGUROS E PREVIDÊNCIA </v>
          </cell>
          <cell r="C30">
            <v>2102498000129</v>
          </cell>
          <cell r="D30">
            <v>1068806969.8</v>
          </cell>
          <cell r="E30">
            <v>50627987.6199999</v>
          </cell>
          <cell r="F30">
            <v>1462037.64</v>
          </cell>
          <cell r="G30">
            <v>25700780.460000001</v>
          </cell>
        </row>
        <row r="31">
          <cell r="B31" t="str">
            <v>MONGERAL AEGON SEGUROS E PREVIDÊNCIA S. A.</v>
          </cell>
          <cell r="C31">
            <v>33608308000173</v>
          </cell>
          <cell r="D31">
            <v>1124884799.3399999</v>
          </cell>
          <cell r="E31">
            <v>185610010.41999999</v>
          </cell>
          <cell r="F31">
            <v>44632012.566153802</v>
          </cell>
          <cell r="G31">
            <v>18176284.449999999</v>
          </cell>
        </row>
        <row r="32">
          <cell r="B32" t="str">
            <v>PORTO SEGURO VIDA E PREVIDÊNCIA S/A.</v>
          </cell>
          <cell r="C32">
            <v>58768284000140</v>
          </cell>
          <cell r="D32">
            <v>423720231.60000002</v>
          </cell>
          <cell r="E32">
            <v>108235764.48</v>
          </cell>
          <cell r="F32">
            <v>12818941.23</v>
          </cell>
          <cell r="G32">
            <v>137151611.09999999</v>
          </cell>
        </row>
        <row r="33">
          <cell r="B33" t="str">
            <v>PREVIMIL VIDA E PREVIDÊNCIA S.A.</v>
          </cell>
          <cell r="C33">
            <v>95619003000114</v>
          </cell>
          <cell r="D33">
            <v>61509454.969999999</v>
          </cell>
          <cell r="E33">
            <v>1953707.57</v>
          </cell>
          <cell r="F33">
            <v>736126</v>
          </cell>
          <cell r="G33">
            <v>0</v>
          </cell>
        </row>
        <row r="34">
          <cell r="B34" t="str">
            <v>RECÍPROCA ASSISTÊNCIA</v>
          </cell>
          <cell r="C34">
            <v>34115683000144</v>
          </cell>
          <cell r="D34">
            <v>60676735.939999998</v>
          </cell>
          <cell r="E34">
            <v>3409947.95</v>
          </cell>
          <cell r="F34">
            <v>720036.62</v>
          </cell>
          <cell r="G34">
            <v>129573.99</v>
          </cell>
        </row>
        <row r="35">
          <cell r="B35" t="str">
            <v>RIO GRANDE SEGUROS E PREVIDÊNCIA S.A.</v>
          </cell>
          <cell r="C35">
            <v>1582075000190</v>
          </cell>
          <cell r="D35">
            <v>114268557.22</v>
          </cell>
          <cell r="E35">
            <v>159244743.47</v>
          </cell>
          <cell r="F35">
            <v>380535.06</v>
          </cell>
          <cell r="G35">
            <v>195013741.86000001</v>
          </cell>
        </row>
        <row r="36">
          <cell r="B36" t="str">
            <v>SABEMI PREVIDÊNCIA PRIVADA</v>
          </cell>
          <cell r="C36">
            <v>88747928000185</v>
          </cell>
          <cell r="D36">
            <v>24474910.530000001</v>
          </cell>
          <cell r="E36">
            <v>1248251.8400000001</v>
          </cell>
          <cell r="F36">
            <v>372777.53</v>
          </cell>
          <cell r="G36">
            <v>0</v>
          </cell>
        </row>
        <row r="37">
          <cell r="B37" t="str">
            <v>SABEMI SEGURADORA S.A.</v>
          </cell>
          <cell r="C37">
            <v>87163234000138</v>
          </cell>
          <cell r="D37">
            <v>64520871.159999996</v>
          </cell>
          <cell r="E37">
            <v>5286173.95</v>
          </cell>
          <cell r="F37">
            <v>1224218.0900000001</v>
          </cell>
          <cell r="G37">
            <v>0</v>
          </cell>
        </row>
        <row r="38">
          <cell r="B38" t="str">
            <v xml:space="preserve">SAFRA VIDA E PREVIDÊNCIA S.A. </v>
          </cell>
          <cell r="C38">
            <v>30902142000105</v>
          </cell>
          <cell r="D38">
            <v>319539646.82999998</v>
          </cell>
          <cell r="E38">
            <v>519693834.69999999</v>
          </cell>
          <cell r="F38">
            <v>752092.1</v>
          </cell>
          <cell r="G38">
            <v>597197888.53999996</v>
          </cell>
        </row>
        <row r="39">
          <cell r="B39" t="str">
            <v>SICOOB SEGURADORA DE VIDA E PREVIDÊNCIA S.A.</v>
          </cell>
          <cell r="C39">
            <v>26314512000116</v>
          </cell>
          <cell r="D39">
            <v>331959198.63999999</v>
          </cell>
          <cell r="E39">
            <v>77101578.299999997</v>
          </cell>
          <cell r="F39">
            <v>817901.02</v>
          </cell>
          <cell r="G39">
            <v>34062475.990000002</v>
          </cell>
        </row>
        <row r="40">
          <cell r="B40" t="str">
            <v>SOCIEDADE CAXIENSE DE MÚTUO SOCORRO - PREVIDÊNCIA PRIVADA</v>
          </cell>
          <cell r="C40">
            <v>88663828000170</v>
          </cell>
          <cell r="D40">
            <v>111647435.34</v>
          </cell>
          <cell r="E40">
            <v>2862028.82</v>
          </cell>
          <cell r="F40">
            <v>222087.49</v>
          </cell>
          <cell r="G40">
            <v>0</v>
          </cell>
        </row>
        <row r="41">
          <cell r="B41" t="str">
            <v>SUL AMÉRICA SEGUROS DE PESSOAS E PREVIDÊNCIA S.A.</v>
          </cell>
          <cell r="C41">
            <v>1704513000146</v>
          </cell>
          <cell r="D41">
            <v>844126510.26999998</v>
          </cell>
          <cell r="E41">
            <v>182568159.74000001</v>
          </cell>
          <cell r="F41">
            <v>36146471.850000001</v>
          </cell>
          <cell r="G41">
            <v>236214674.69</v>
          </cell>
        </row>
        <row r="42">
          <cell r="B42" t="str">
            <v xml:space="preserve">UNIÃO SEGURADORA S.A. - VIDA E PREVIDÊNCIA </v>
          </cell>
          <cell r="C42">
            <v>95611141000157</v>
          </cell>
          <cell r="D42">
            <v>36996702.109999999</v>
          </cell>
          <cell r="E42">
            <v>644157.07999999996</v>
          </cell>
          <cell r="F42">
            <v>292012.06</v>
          </cell>
          <cell r="G42">
            <v>15266.83</v>
          </cell>
        </row>
        <row r="43">
          <cell r="B43" t="str">
            <v>UNIMED SEGURADORA S.A.</v>
          </cell>
          <cell r="C43">
            <v>92863505000106</v>
          </cell>
          <cell r="D43">
            <v>2628341487</v>
          </cell>
          <cell r="E43">
            <v>30423749.41</v>
          </cell>
          <cell r="F43">
            <v>2442456.11</v>
          </cell>
          <cell r="G43">
            <v>132982469.06</v>
          </cell>
        </row>
        <row r="44">
          <cell r="B44" t="str">
            <v>Upofa - União Previdencial</v>
          </cell>
          <cell r="C44">
            <v>76678101000188</v>
          </cell>
          <cell r="D44">
            <v>1928949.53</v>
          </cell>
          <cell r="E44">
            <v>1538900.99</v>
          </cell>
          <cell r="F44">
            <v>955967.2</v>
          </cell>
          <cell r="G44">
            <v>0</v>
          </cell>
        </row>
        <row r="45">
          <cell r="B45" t="str">
            <v>VINCI VIDA E PREVIDÊNCIA S.A.</v>
          </cell>
          <cell r="C45">
            <v>46938918000187</v>
          </cell>
          <cell r="D45">
            <v>41669541.75</v>
          </cell>
          <cell r="E45">
            <v>27394545.359999999</v>
          </cell>
          <cell r="F45">
            <v>0</v>
          </cell>
          <cell r="G45">
            <v>601812.18999999994</v>
          </cell>
        </row>
        <row r="46">
          <cell r="B46" t="str">
            <v>VIVER PREVIDÊNCIA</v>
          </cell>
          <cell r="C46">
            <v>33767492000102</v>
          </cell>
          <cell r="D46">
            <v>35342104.399999999</v>
          </cell>
          <cell r="E46">
            <v>987940.89</v>
          </cell>
          <cell r="F46">
            <v>211634.95</v>
          </cell>
          <cell r="G46">
            <v>1230.83</v>
          </cell>
        </row>
        <row r="47">
          <cell r="B47" t="str">
            <v>XP VIDA E PREVIDÊNCIA S.A.</v>
          </cell>
          <cell r="C47">
            <v>29408732000105</v>
          </cell>
          <cell r="D47">
            <v>260761071.09</v>
          </cell>
          <cell r="E47">
            <v>765202766.38999999</v>
          </cell>
          <cell r="F47">
            <v>461391.39</v>
          </cell>
          <cell r="G47">
            <v>1290861787.1099999</v>
          </cell>
        </row>
        <row r="48">
          <cell r="B48" t="str">
            <v>ZURICH BRASIL VIDA E PREVIDÊNCIA S.A.</v>
          </cell>
          <cell r="C48">
            <v>1206480000104</v>
          </cell>
          <cell r="D48">
            <v>68014280.189999998</v>
          </cell>
          <cell r="E48">
            <v>63333819.560000002</v>
          </cell>
          <cell r="F48">
            <v>150548.62</v>
          </cell>
          <cell r="G48">
            <v>55123499.509999998</v>
          </cell>
        </row>
        <row r="49">
          <cell r="B49" t="str">
            <v>ZURICH SANTANDER BRASIL SEGUROS E PREVIDÊNCIA S.A.</v>
          </cell>
          <cell r="C49">
            <v>87376109000106</v>
          </cell>
          <cell r="D49">
            <v>3693699387.9899998</v>
          </cell>
          <cell r="E49">
            <v>4139534585.46</v>
          </cell>
          <cell r="F49">
            <v>10278412.963749999</v>
          </cell>
          <cell r="G49">
            <v>3267714622.8400002</v>
          </cell>
        </row>
        <row r="50">
          <cell r="B50"/>
          <cell r="C50"/>
          <cell r="D50">
            <v>46452634769.43</v>
          </cell>
          <cell r="E50">
            <v>45022750396.920006</v>
          </cell>
          <cell r="F50">
            <v>1140144408.5498257</v>
          </cell>
          <cell r="G50">
            <v>39169423911.490005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416858638633.08002</v>
          </cell>
          <cell r="D2">
            <v>29358000325.349998</v>
          </cell>
          <cell r="E2">
            <v>958064855.54100204</v>
          </cell>
          <cell r="F2">
            <v>22136181184.194698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353907961450.43018</v>
          </cell>
          <cell r="D3">
            <v>22060938548.139999</v>
          </cell>
          <cell r="E3">
            <v>818506478.14999998</v>
          </cell>
          <cell r="F3">
            <v>17182672279.82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287129653563.76007</v>
          </cell>
          <cell r="D4">
            <v>13208583850.280001</v>
          </cell>
          <cell r="E4">
            <v>264301134.44</v>
          </cell>
          <cell r="F4">
            <v>5333795091.4200001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167051174133.80994</v>
          </cell>
          <cell r="D5">
            <v>12445306256.209999</v>
          </cell>
          <cell r="E5">
            <v>58626247.439999998</v>
          </cell>
          <cell r="F5">
            <v>9543214106.0200005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97753065346.360046</v>
          </cell>
          <cell r="D6">
            <v>7766995158.6499996</v>
          </cell>
          <cell r="E6">
            <v>22121158.940000001</v>
          </cell>
          <cell r="F6">
            <v>4858863280.6300001</v>
          </cell>
          <cell r="G6" t="str">
            <v>https://hojeprevidencia.com.br/</v>
          </cell>
        </row>
        <row r="7">
          <cell r="A7" t="str">
            <v>XP VIDA E PREVIDÊNCIA S.A.</v>
          </cell>
          <cell r="B7">
            <v>29408732000105</v>
          </cell>
          <cell r="C7">
            <v>61276045769.800003</v>
          </cell>
          <cell r="D7">
            <v>2219965412.27</v>
          </cell>
          <cell r="E7">
            <v>602616.49</v>
          </cell>
          <cell r="F7">
            <v>1736755901.5699999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53170140830.630028</v>
          </cell>
          <cell r="D8">
            <v>2503198459.9299998</v>
          </cell>
          <cell r="E8">
            <v>40692133.479999997</v>
          </cell>
          <cell r="F8">
            <v>1535519392.8199999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26756554117.659992</v>
          </cell>
          <cell r="D9">
            <v>2047857197.95</v>
          </cell>
          <cell r="E9">
            <v>1312571.1200000001</v>
          </cell>
          <cell r="F9">
            <v>732387828.23000002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25471174720.580002</v>
          </cell>
          <cell r="D10">
            <v>1570031593.04</v>
          </cell>
          <cell r="E10">
            <v>0</v>
          </cell>
          <cell r="F10">
            <v>743006633.51999998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12497042738.160002</v>
          </cell>
          <cell r="D11">
            <v>367844717.37</v>
          </cell>
          <cell r="E11">
            <v>68665838.025043398</v>
          </cell>
          <cell r="F11">
            <v>418391004.22000003</v>
          </cell>
          <cell r="G11" t="str">
            <v>https://portal.sulamericaseguros.com.br/</v>
          </cell>
        </row>
        <row r="12">
          <cell r="A12" t="str">
            <v>RIO GRANDE SEGUROS E PREVIDÊNCIA S.A.</v>
          </cell>
          <cell r="B12">
            <v>1582075000190</v>
          </cell>
          <cell r="C12">
            <v>6250654861.4499998</v>
          </cell>
          <cell r="D12">
            <v>404402059.79000002</v>
          </cell>
          <cell r="E12">
            <v>768619.81</v>
          </cell>
          <cell r="F12">
            <v>322959514.14999998</v>
          </cell>
          <cell r="G12" t="str">
            <v>https://www.riograndeseguradora.com.br/</v>
          </cell>
        </row>
        <row r="13">
          <cell r="A13" t="str">
            <v>PORTO SEGURO VIDA E PREVIDÊNCIA S/A.</v>
          </cell>
          <cell r="B13">
            <v>58768284000140</v>
          </cell>
          <cell r="C13">
            <v>5846308534.8300009</v>
          </cell>
          <cell r="D13">
            <v>217161282.77000001</v>
          </cell>
          <cell r="E13">
            <v>24420007.59</v>
          </cell>
          <cell r="F13">
            <v>230200140.47999999</v>
          </cell>
          <cell r="G13" t="str">
            <v>https://www.portosegurodevida.com.br/</v>
          </cell>
        </row>
        <row r="14">
          <cell r="A14" t="str">
            <v>ITAU SEGUROS S.A.</v>
          </cell>
          <cell r="B14">
            <v>61557039000107</v>
          </cell>
          <cell r="C14">
            <v>5015485182.6000004</v>
          </cell>
          <cell r="D14">
            <v>7723706.1933333296</v>
          </cell>
          <cell r="E14">
            <v>496160.06</v>
          </cell>
          <cell r="F14">
            <v>12576767.4</v>
          </cell>
          <cell r="G14" t="str">
            <v>https://www.itau.com.br/seguros</v>
          </cell>
        </row>
        <row r="15">
          <cell r="A15" t="str">
            <v xml:space="preserve">METROPOLITAN LIFE SEGUROS E PREVIDÊNCIA </v>
          </cell>
          <cell r="B15">
            <v>2102498000129</v>
          </cell>
          <cell r="C15">
            <v>3688915112.8899989</v>
          </cell>
          <cell r="D15">
            <v>99688311.490000099</v>
          </cell>
          <cell r="E15">
            <v>2885118.02</v>
          </cell>
          <cell r="F15">
            <v>35053860.369999997</v>
          </cell>
          <cell r="G15" t="str">
            <v>https://www.metlife.com.br/</v>
          </cell>
        </row>
        <row r="16">
          <cell r="A16" t="str">
            <v>MONGERAL AEGON SEGUROS E PREVIDÊNCIA S. A.</v>
          </cell>
          <cell r="B16">
            <v>33608308000173</v>
          </cell>
          <cell r="C16">
            <v>3273912800.9130859</v>
          </cell>
          <cell r="D16">
            <v>414957251.45550001</v>
          </cell>
          <cell r="E16">
            <v>109070606.88016801</v>
          </cell>
          <cell r="F16">
            <v>30939321.440000001</v>
          </cell>
          <cell r="G16" t="str">
            <v>https://mag.com.br/</v>
          </cell>
        </row>
        <row r="17">
          <cell r="A17" t="str">
            <v>MAPFRE PREVIDÊNCIA S.A.</v>
          </cell>
          <cell r="B17">
            <v>4046576000140</v>
          </cell>
          <cell r="C17">
            <v>3151883670.75</v>
          </cell>
          <cell r="D17">
            <v>82843207.579999998</v>
          </cell>
          <cell r="E17">
            <v>13009749.970000001</v>
          </cell>
          <cell r="F17">
            <v>103708750.43000001</v>
          </cell>
          <cell r="G17" t="str">
            <v>https://www.mapfre.com.br/para-voce/seguro-previdencia/</v>
          </cell>
        </row>
        <row r="18">
          <cell r="A18" t="str">
            <v>ZURICH BRASIL VIDA E PREVIDÊNCIA S.A.</v>
          </cell>
          <cell r="B18">
            <v>1206480000104</v>
          </cell>
          <cell r="C18">
            <v>3015234330.4299994</v>
          </cell>
          <cell r="D18">
            <v>128073498.53</v>
          </cell>
          <cell r="E18">
            <v>345191.66</v>
          </cell>
          <cell r="F18">
            <v>87918685.890000001</v>
          </cell>
          <cell r="G18" t="str">
            <v>https://www.zurich.com.br/</v>
          </cell>
        </row>
        <row r="19">
          <cell r="A19" t="str">
            <v>UNIMED SEGURADORA S.A.</v>
          </cell>
          <cell r="B19">
            <v>92863505000106</v>
          </cell>
          <cell r="C19">
            <v>2498969038.2799997</v>
          </cell>
          <cell r="D19">
            <v>89414809.269999996</v>
          </cell>
          <cell r="E19">
            <v>4878794.9400000004</v>
          </cell>
          <cell r="F19">
            <v>69352241.549999997</v>
          </cell>
          <cell r="G19" t="str">
            <v>https://www.segurosunimed.com.br/</v>
          </cell>
        </row>
        <row r="20">
          <cell r="A20" t="str">
            <v>Evidence Previdência</v>
          </cell>
          <cell r="B20">
            <v>13615969000119</v>
          </cell>
          <cell r="C20">
            <v>2365026878.1700001</v>
          </cell>
          <cell r="D20">
            <v>3500260.16</v>
          </cell>
          <cell r="E20">
            <v>36805505.400598504</v>
          </cell>
          <cell r="F20">
            <v>28948312.550000001</v>
          </cell>
          <cell r="G20"/>
        </row>
        <row r="21">
          <cell r="A21" t="str">
            <v>SICOOB SEGURADORA DE VIDA E PREVIDÊNCIA S.A.</v>
          </cell>
          <cell r="B21">
            <v>26314512000116</v>
          </cell>
          <cell r="C21">
            <v>1734811654.6900001</v>
          </cell>
          <cell r="D21">
            <v>121414233.2</v>
          </cell>
          <cell r="E21">
            <v>1814213.78</v>
          </cell>
          <cell r="F21">
            <v>39057293.630000003</v>
          </cell>
          <cell r="G21" t="str">
            <v>https://www.sicoob.com.br/web/sicoob/seguros-voce</v>
          </cell>
        </row>
        <row r="22">
          <cell r="A22" t="str">
            <v>CAPEMISA SEGURADORA DE VIDA E PREVIDÊNCIA S/A</v>
          </cell>
          <cell r="B22">
            <v>8602745000132</v>
          </cell>
          <cell r="C22">
            <v>1304072000.8899999</v>
          </cell>
          <cell r="D22">
            <v>135392333.11000001</v>
          </cell>
          <cell r="E22">
            <v>76802065.189999998</v>
          </cell>
          <cell r="F22">
            <v>1177069.46</v>
          </cell>
          <cell r="G22" t="str">
            <v>https://www.capemisa.com.br/</v>
          </cell>
        </row>
        <row r="23">
          <cell r="A23" t="str">
            <v>ALFA PREVIDÊNCIA E VIDA S.A.</v>
          </cell>
          <cell r="B23">
            <v>2713530000102</v>
          </cell>
          <cell r="C23">
            <v>829145468.13999999</v>
          </cell>
          <cell r="D23">
            <v>15407627.9</v>
          </cell>
          <cell r="E23">
            <v>146078.32999999999</v>
          </cell>
          <cell r="F23">
            <v>15798933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315908656.90999997</v>
          </cell>
          <cell r="D24">
            <v>162453355.94999999</v>
          </cell>
          <cell r="E24">
            <v>99774561.060000002</v>
          </cell>
          <cell r="F24">
            <v>964807.69</v>
          </cell>
          <cell r="G24" t="str">
            <v>https://gboexprodutos.com.br/</v>
          </cell>
        </row>
        <row r="25">
          <cell r="A25" t="str">
            <v>VINCI VIDA E PREVIDÊNCIA S.A.</v>
          </cell>
          <cell r="B25">
            <v>46938918000187</v>
          </cell>
          <cell r="C25">
            <v>244556528.10999998</v>
          </cell>
          <cell r="D25">
            <v>58501371.810000002</v>
          </cell>
          <cell r="E25">
            <v>0</v>
          </cell>
          <cell r="F25">
            <v>2714034.88</v>
          </cell>
          <cell r="G25"/>
        </row>
        <row r="26">
          <cell r="A26" t="str">
            <v>ASPECIR PREVIDÊNCIA</v>
          </cell>
          <cell r="B26">
            <v>92843531000164</v>
          </cell>
          <cell r="C26">
            <v>201971851.22999999</v>
          </cell>
          <cell r="D26">
            <v>5213954.57</v>
          </cell>
          <cell r="E26">
            <v>4373625.07</v>
          </cell>
          <cell r="F26">
            <v>6227918.5300000003</v>
          </cell>
          <cell r="G26" t="str">
            <v>https://www.aspecir.com.br/</v>
          </cell>
        </row>
        <row r="27">
          <cell r="A27" t="str">
            <v>COMPREV VIDA E PREVIDÊNCIA S.A.</v>
          </cell>
          <cell r="B27">
            <v>33634999000180</v>
          </cell>
          <cell r="C27">
            <v>172207152.63</v>
          </cell>
          <cell r="D27">
            <v>6992128.6399999997</v>
          </cell>
          <cell r="E27">
            <v>1938500.85</v>
          </cell>
          <cell r="F27">
            <v>0</v>
          </cell>
          <cell r="G27" t="str">
            <v>https://www.comprev.com.br/site_home.php</v>
          </cell>
        </row>
        <row r="28">
          <cell r="A28" t="str">
            <v>BMG SEGURADORA S.A.</v>
          </cell>
          <cell r="B28">
            <v>26136748000100</v>
          </cell>
          <cell r="C28">
            <v>128554479.84999999</v>
          </cell>
          <cell r="D28">
            <v>3000944.45</v>
          </cell>
          <cell r="E28">
            <v>77745.899999999994</v>
          </cell>
          <cell r="F28">
            <v>0</v>
          </cell>
          <cell r="G28" t="str">
            <v>https://bmgseguros.com.br/</v>
          </cell>
        </row>
        <row r="29">
          <cell r="A29" t="str">
            <v>EQUATORIAL PREVIDÊNCIA COMPLEMENTAR</v>
          </cell>
          <cell r="B29">
            <v>42150987000170</v>
          </cell>
          <cell r="C29">
            <v>114167956.69</v>
          </cell>
          <cell r="D29">
            <v>3977202.94</v>
          </cell>
          <cell r="E29">
            <v>303721.25</v>
          </cell>
          <cell r="F29">
            <v>0</v>
          </cell>
          <cell r="G29" t="str">
            <v>https://www.grupoequatorial.com.br/</v>
          </cell>
        </row>
        <row r="30">
          <cell r="A30" t="str">
            <v>SOCIEDADE CAXIENSE DE MÚTUO SOCORRO - PREVIDÊNCIA PRIVADA</v>
          </cell>
          <cell r="B30">
            <v>88663828000170</v>
          </cell>
          <cell r="C30">
            <v>102421626.83999999</v>
          </cell>
          <cell r="D30">
            <v>10915490.65</v>
          </cell>
          <cell r="E30">
            <v>249757.28</v>
          </cell>
          <cell r="F30">
            <v>6075.35</v>
          </cell>
          <cell r="G30" t="str">
            <v>https://www.emis.com/</v>
          </cell>
        </row>
        <row r="31">
          <cell r="A31" t="str">
            <v>KOVR PREVIDÊNCIA S.A.</v>
          </cell>
          <cell r="B31">
            <v>17479056000173</v>
          </cell>
          <cell r="C31">
            <v>81850072.409999996</v>
          </cell>
          <cell r="D31">
            <v>6972215.2599999998</v>
          </cell>
          <cell r="E31">
            <v>2184859.02</v>
          </cell>
          <cell r="F31">
            <v>6956.36</v>
          </cell>
          <cell r="G31" t="str">
            <v>https://kovr.com.br/</v>
          </cell>
        </row>
        <row r="32">
          <cell r="A32" t="str">
            <v>PREVIMIL VIDA E PREVIDÊNCIA S.A.</v>
          </cell>
          <cell r="B32">
            <v>95619003000114</v>
          </cell>
          <cell r="C32">
            <v>72986366.439999998</v>
          </cell>
          <cell r="D32">
            <v>4002379.55</v>
          </cell>
          <cell r="E32">
            <v>1500934.58</v>
          </cell>
          <cell r="F32">
            <v>0</v>
          </cell>
          <cell r="G32" t="str">
            <v>https://www.vincipartners.com/</v>
          </cell>
        </row>
        <row r="33">
          <cell r="A33" t="str">
            <v>SABEMI SEGURADORA S.A.</v>
          </cell>
          <cell r="B33">
            <v>87163234000138</v>
          </cell>
          <cell r="C33">
            <v>64423880.989999995</v>
          </cell>
          <cell r="D33">
            <v>14074170.460000001</v>
          </cell>
          <cell r="E33">
            <v>2536317.94</v>
          </cell>
          <cell r="F33">
            <v>0</v>
          </cell>
          <cell r="G33" t="str">
            <v>https://www.sabemi.com.br/</v>
          </cell>
        </row>
        <row r="34">
          <cell r="A34" t="str">
            <v>MBM SEGURADORA S.A.</v>
          </cell>
          <cell r="B34">
            <v>87883807000106</v>
          </cell>
          <cell r="C34">
            <v>61562971.200000003</v>
          </cell>
          <cell r="D34">
            <v>2884979.26</v>
          </cell>
          <cell r="E34">
            <v>3587305.09</v>
          </cell>
          <cell r="F34">
            <v>0</v>
          </cell>
          <cell r="G34" t="str">
            <v>https://mbmseguros.com.br/</v>
          </cell>
        </row>
        <row r="35">
          <cell r="A35" t="str">
            <v>RECÍPROCA ASSISTÊNCIA</v>
          </cell>
          <cell r="B35">
            <v>34115683000144</v>
          </cell>
          <cell r="C35">
            <v>61090270.230000004</v>
          </cell>
          <cell r="D35">
            <v>6850860.0199999996</v>
          </cell>
          <cell r="E35">
            <v>1898080.58</v>
          </cell>
          <cell r="F35">
            <v>229102.49</v>
          </cell>
          <cell r="G35" t="str">
            <v>http://www.reciproca.com.br/</v>
          </cell>
        </row>
        <row r="36">
          <cell r="A36" t="str">
            <v>MBM Previdência Complementar</v>
          </cell>
          <cell r="B36">
            <v>92892256000179</v>
          </cell>
          <cell r="C36">
            <v>52206688.07</v>
          </cell>
          <cell r="D36">
            <v>4942481.7699999996</v>
          </cell>
          <cell r="E36">
            <v>1891601.45</v>
          </cell>
          <cell r="F36">
            <v>193685.41</v>
          </cell>
          <cell r="G36" t="str">
            <v>https://mbmseguros.com.br/</v>
          </cell>
        </row>
        <row r="37">
          <cell r="A37" t="str">
            <v>VIVER PREVIDÊNCIA</v>
          </cell>
          <cell r="B37">
            <v>33767492000102</v>
          </cell>
          <cell r="C37">
            <v>50089829.219999999</v>
          </cell>
          <cell r="D37">
            <v>1871280.4</v>
          </cell>
          <cell r="E37">
            <v>406082.47</v>
          </cell>
          <cell r="F37">
            <v>0</v>
          </cell>
          <cell r="G37" t="str">
            <v>https://www.viverprevidencia.com.br/</v>
          </cell>
        </row>
        <row r="38">
          <cell r="A38" t="str">
            <v xml:space="preserve">UNIÃO SEGURADORA S.A. - VIDA E PREVIDÊNCIA </v>
          </cell>
          <cell r="B38">
            <v>95611141000157</v>
          </cell>
          <cell r="C38">
            <v>46385581.509999998</v>
          </cell>
          <cell r="D38">
            <v>2063549.94</v>
          </cell>
          <cell r="E38">
            <v>753598.71</v>
          </cell>
          <cell r="F38">
            <v>156208.82</v>
          </cell>
          <cell r="G38" t="str">
            <v>https://uniaoseguradora.com.br/</v>
          </cell>
        </row>
        <row r="39">
          <cell r="A39" t="str">
            <v xml:space="preserve">FUTURO - PREVIDÊNCIA PRIVADA </v>
          </cell>
          <cell r="B39">
            <v>92812098000108</v>
          </cell>
          <cell r="C39">
            <v>38429211.140000001</v>
          </cell>
          <cell r="D39">
            <v>2768502.53</v>
          </cell>
          <cell r="E39">
            <v>0</v>
          </cell>
          <cell r="F39">
            <v>0</v>
          </cell>
          <cell r="G39" t="str">
            <v>https://www.futuroprevidencia.com.br/</v>
          </cell>
        </row>
        <row r="40">
          <cell r="A40" t="str">
            <v>SABEMI PREVIDÊNCIA PRIVADA</v>
          </cell>
          <cell r="B40">
            <v>88747928000185</v>
          </cell>
          <cell r="C40">
            <v>28056222.779999997</v>
          </cell>
          <cell r="D40">
            <v>3344393.18</v>
          </cell>
          <cell r="E40">
            <v>849610.79</v>
          </cell>
          <cell r="F40">
            <v>0</v>
          </cell>
          <cell r="G40" t="str">
            <v>https://www.sabemi.com.br/produtos/previdencia-privada/</v>
          </cell>
        </row>
        <row r="41">
          <cell r="A41" t="str">
            <v>EQ SEGUROS S.A.</v>
          </cell>
          <cell r="B41">
            <v>21242451000105</v>
          </cell>
          <cell r="C41">
            <v>19180034.420000002</v>
          </cell>
          <cell r="D41">
            <v>81001.009999999995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AUXILIADORA PREVIDÊNCIA</v>
          </cell>
          <cell r="B42">
            <v>17188350000126</v>
          </cell>
          <cell r="C42">
            <v>9278662.0300000012</v>
          </cell>
          <cell r="D42">
            <v>4504733.33</v>
          </cell>
          <cell r="E42">
            <v>1894856.42</v>
          </cell>
          <cell r="F42">
            <v>0</v>
          </cell>
          <cell r="G42" t="str">
            <v>https://auxvida.com.br/</v>
          </cell>
        </row>
        <row r="43">
          <cell r="A43" t="str">
            <v>Upofa - União Previdencial</v>
          </cell>
          <cell r="B43">
            <v>76678101000188</v>
          </cell>
          <cell r="C43">
            <v>1797738.9300000002</v>
          </cell>
          <cell r="D43">
            <v>1169003.53</v>
          </cell>
          <cell r="E43">
            <v>336878.81</v>
          </cell>
          <cell r="F43">
            <v>0</v>
          </cell>
          <cell r="G43" t="str">
            <v>http://www.upofa.com.br/</v>
          </cell>
        </row>
        <row r="44">
          <cell r="A44" t="str">
            <v>HOJE PREVIDÊNCIA PRIVADA</v>
          </cell>
          <cell r="B44">
            <v>29961505000102</v>
          </cell>
          <cell r="C44">
            <v>1254217.49</v>
          </cell>
          <cell r="D44">
            <v>301580.55</v>
          </cell>
          <cell r="E44">
            <v>0</v>
          </cell>
          <cell r="F44">
            <v>0</v>
          </cell>
          <cell r="G44" t="str">
            <v>https://hojeprevidencia.com.br/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2"/>
      <sheetName val="Planilha3"/>
      <sheetName val="Planilha10"/>
      <sheetName val="tíquete médio"/>
      <sheetName val="benefício médio"/>
      <sheetName val="Planilha4"/>
      <sheetName val="Planilha5"/>
      <sheetName val="Planilha11"/>
      <sheetName val="Balancetes de Planos - Comparat"/>
      <sheetName val="Planilha1"/>
      <sheetName val="Planilha6"/>
      <sheetName val="Planilha7"/>
      <sheetName val="Consolidados - Comparativo"/>
      <sheetName val="Planilha9"/>
      <sheetName val="Planilh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E4" t="str">
            <v>EFPC</v>
          </cell>
          <cell r="F4" t="str">
            <v>ATIVO</v>
          </cell>
        </row>
        <row r="5">
          <cell r="E5" t="str">
            <v>Total Geral</v>
          </cell>
          <cell r="F5">
            <v>1335553113329.8308</v>
          </cell>
        </row>
        <row r="6">
          <cell r="E6" t="str">
            <v>PREVI/BB</v>
          </cell>
          <cell r="F6">
            <v>282990184785.03003</v>
          </cell>
        </row>
        <row r="7">
          <cell r="E7" t="str">
            <v>PETROS</v>
          </cell>
          <cell r="F7">
            <v>140334299074.95001</v>
          </cell>
        </row>
        <row r="8">
          <cell r="E8" t="str">
            <v>FUNCEF</v>
          </cell>
          <cell r="F8">
            <v>122343653052.2</v>
          </cell>
        </row>
        <row r="9">
          <cell r="E9" t="str">
            <v>VIVEST</v>
          </cell>
          <cell r="F9">
            <v>50443154481.790001</v>
          </cell>
        </row>
        <row r="10">
          <cell r="E10" t="str">
            <v>ITAU UNIBANCO</v>
          </cell>
          <cell r="F10">
            <v>34312710408.18</v>
          </cell>
        </row>
        <row r="11">
          <cell r="E11" t="str">
            <v>VALIA</v>
          </cell>
          <cell r="F11">
            <v>31756795896.439999</v>
          </cell>
        </row>
        <row r="12">
          <cell r="E12" t="str">
            <v>BANESPREV</v>
          </cell>
          <cell r="F12">
            <v>28589237800.970001</v>
          </cell>
        </row>
        <row r="13">
          <cell r="E13" t="str">
            <v>SISTEL</v>
          </cell>
          <cell r="F13">
            <v>23412971670.889999</v>
          </cell>
        </row>
        <row r="14">
          <cell r="E14" t="str">
            <v>POSTALIS</v>
          </cell>
          <cell r="F14">
            <v>21958560082.439999</v>
          </cell>
        </row>
        <row r="15">
          <cell r="E15" t="str">
            <v>FORLUZ</v>
          </cell>
          <cell r="F15">
            <v>21777789314.73</v>
          </cell>
        </row>
        <row r="16">
          <cell r="E16" t="str">
            <v>REAL GRANDEZA</v>
          </cell>
          <cell r="F16">
            <v>18654545815.040001</v>
          </cell>
        </row>
        <row r="17">
          <cell r="E17" t="str">
            <v>FAPES</v>
          </cell>
          <cell r="F17">
            <v>16716758690.309999</v>
          </cell>
        </row>
        <row r="18">
          <cell r="E18" t="str">
            <v>FUNDACAO COPEL</v>
          </cell>
          <cell r="F18">
            <v>14974354335.9</v>
          </cell>
        </row>
        <row r="19">
          <cell r="E19" t="str">
            <v>FATL</v>
          </cell>
          <cell r="F19">
            <v>13340400434.93</v>
          </cell>
        </row>
        <row r="20">
          <cell r="E20" t="str">
            <v>MULTIPREV</v>
          </cell>
          <cell r="F20">
            <v>12509540725.780001</v>
          </cell>
        </row>
        <row r="21">
          <cell r="E21" t="str">
            <v>ECONOMUS</v>
          </cell>
          <cell r="F21">
            <v>12234821216.790001</v>
          </cell>
        </row>
        <row r="22">
          <cell r="E22" t="str">
            <v>FUNPRESP-EXE</v>
          </cell>
          <cell r="F22">
            <v>12092036922.6</v>
          </cell>
        </row>
        <row r="23">
          <cell r="E23" t="str">
            <v>FACHESF</v>
          </cell>
          <cell r="F23">
            <v>12018221050.08</v>
          </cell>
        </row>
        <row r="24">
          <cell r="E24" t="str">
            <v>CERES</v>
          </cell>
          <cell r="F24">
            <v>11747466716.6</v>
          </cell>
        </row>
        <row r="25">
          <cell r="E25" t="str">
            <v>PREVIDÊNCIA USIMINAS</v>
          </cell>
          <cell r="F25">
            <v>10829089335.09</v>
          </cell>
        </row>
        <row r="26">
          <cell r="E26" t="str">
            <v>TELOS</v>
          </cell>
          <cell r="F26">
            <v>10804179063.25</v>
          </cell>
        </row>
        <row r="27">
          <cell r="E27" t="str">
            <v>MULTIBRA</v>
          </cell>
          <cell r="F27">
            <v>10350082375.93</v>
          </cell>
        </row>
        <row r="28">
          <cell r="E28" t="str">
            <v>REFER</v>
          </cell>
          <cell r="F28">
            <v>10292052058.84</v>
          </cell>
        </row>
        <row r="29">
          <cell r="E29" t="str">
            <v>BB PREVIDENCIA</v>
          </cell>
          <cell r="F29">
            <v>9591162670.1499996</v>
          </cell>
        </row>
        <row r="30">
          <cell r="E30" t="str">
            <v>VISÃO PREV</v>
          </cell>
          <cell r="F30">
            <v>8751254828.2000008</v>
          </cell>
        </row>
        <row r="31">
          <cell r="E31" t="str">
            <v>SERPROS</v>
          </cell>
          <cell r="F31">
            <v>8705434485.1800003</v>
          </cell>
        </row>
        <row r="32">
          <cell r="E32" t="str">
            <v>FUNBEP</v>
          </cell>
          <cell r="F32">
            <v>8418055566.0699997</v>
          </cell>
        </row>
        <row r="33">
          <cell r="E33" t="str">
            <v>CAPEF</v>
          </cell>
          <cell r="F33">
            <v>7312538403.0699997</v>
          </cell>
        </row>
        <row r="34">
          <cell r="E34" t="str">
            <v>QUANTA</v>
          </cell>
          <cell r="F34">
            <v>7293173294.4399996</v>
          </cell>
        </row>
        <row r="35">
          <cell r="E35" t="str">
            <v>BANRISUL/FBSS</v>
          </cell>
          <cell r="F35">
            <v>7126182788.1999998</v>
          </cell>
        </row>
        <row r="36">
          <cell r="E36" t="str">
            <v>FIBRA</v>
          </cell>
          <cell r="F36">
            <v>6784296678.5</v>
          </cell>
        </row>
        <row r="37">
          <cell r="E37" t="str">
            <v>CENTRUS</v>
          </cell>
          <cell r="F37">
            <v>6679095463.6700001</v>
          </cell>
        </row>
        <row r="38">
          <cell r="E38" t="str">
            <v>CBS</v>
          </cell>
          <cell r="F38">
            <v>6659747765.8500004</v>
          </cell>
        </row>
        <row r="39">
          <cell r="E39" t="str">
            <v>IBM</v>
          </cell>
          <cell r="F39">
            <v>6563611780.3900003</v>
          </cell>
        </row>
        <row r="40">
          <cell r="E40" t="str">
            <v>FAMILIA PREVIDENCIA</v>
          </cell>
          <cell r="F40">
            <v>6427018288.5200005</v>
          </cell>
        </row>
        <row r="41">
          <cell r="E41" t="str">
            <v>ELETROS</v>
          </cell>
          <cell r="F41">
            <v>5746907345.7299995</v>
          </cell>
        </row>
        <row r="42">
          <cell r="E42" t="str">
            <v>IFM</v>
          </cell>
          <cell r="F42">
            <v>5616040327.3400002</v>
          </cell>
        </row>
        <row r="43">
          <cell r="E43" t="str">
            <v>PREVI-GM</v>
          </cell>
          <cell r="F43">
            <v>5537894705.1899996</v>
          </cell>
        </row>
        <row r="44">
          <cell r="E44" t="str">
            <v>NÉOS</v>
          </cell>
          <cell r="F44">
            <v>5428324759.1599998</v>
          </cell>
        </row>
        <row r="45">
          <cell r="E45" t="str">
            <v>EMBRAER PREV</v>
          </cell>
          <cell r="F45">
            <v>5350415159.0500002</v>
          </cell>
        </row>
        <row r="46">
          <cell r="E46" t="str">
            <v>SANTANDERPREVI</v>
          </cell>
          <cell r="F46">
            <v>5317118712.0200005</v>
          </cell>
        </row>
        <row r="47">
          <cell r="E47" t="str">
            <v>FUNDAÇÃO LIBERTAS</v>
          </cell>
          <cell r="F47">
            <v>5021374104.1599998</v>
          </cell>
        </row>
        <row r="48">
          <cell r="E48" t="str">
            <v>CELOS</v>
          </cell>
          <cell r="F48">
            <v>4962162335.5100002</v>
          </cell>
        </row>
        <row r="49">
          <cell r="E49" t="str">
            <v>VEXTY</v>
          </cell>
          <cell r="F49">
            <v>4922327777.8599997</v>
          </cell>
        </row>
        <row r="50">
          <cell r="E50" t="str">
            <v>GERDAU</v>
          </cell>
          <cell r="F50">
            <v>4856306597.7799997</v>
          </cell>
        </row>
        <row r="51">
          <cell r="E51" t="str">
            <v>BRF PREVIDÊNCIA</v>
          </cell>
          <cell r="F51">
            <v>4812755980.5900002</v>
          </cell>
        </row>
        <row r="52">
          <cell r="E52" t="str">
            <v>CITIPREVI</v>
          </cell>
          <cell r="F52">
            <v>4699166693.8800001</v>
          </cell>
        </row>
        <row r="53">
          <cell r="E53" t="str">
            <v>MULTIPENSIONS</v>
          </cell>
          <cell r="F53">
            <v>4683206262.9799995</v>
          </cell>
        </row>
        <row r="54">
          <cell r="E54" t="str">
            <v>SABESPREV</v>
          </cell>
          <cell r="F54">
            <v>4632467409.8699999</v>
          </cell>
        </row>
        <row r="55">
          <cell r="E55" t="str">
            <v>NUCLEOS</v>
          </cell>
          <cell r="F55">
            <v>4629271654.6099997</v>
          </cell>
        </row>
        <row r="56">
          <cell r="E56" t="str">
            <v>FUNPRESP-JUD</v>
          </cell>
          <cell r="F56">
            <v>4577131402.0900002</v>
          </cell>
        </row>
        <row r="57">
          <cell r="E57" t="str">
            <v>PREVINORTE</v>
          </cell>
          <cell r="F57">
            <v>4547570975.8999996</v>
          </cell>
        </row>
        <row r="58">
          <cell r="E58" t="str">
            <v>INFRAPREV</v>
          </cell>
          <cell r="F58">
            <v>4481755695.3000002</v>
          </cell>
        </row>
        <row r="59">
          <cell r="E59" t="str">
            <v>SP-PREVCOM</v>
          </cell>
          <cell r="F59">
            <v>4259973757.25</v>
          </cell>
        </row>
        <row r="60">
          <cell r="E60" t="str">
            <v>UNILEVERPREV</v>
          </cell>
          <cell r="F60">
            <v>4249857818.4899998</v>
          </cell>
        </row>
        <row r="61">
          <cell r="E61" t="str">
            <v>FUNEPP</v>
          </cell>
          <cell r="F61">
            <v>4210893599.0799999</v>
          </cell>
        </row>
        <row r="62">
          <cell r="E62" t="str">
            <v>FUNSSEST</v>
          </cell>
          <cell r="F62">
            <v>4199759120.8000002</v>
          </cell>
        </row>
        <row r="63">
          <cell r="E63" t="str">
            <v>METRUS</v>
          </cell>
          <cell r="F63">
            <v>4152320080.8000002</v>
          </cell>
        </row>
        <row r="64">
          <cell r="E64" t="str">
            <v>PREVIDÊNCIA BRB</v>
          </cell>
          <cell r="F64">
            <v>4129922912.48</v>
          </cell>
        </row>
        <row r="65">
          <cell r="E65" t="str">
            <v>PREVIBAYER</v>
          </cell>
          <cell r="F65">
            <v>4022413173.6799998</v>
          </cell>
        </row>
        <row r="66">
          <cell r="E66" t="str">
            <v>ITAUSAINDL</v>
          </cell>
          <cell r="F66">
            <v>3855220088.1100001</v>
          </cell>
        </row>
        <row r="67">
          <cell r="E67" t="str">
            <v>BRASLIGHT</v>
          </cell>
          <cell r="F67">
            <v>3775882357.8299999</v>
          </cell>
        </row>
        <row r="68">
          <cell r="E68" t="str">
            <v>VWPP</v>
          </cell>
          <cell r="F68">
            <v>3755811971.0500002</v>
          </cell>
        </row>
        <row r="69">
          <cell r="E69" t="str">
            <v>ELOS</v>
          </cell>
          <cell r="F69">
            <v>3714586571.1399999</v>
          </cell>
        </row>
        <row r="70">
          <cell r="E70" t="str">
            <v>ICATUFMP</v>
          </cell>
          <cell r="F70">
            <v>3445015657.4699998</v>
          </cell>
        </row>
        <row r="71">
          <cell r="E71" t="str">
            <v>SARAH PREVIDÊNCIA</v>
          </cell>
          <cell r="F71">
            <v>3437563298.1599998</v>
          </cell>
        </row>
        <row r="72">
          <cell r="E72" t="str">
            <v>PREVIG</v>
          </cell>
          <cell r="F72">
            <v>3303345586.6799998</v>
          </cell>
        </row>
        <row r="73">
          <cell r="E73" t="str">
            <v>FUSESC</v>
          </cell>
          <cell r="F73">
            <v>3159291174.3600001</v>
          </cell>
        </row>
        <row r="74">
          <cell r="E74" t="str">
            <v>VIVA</v>
          </cell>
          <cell r="F74">
            <v>3144692234.8699999</v>
          </cell>
        </row>
        <row r="75">
          <cell r="E75" t="str">
            <v>CIBRIUS</v>
          </cell>
          <cell r="F75">
            <v>3126072959.5100002</v>
          </cell>
        </row>
        <row r="76">
          <cell r="E76" t="str">
            <v>EQTPREV</v>
          </cell>
          <cell r="F76">
            <v>3123803062.8000002</v>
          </cell>
        </row>
        <row r="77">
          <cell r="E77" t="str">
            <v>PREVIRB</v>
          </cell>
          <cell r="F77">
            <v>3079128973.8299999</v>
          </cell>
        </row>
        <row r="78">
          <cell r="E78" t="str">
            <v>SICOOB PREVI</v>
          </cell>
          <cell r="F78">
            <v>3068336658.9200001</v>
          </cell>
        </row>
        <row r="79">
          <cell r="E79" t="str">
            <v>FUSAN</v>
          </cell>
          <cell r="F79">
            <v>3040508133.5799999</v>
          </cell>
        </row>
        <row r="80">
          <cell r="E80" t="str">
            <v>MULTIPLA</v>
          </cell>
          <cell r="F80">
            <v>2947603717.4000001</v>
          </cell>
        </row>
        <row r="81">
          <cell r="E81" t="str">
            <v>PORTUS</v>
          </cell>
          <cell r="F81">
            <v>2915382832.1100001</v>
          </cell>
        </row>
        <row r="82">
          <cell r="E82" t="str">
            <v>INSTITUTO AMBEV</v>
          </cell>
          <cell r="F82">
            <v>2789767296.7399998</v>
          </cell>
        </row>
        <row r="83">
          <cell r="E83" t="str">
            <v>MULTICOOP</v>
          </cell>
          <cell r="F83">
            <v>2770216701.6900001</v>
          </cell>
        </row>
        <row r="84">
          <cell r="E84" t="str">
            <v>PREVDOW</v>
          </cell>
          <cell r="F84">
            <v>2764584934.27</v>
          </cell>
        </row>
        <row r="85">
          <cell r="E85" t="str">
            <v>ENERPREV</v>
          </cell>
          <cell r="F85">
            <v>2717852046.9299998</v>
          </cell>
        </row>
        <row r="86">
          <cell r="E86" t="str">
            <v>GEBSA-PREV</v>
          </cell>
          <cell r="F86">
            <v>2561293902.1300001</v>
          </cell>
        </row>
        <row r="87">
          <cell r="E87" t="str">
            <v>FUNDACAO CORSAN</v>
          </cell>
          <cell r="F87">
            <v>2500653064.27</v>
          </cell>
        </row>
        <row r="88">
          <cell r="E88" t="str">
            <v>JOHNSON</v>
          </cell>
          <cell r="F88">
            <v>2402628710.1399999</v>
          </cell>
        </row>
        <row r="89">
          <cell r="E89" t="str">
            <v>SYNGENTA PREVI</v>
          </cell>
          <cell r="F89">
            <v>2396303865.79</v>
          </cell>
        </row>
        <row r="90">
          <cell r="E90" t="str">
            <v>BANESES</v>
          </cell>
          <cell r="F90">
            <v>2391071665.4400001</v>
          </cell>
        </row>
        <row r="91">
          <cell r="E91" t="str">
            <v>BANDEPREV</v>
          </cell>
          <cell r="F91">
            <v>2389537550.54</v>
          </cell>
        </row>
        <row r="92">
          <cell r="E92" t="str">
            <v>WEG</v>
          </cell>
          <cell r="F92">
            <v>2321481019.4200001</v>
          </cell>
        </row>
        <row r="93">
          <cell r="E93" t="str">
            <v>PREVI-SIEMENS</v>
          </cell>
          <cell r="F93">
            <v>2319283319.7600002</v>
          </cell>
        </row>
        <row r="94">
          <cell r="E94" t="str">
            <v>FIPECQ</v>
          </cell>
          <cell r="F94">
            <v>2306946884.4699998</v>
          </cell>
        </row>
        <row r="95">
          <cell r="E95" t="str">
            <v>PRECE</v>
          </cell>
          <cell r="F95">
            <v>2302226157.6199999</v>
          </cell>
        </row>
        <row r="96">
          <cell r="E96" t="str">
            <v>FUNSEJEM</v>
          </cell>
          <cell r="F96">
            <v>2293209763.21</v>
          </cell>
        </row>
        <row r="97">
          <cell r="E97" t="str">
            <v>PREVDATA</v>
          </cell>
          <cell r="F97">
            <v>2218979797.4000001</v>
          </cell>
        </row>
        <row r="98">
          <cell r="E98" t="str">
            <v>BASF PC</v>
          </cell>
          <cell r="F98">
            <v>2206646008.4499998</v>
          </cell>
        </row>
        <row r="99">
          <cell r="E99" t="str">
            <v>E-INVEST</v>
          </cell>
          <cell r="F99">
            <v>2109901443.3299999</v>
          </cell>
        </row>
        <row r="100">
          <cell r="E100" t="str">
            <v>CARGILLPREV</v>
          </cell>
          <cell r="F100">
            <v>2085270409.5799999</v>
          </cell>
        </row>
        <row r="101">
          <cell r="E101" t="str">
            <v>PREVISC</v>
          </cell>
          <cell r="F101">
            <v>2071099512.26</v>
          </cell>
        </row>
        <row r="102">
          <cell r="E102" t="str">
            <v>FASC</v>
          </cell>
          <cell r="F102">
            <v>2053384565.98</v>
          </cell>
        </row>
        <row r="103">
          <cell r="E103" t="str">
            <v>PROMON</v>
          </cell>
          <cell r="F103">
            <v>1968933439.48</v>
          </cell>
        </row>
        <row r="104">
          <cell r="E104" t="str">
            <v>ENERGISAPREV</v>
          </cell>
          <cell r="F104">
            <v>1927928039.4000001</v>
          </cell>
        </row>
        <row r="105">
          <cell r="E105" t="str">
            <v>VALUE PREV</v>
          </cell>
          <cell r="F105">
            <v>1899371634.8399999</v>
          </cell>
        </row>
        <row r="106">
          <cell r="E106" t="str">
            <v>IAJA</v>
          </cell>
          <cell r="F106">
            <v>1854659127.9400001</v>
          </cell>
        </row>
        <row r="107">
          <cell r="E107" t="str">
            <v>ACEPREV</v>
          </cell>
          <cell r="F107">
            <v>1800330449.98</v>
          </cell>
        </row>
        <row r="108">
          <cell r="E108" t="str">
            <v>SAO BERNARDO</v>
          </cell>
          <cell r="F108">
            <v>1791100052.05</v>
          </cell>
        </row>
        <row r="109">
          <cell r="E109" t="str">
            <v>PREVUNIAO</v>
          </cell>
          <cell r="F109">
            <v>1783290463.5699999</v>
          </cell>
        </row>
        <row r="110">
          <cell r="E110" t="str">
            <v>PRHOSPER</v>
          </cell>
          <cell r="F110">
            <v>1717134606.98</v>
          </cell>
        </row>
        <row r="111">
          <cell r="E111" t="str">
            <v>RUMOS</v>
          </cell>
          <cell r="F111">
            <v>1696640397.8299999</v>
          </cell>
        </row>
        <row r="112">
          <cell r="E112" t="str">
            <v>SEBRAE PREVIDENCIA</v>
          </cell>
          <cell r="F112">
            <v>1642835462.1199999</v>
          </cell>
        </row>
        <row r="113">
          <cell r="E113" t="str">
            <v>FAELCE</v>
          </cell>
          <cell r="F113">
            <v>1618203959.8599999</v>
          </cell>
        </row>
        <row r="114">
          <cell r="E114" t="str">
            <v>FUNDIAGUA</v>
          </cell>
          <cell r="F114">
            <v>1576718705.8099999</v>
          </cell>
        </row>
        <row r="115">
          <cell r="E115" t="str">
            <v>OABPREV-SP</v>
          </cell>
          <cell r="F115">
            <v>1574367759.55</v>
          </cell>
        </row>
        <row r="116">
          <cell r="E116" t="str">
            <v>BRASILETROS</v>
          </cell>
          <cell r="F116">
            <v>1566156077.8800001</v>
          </cell>
        </row>
        <row r="117">
          <cell r="E117" t="str">
            <v>PREVSAN</v>
          </cell>
          <cell r="F117">
            <v>1538677632.1800001</v>
          </cell>
        </row>
        <row r="118">
          <cell r="E118" t="str">
            <v>ISBRE</v>
          </cell>
          <cell r="F118">
            <v>1524333003.96</v>
          </cell>
        </row>
        <row r="119">
          <cell r="E119" t="str">
            <v>COMSHELL</v>
          </cell>
          <cell r="F119">
            <v>1489211432.9200001</v>
          </cell>
        </row>
        <row r="120">
          <cell r="E120" t="str">
            <v>PREVI NOVARTIS</v>
          </cell>
          <cell r="F120">
            <v>1440530305.3699999</v>
          </cell>
        </row>
        <row r="121">
          <cell r="E121" t="str">
            <v>COMPESAPREV</v>
          </cell>
          <cell r="F121">
            <v>1373862014.25</v>
          </cell>
        </row>
        <row r="122">
          <cell r="E122" t="str">
            <v>MBPREV</v>
          </cell>
          <cell r="F122">
            <v>1373791743.1400001</v>
          </cell>
        </row>
        <row r="123">
          <cell r="E123" t="str">
            <v>ULTRAPREV</v>
          </cell>
          <cell r="F123">
            <v>1332231490.3299999</v>
          </cell>
        </row>
        <row r="124">
          <cell r="E124" t="str">
            <v>PREVIBOSCH</v>
          </cell>
          <cell r="F124">
            <v>1277244481.4000001</v>
          </cell>
        </row>
        <row r="125">
          <cell r="E125" t="str">
            <v>VIKINGPREV</v>
          </cell>
          <cell r="F125">
            <v>1247751647.3099999</v>
          </cell>
        </row>
        <row r="126">
          <cell r="E126" t="str">
            <v>PLANEJAR</v>
          </cell>
          <cell r="F126">
            <v>1245325433.01</v>
          </cell>
        </row>
        <row r="127">
          <cell r="E127" t="str">
            <v>FUNDAMBRAS</v>
          </cell>
          <cell r="F127">
            <v>1243581662</v>
          </cell>
        </row>
        <row r="128">
          <cell r="E128" t="str">
            <v>DESBAN</v>
          </cell>
          <cell r="F128">
            <v>1228317607.3299999</v>
          </cell>
        </row>
        <row r="129">
          <cell r="E129" t="str">
            <v>SAO FRANCISCO</v>
          </cell>
          <cell r="F129">
            <v>1219358412.1099999</v>
          </cell>
        </row>
        <row r="130">
          <cell r="E130" t="str">
            <v>FABASA</v>
          </cell>
          <cell r="F130">
            <v>1197244216.96</v>
          </cell>
        </row>
        <row r="131">
          <cell r="E131" t="str">
            <v>PREVICAT</v>
          </cell>
          <cell r="F131">
            <v>1174748778.7</v>
          </cell>
        </row>
        <row r="132">
          <cell r="E132" t="str">
            <v>FUTURAMAIS</v>
          </cell>
          <cell r="F132">
            <v>1143000274.9100001</v>
          </cell>
        </row>
        <row r="133">
          <cell r="E133" t="str">
            <v>SAO RAFAEL</v>
          </cell>
          <cell r="F133">
            <v>1139249928.6199999</v>
          </cell>
        </row>
        <row r="134">
          <cell r="E134" t="str">
            <v>SERGUS</v>
          </cell>
          <cell r="F134">
            <v>1136697995.75</v>
          </cell>
        </row>
        <row r="135">
          <cell r="E135" t="str">
            <v>AGROS</v>
          </cell>
          <cell r="F135">
            <v>1084250853.1700001</v>
          </cell>
        </row>
        <row r="136">
          <cell r="E136" t="str">
            <v>PORTOPREV</v>
          </cell>
          <cell r="F136">
            <v>1061699702.4</v>
          </cell>
        </row>
        <row r="137">
          <cell r="E137" t="str">
            <v>MAIS VIDA PREV</v>
          </cell>
          <cell r="F137">
            <v>1050428718.72</v>
          </cell>
        </row>
        <row r="138">
          <cell r="E138" t="str">
            <v>CYAMPREV</v>
          </cell>
          <cell r="F138">
            <v>1025649927.02</v>
          </cell>
        </row>
        <row r="139">
          <cell r="E139" t="str">
            <v>BASES</v>
          </cell>
          <cell r="F139">
            <v>1004034170.14</v>
          </cell>
        </row>
        <row r="140">
          <cell r="E140" t="str">
            <v>PREVICOKE</v>
          </cell>
          <cell r="F140">
            <v>1003855871.79</v>
          </cell>
        </row>
        <row r="141">
          <cell r="E141" t="str">
            <v>PREVEME</v>
          </cell>
          <cell r="F141">
            <v>1003150840.42</v>
          </cell>
        </row>
        <row r="142">
          <cell r="E142" t="str">
            <v>INOVAR PREVIDENCIA</v>
          </cell>
          <cell r="F142">
            <v>985216482.03999996</v>
          </cell>
        </row>
        <row r="143">
          <cell r="E143" t="str">
            <v>ECOS</v>
          </cell>
          <cell r="F143">
            <v>962793580.66999996</v>
          </cell>
        </row>
        <row r="144">
          <cell r="E144" t="str">
            <v>FGV-PREVI</v>
          </cell>
          <cell r="F144">
            <v>960548980.94000006</v>
          </cell>
        </row>
        <row r="145">
          <cell r="E145" t="str">
            <v>OABPREV-PR</v>
          </cell>
          <cell r="F145">
            <v>884866537.5</v>
          </cell>
        </row>
        <row r="146">
          <cell r="E146" t="str">
            <v>PREVIPLAN</v>
          </cell>
          <cell r="F146">
            <v>876800883.88</v>
          </cell>
        </row>
        <row r="147">
          <cell r="E147" t="str">
            <v>MSD PREV</v>
          </cell>
          <cell r="F147">
            <v>849203679.61000001</v>
          </cell>
        </row>
        <row r="148">
          <cell r="E148" t="str">
            <v>PREVIM</v>
          </cell>
          <cell r="F148">
            <v>846615132.32000005</v>
          </cell>
        </row>
        <row r="149">
          <cell r="E149" t="str">
            <v>ALCOA PREVI</v>
          </cell>
          <cell r="F149">
            <v>844887819.33000004</v>
          </cell>
        </row>
        <row r="150">
          <cell r="E150" t="str">
            <v>AERUS</v>
          </cell>
          <cell r="F150">
            <v>837729604</v>
          </cell>
        </row>
        <row r="151">
          <cell r="E151" t="str">
            <v>KPMG PREV</v>
          </cell>
          <cell r="F151">
            <v>834523544.07000005</v>
          </cell>
        </row>
        <row r="152">
          <cell r="E152" t="str">
            <v>FAPERS</v>
          </cell>
          <cell r="F152">
            <v>767389346.82000005</v>
          </cell>
        </row>
        <row r="153">
          <cell r="E153" t="str">
            <v>CAPESESP</v>
          </cell>
          <cell r="F153">
            <v>734059495.16999996</v>
          </cell>
        </row>
        <row r="154">
          <cell r="E154" t="str">
            <v>BUNGEPREV</v>
          </cell>
          <cell r="F154">
            <v>725968220.78999996</v>
          </cell>
        </row>
        <row r="155">
          <cell r="E155" t="str">
            <v>BOTICARIO PREV</v>
          </cell>
          <cell r="F155">
            <v>713490966.10000002</v>
          </cell>
        </row>
        <row r="156">
          <cell r="E156" t="str">
            <v>INDUSPREVI</v>
          </cell>
          <cell r="F156">
            <v>704657385.64999998</v>
          </cell>
        </row>
        <row r="157">
          <cell r="E157" t="str">
            <v>POUPREV</v>
          </cell>
          <cell r="F157">
            <v>704149731.49000001</v>
          </cell>
        </row>
        <row r="158">
          <cell r="E158" t="str">
            <v>PFIZER PREV</v>
          </cell>
          <cell r="F158">
            <v>699126367.71000004</v>
          </cell>
        </row>
        <row r="159">
          <cell r="E159" t="str">
            <v>CP PREV</v>
          </cell>
          <cell r="F159">
            <v>692046845.51999998</v>
          </cell>
        </row>
        <row r="160">
          <cell r="E160" t="str">
            <v>DERMINAS</v>
          </cell>
          <cell r="F160">
            <v>687334875.47000003</v>
          </cell>
        </row>
        <row r="161">
          <cell r="E161" t="str">
            <v>FUTURA PREV</v>
          </cell>
          <cell r="F161">
            <v>679116579.88</v>
          </cell>
        </row>
        <row r="162">
          <cell r="E162" t="str">
            <v>CASFAM</v>
          </cell>
          <cell r="F162">
            <v>670888703.11000001</v>
          </cell>
        </row>
        <row r="163">
          <cell r="E163" t="str">
            <v>P&amp;G PREV</v>
          </cell>
          <cell r="F163">
            <v>664627211.76999998</v>
          </cell>
        </row>
        <row r="164">
          <cell r="E164" t="str">
            <v>PREVINDUS</v>
          </cell>
          <cell r="F164">
            <v>664008784.80999994</v>
          </cell>
        </row>
        <row r="165">
          <cell r="E165" t="str">
            <v>JUSPREV</v>
          </cell>
          <cell r="F165">
            <v>654149836.91999996</v>
          </cell>
        </row>
        <row r="166">
          <cell r="E166" t="str">
            <v>CARREFOURPREV</v>
          </cell>
          <cell r="F166">
            <v>643149231</v>
          </cell>
        </row>
        <row r="167">
          <cell r="E167" t="str">
            <v>PREVHAB</v>
          </cell>
          <cell r="F167">
            <v>640121588.71000004</v>
          </cell>
        </row>
        <row r="168">
          <cell r="E168" t="str">
            <v>PREVIDEXXONMOBIL</v>
          </cell>
          <cell r="F168">
            <v>617625064.49000001</v>
          </cell>
        </row>
        <row r="169">
          <cell r="E169" t="str">
            <v>PREV PEPSICO</v>
          </cell>
          <cell r="F169">
            <v>602203748.42999995</v>
          </cell>
        </row>
        <row r="170">
          <cell r="E170" t="str">
            <v>RANDONPREV</v>
          </cell>
          <cell r="F170">
            <v>601363159.87</v>
          </cell>
        </row>
        <row r="171">
          <cell r="E171" t="str">
            <v>SUPREV</v>
          </cell>
          <cell r="F171">
            <v>586453032.30999994</v>
          </cell>
        </row>
        <row r="172">
          <cell r="E172" t="str">
            <v>PREVIP</v>
          </cell>
          <cell r="F172">
            <v>576829767.88999999</v>
          </cell>
        </row>
        <row r="173">
          <cell r="E173" t="str">
            <v>CAPITAL PREV</v>
          </cell>
          <cell r="F173">
            <v>569092500.12</v>
          </cell>
        </row>
        <row r="174">
          <cell r="E174" t="str">
            <v>PREVCUMMINS</v>
          </cell>
          <cell r="F174">
            <v>567283929.51999998</v>
          </cell>
        </row>
        <row r="175">
          <cell r="E175" t="str">
            <v>PREVEME II</v>
          </cell>
          <cell r="F175">
            <v>552067218.33000004</v>
          </cell>
        </row>
        <row r="176">
          <cell r="E176" t="str">
            <v>TETRA PAK PREV</v>
          </cell>
          <cell r="F176">
            <v>546625853.92999995</v>
          </cell>
        </row>
        <row r="177">
          <cell r="E177" t="str">
            <v>PREVICEL</v>
          </cell>
          <cell r="F177">
            <v>530711834.45999998</v>
          </cell>
        </row>
        <row r="178">
          <cell r="E178" t="str">
            <v>CABEC</v>
          </cell>
          <cell r="F178">
            <v>527661162.72000003</v>
          </cell>
        </row>
        <row r="179">
          <cell r="E179" t="str">
            <v>ALPAPREV</v>
          </cell>
          <cell r="F179">
            <v>526163338.04000002</v>
          </cell>
        </row>
        <row r="180">
          <cell r="E180" t="str">
            <v>CIFRAO</v>
          </cell>
          <cell r="F180">
            <v>521388993.98000002</v>
          </cell>
        </row>
        <row r="181">
          <cell r="E181" t="str">
            <v>MERCERPREV</v>
          </cell>
          <cell r="F181">
            <v>519717126.12</v>
          </cell>
        </row>
        <row r="182">
          <cell r="E182" t="str">
            <v>MARCOPREV</v>
          </cell>
          <cell r="F182">
            <v>512788784.11000001</v>
          </cell>
        </row>
        <row r="183">
          <cell r="E183" t="str">
            <v>MAUA PREV</v>
          </cell>
          <cell r="F183">
            <v>504553417.33999997</v>
          </cell>
        </row>
        <row r="184">
          <cell r="E184" t="str">
            <v>VOITH PREV</v>
          </cell>
          <cell r="F184">
            <v>467877198.31</v>
          </cell>
        </row>
        <row r="185">
          <cell r="E185" t="str">
            <v>AVONPREV</v>
          </cell>
          <cell r="F185">
            <v>456082385.63</v>
          </cell>
        </row>
        <row r="186">
          <cell r="E186" t="str">
            <v>SCPREV</v>
          </cell>
          <cell r="F186">
            <v>452131466.49000001</v>
          </cell>
        </row>
        <row r="187">
          <cell r="E187" t="str">
            <v>GASIUS</v>
          </cell>
          <cell r="F187">
            <v>450805709.82999998</v>
          </cell>
        </row>
        <row r="188">
          <cell r="E188" t="str">
            <v>PREVISCANIA</v>
          </cell>
          <cell r="F188">
            <v>449043848.63</v>
          </cell>
        </row>
        <row r="189">
          <cell r="E189" t="str">
            <v>TOYOTA PREVI</v>
          </cell>
          <cell r="F189">
            <v>431730335.68000001</v>
          </cell>
        </row>
        <row r="190">
          <cell r="E190" t="str">
            <v>LILLYPREV</v>
          </cell>
          <cell r="F190">
            <v>430612974.45999998</v>
          </cell>
        </row>
        <row r="191">
          <cell r="E191" t="str">
            <v>OABPREV-MG</v>
          </cell>
          <cell r="F191">
            <v>430522810.42000002</v>
          </cell>
        </row>
        <row r="192">
          <cell r="E192" t="str">
            <v>PREVI-BANERJ</v>
          </cell>
          <cell r="F192">
            <v>428344708.48000002</v>
          </cell>
        </row>
        <row r="193">
          <cell r="E193" t="str">
            <v>UNISYS-PREVI</v>
          </cell>
          <cell r="F193">
            <v>421976981.04000002</v>
          </cell>
        </row>
        <row r="194">
          <cell r="E194" t="str">
            <v>CAGEPREV</v>
          </cell>
          <cell r="F194">
            <v>384361833.22000003</v>
          </cell>
        </row>
        <row r="195">
          <cell r="E195" t="str">
            <v>CASANPREV</v>
          </cell>
          <cell r="F195">
            <v>382405876.32999998</v>
          </cell>
        </row>
        <row r="196">
          <cell r="E196" t="str">
            <v>RJPREV</v>
          </cell>
          <cell r="F196">
            <v>366411496.38999999</v>
          </cell>
        </row>
        <row r="197">
          <cell r="E197" t="str">
            <v>DANAPREV</v>
          </cell>
          <cell r="F197">
            <v>362141947.75</v>
          </cell>
        </row>
        <row r="198">
          <cell r="E198" t="str">
            <v>FAPECE</v>
          </cell>
          <cell r="F198">
            <v>351574836.31999999</v>
          </cell>
        </row>
        <row r="199">
          <cell r="E199" t="str">
            <v>PREVIHONDA</v>
          </cell>
          <cell r="F199">
            <v>335327547.63</v>
          </cell>
        </row>
        <row r="200">
          <cell r="E200" t="str">
            <v>OABPREV-SC</v>
          </cell>
          <cell r="F200">
            <v>326133418.63999999</v>
          </cell>
        </row>
        <row r="201">
          <cell r="E201" t="str">
            <v>TRAMONTINAPREV</v>
          </cell>
          <cell r="F201">
            <v>325552428.44</v>
          </cell>
        </row>
        <row r="202">
          <cell r="E202" t="str">
            <v>FUCAP</v>
          </cell>
          <cell r="F202">
            <v>318016084.26999998</v>
          </cell>
        </row>
        <row r="203">
          <cell r="E203" t="str">
            <v>CAPOF</v>
          </cell>
          <cell r="F203">
            <v>311885794.24000001</v>
          </cell>
        </row>
        <row r="204">
          <cell r="E204" t="str">
            <v>FUMPRESC</v>
          </cell>
          <cell r="F204">
            <v>308275427.5</v>
          </cell>
        </row>
        <row r="205">
          <cell r="E205" t="str">
            <v>RBS PREV</v>
          </cell>
          <cell r="F205">
            <v>295926945.04000002</v>
          </cell>
        </row>
        <row r="206">
          <cell r="E206" t="str">
            <v>FUNCASAL</v>
          </cell>
          <cell r="F206">
            <v>287489355.69</v>
          </cell>
        </row>
        <row r="207">
          <cell r="E207" t="str">
            <v>ALPHA</v>
          </cell>
          <cell r="F207">
            <v>285895510.87</v>
          </cell>
        </row>
        <row r="208">
          <cell r="E208" t="str">
            <v>PREVCOM-MG</v>
          </cell>
          <cell r="F208">
            <v>285346824.20999998</v>
          </cell>
        </row>
        <row r="209">
          <cell r="E209" t="str">
            <v>PREVISTIHL</v>
          </cell>
          <cell r="F209">
            <v>257416958.36000001</v>
          </cell>
        </row>
        <row r="210">
          <cell r="E210" t="str">
            <v>SOMUPP</v>
          </cell>
          <cell r="F210">
            <v>246948980.83000001</v>
          </cell>
        </row>
        <row r="211">
          <cell r="E211" t="str">
            <v>OABPREV-RS</v>
          </cell>
          <cell r="F211">
            <v>241588108.91999999</v>
          </cell>
        </row>
        <row r="212">
          <cell r="E212" t="str">
            <v>SUL PREVIDÊNCIA</v>
          </cell>
          <cell r="F212">
            <v>225892949.71000001</v>
          </cell>
        </row>
        <row r="213">
          <cell r="E213" t="str">
            <v>RECKITTPREV</v>
          </cell>
          <cell r="F213">
            <v>218870305.75999999</v>
          </cell>
        </row>
        <row r="214">
          <cell r="E214" t="str">
            <v>MAIS FUTURO</v>
          </cell>
          <cell r="F214">
            <v>209225720.27000001</v>
          </cell>
        </row>
        <row r="215">
          <cell r="E215" t="str">
            <v>TEXPREV</v>
          </cell>
          <cell r="F215">
            <v>209105307.63999999</v>
          </cell>
        </row>
        <row r="216">
          <cell r="E216" t="str">
            <v>SIAS</v>
          </cell>
          <cell r="F216">
            <v>208538266.61000001</v>
          </cell>
        </row>
        <row r="217">
          <cell r="E217" t="str">
            <v>RS-PREV</v>
          </cell>
          <cell r="F217">
            <v>205450964.46000001</v>
          </cell>
        </row>
        <row r="218">
          <cell r="E218" t="str">
            <v>DATUSPREV</v>
          </cell>
          <cell r="F218">
            <v>197068691.58000001</v>
          </cell>
        </row>
        <row r="219">
          <cell r="E219" t="str">
            <v>MÚTUOPREV</v>
          </cell>
          <cell r="F219">
            <v>194966992.02000001</v>
          </cell>
        </row>
        <row r="220">
          <cell r="E220" t="str">
            <v>OABPREV-GO</v>
          </cell>
          <cell r="F220">
            <v>182941184.90000001</v>
          </cell>
        </row>
        <row r="221">
          <cell r="E221" t="str">
            <v>PREVNORDESTE</v>
          </cell>
          <cell r="F221">
            <v>176231952.75</v>
          </cell>
        </row>
        <row r="222">
          <cell r="E222" t="str">
            <v>GEIPREV</v>
          </cell>
          <cell r="F222">
            <v>175516180.63</v>
          </cell>
        </row>
        <row r="223">
          <cell r="E223" t="str">
            <v>MONGERAL</v>
          </cell>
          <cell r="F223">
            <v>172944278.21000001</v>
          </cell>
        </row>
        <row r="224">
          <cell r="E224" t="str">
            <v>PREVBEP</v>
          </cell>
          <cell r="F224">
            <v>164560459.56999999</v>
          </cell>
        </row>
        <row r="225">
          <cell r="E225" t="str">
            <v>PREVSOMPO</v>
          </cell>
          <cell r="F225">
            <v>161436216.16</v>
          </cell>
        </row>
        <row r="226">
          <cell r="E226" t="str">
            <v>VBPP</v>
          </cell>
          <cell r="F226">
            <v>156862418.84999999</v>
          </cell>
        </row>
        <row r="227">
          <cell r="E227" t="str">
            <v>ALBAPREV</v>
          </cell>
          <cell r="F227">
            <v>143646099.44999999</v>
          </cell>
        </row>
        <row r="228">
          <cell r="E228" t="str">
            <v>PREVES</v>
          </cell>
          <cell r="F228">
            <v>143372885.91</v>
          </cell>
        </row>
        <row r="229">
          <cell r="E229" t="str">
            <v>DF-PREVICOM</v>
          </cell>
          <cell r="F229">
            <v>139384208.75</v>
          </cell>
        </row>
        <row r="230">
          <cell r="E230" t="str">
            <v>ALPREV</v>
          </cell>
          <cell r="F230">
            <v>126251736.65000001</v>
          </cell>
        </row>
        <row r="231">
          <cell r="E231" t="str">
            <v>PREVUNISUL</v>
          </cell>
          <cell r="F231">
            <v>125219105.58</v>
          </cell>
        </row>
        <row r="232">
          <cell r="E232" t="str">
            <v>CAPAF</v>
          </cell>
          <cell r="F232">
            <v>118565533.33</v>
          </cell>
        </row>
        <row r="233">
          <cell r="E233" t="str">
            <v>ANABBPREV</v>
          </cell>
          <cell r="F233">
            <v>100516626.97</v>
          </cell>
        </row>
        <row r="234">
          <cell r="E234" t="str">
            <v>SBOTPREV</v>
          </cell>
          <cell r="F234">
            <v>99595929.209999993</v>
          </cell>
        </row>
        <row r="235">
          <cell r="E235" t="str">
            <v>INERGUS</v>
          </cell>
          <cell r="F235">
            <v>99575403.939999998</v>
          </cell>
        </row>
        <row r="236">
          <cell r="E236" t="str">
            <v>SILIUS</v>
          </cell>
          <cell r="F236">
            <v>98964180.069999993</v>
          </cell>
        </row>
        <row r="237">
          <cell r="E237" t="str">
            <v>CE-PREVCOM</v>
          </cell>
          <cell r="F237">
            <v>95660303.780000001</v>
          </cell>
        </row>
        <row r="238">
          <cell r="E238" t="str">
            <v>BOSCHPREV</v>
          </cell>
          <cell r="F238">
            <v>86675938.650000006</v>
          </cell>
        </row>
        <row r="239">
          <cell r="E239" t="str">
            <v>AEROS</v>
          </cell>
          <cell r="F239">
            <v>82760827.579999998</v>
          </cell>
        </row>
        <row r="240">
          <cell r="E240" t="str">
            <v>PREVCOM-BRC</v>
          </cell>
          <cell r="F240">
            <v>70784818.510000005</v>
          </cell>
        </row>
        <row r="241">
          <cell r="E241" t="str">
            <v>MM PREV</v>
          </cell>
          <cell r="F241">
            <v>68806757.340000004</v>
          </cell>
        </row>
        <row r="242">
          <cell r="E242" t="str">
            <v>ALEPEPREV</v>
          </cell>
          <cell r="F242">
            <v>64530600.899999999</v>
          </cell>
        </row>
        <row r="243">
          <cell r="E243" t="str">
            <v>CAEMI</v>
          </cell>
          <cell r="F243">
            <v>60603578.969999999</v>
          </cell>
        </row>
        <row r="244">
          <cell r="E244" t="str">
            <v>FIOPREV</v>
          </cell>
          <cell r="F244">
            <v>58489517.68</v>
          </cell>
        </row>
        <row r="245">
          <cell r="E245" t="str">
            <v>CURITIBAPREV</v>
          </cell>
          <cell r="F245">
            <v>56599372.130000003</v>
          </cell>
        </row>
        <row r="246">
          <cell r="E246" t="str">
            <v>OABPREV-RJ</v>
          </cell>
          <cell r="F246">
            <v>51840016.469999999</v>
          </cell>
        </row>
        <row r="247">
          <cell r="E247" t="str">
            <v>MENDESPREV</v>
          </cell>
          <cell r="F247">
            <v>48526481.329999998</v>
          </cell>
        </row>
        <row r="248">
          <cell r="E248" t="str">
            <v>FUND. BRASILSAT</v>
          </cell>
          <cell r="F248">
            <v>46169811.009999998</v>
          </cell>
        </row>
        <row r="249">
          <cell r="E249" t="str">
            <v>PSS</v>
          </cell>
          <cell r="F249">
            <v>42524381.079999998</v>
          </cell>
        </row>
        <row r="250">
          <cell r="E250" t="str">
            <v>UNIPREVI</v>
          </cell>
          <cell r="F250">
            <v>31550925.010000002</v>
          </cell>
        </row>
        <row r="251">
          <cell r="E251" t="str">
            <v>TECHNOS</v>
          </cell>
          <cell r="F251">
            <v>14094624.039999999</v>
          </cell>
        </row>
        <row r="252">
          <cell r="E252" t="str">
            <v>ORIUS</v>
          </cell>
          <cell r="F252">
            <v>13463474.720000001</v>
          </cell>
        </row>
        <row r="253">
          <cell r="E253" t="str">
            <v>OABPREVNORDESTE</v>
          </cell>
          <cell r="F253">
            <v>13137193.310000001</v>
          </cell>
        </row>
        <row r="254">
          <cell r="E254" t="str">
            <v>FUCAE</v>
          </cell>
          <cell r="F254">
            <v>5016319.46</v>
          </cell>
        </row>
        <row r="255">
          <cell r="E255" t="str">
            <v>MAPPIN</v>
          </cell>
          <cell r="F255">
            <v>4542038.09</v>
          </cell>
        </row>
        <row r="256">
          <cell r="E256" t="str">
            <v>CENTRUS/MT</v>
          </cell>
          <cell r="F256">
            <v>4419424.95</v>
          </cell>
        </row>
        <row r="257">
          <cell r="E257" t="str">
            <v>PREVINOR</v>
          </cell>
          <cell r="F257">
            <v>4274572.29</v>
          </cell>
        </row>
        <row r="258">
          <cell r="E258" t="str">
            <v>CRYOVAC</v>
          </cell>
          <cell r="F258">
            <v>4029107.75</v>
          </cell>
        </row>
        <row r="259">
          <cell r="E259" t="str">
            <v>FFMB</v>
          </cell>
          <cell r="F259">
            <v>1825294.79</v>
          </cell>
        </row>
        <row r="260">
          <cell r="E260" t="str">
            <v>PREVIK</v>
          </cell>
          <cell r="F260">
            <v>1110323.51</v>
          </cell>
        </row>
        <row r="261">
          <cell r="E261" t="str">
            <v>CAVA</v>
          </cell>
          <cell r="F261">
            <v>909125.36</v>
          </cell>
        </row>
        <row r="262">
          <cell r="E262" t="str">
            <v>ROCHEPREV</v>
          </cell>
          <cell r="F262">
            <v>789825.34</v>
          </cell>
        </row>
        <row r="263">
          <cell r="E263" t="str">
            <v>MULTIBRA INSTITUIDOR</v>
          </cell>
          <cell r="F263">
            <v>348274.05</v>
          </cell>
        </row>
        <row r="264">
          <cell r="E264" t="str">
            <v>CARBOPREV</v>
          </cell>
          <cell r="F264">
            <v>316389.94</v>
          </cell>
        </row>
        <row r="265">
          <cell r="E265" t="str">
            <v>PREVI - FIERN</v>
          </cell>
          <cell r="F265">
            <v>232875.05</v>
          </cell>
        </row>
        <row r="266">
          <cell r="E266" t="str">
            <v>CIASPREV</v>
          </cell>
          <cell r="F266">
            <v>206401.37</v>
          </cell>
        </row>
        <row r="267">
          <cell r="E267" t="str">
            <v>EDS PREV</v>
          </cell>
          <cell r="F267">
            <v>45094.79</v>
          </cell>
        </row>
        <row r="268">
          <cell r="E268" t="str">
            <v>APCDPREV</v>
          </cell>
          <cell r="F268">
            <v>0</v>
          </cell>
        </row>
        <row r="269">
          <cell r="E269" t="str">
            <v>ELANCO PREV</v>
          </cell>
          <cell r="F269">
            <v>0</v>
          </cell>
        </row>
        <row r="270">
          <cell r="E270" t="str">
            <v>GOODYEAR</v>
          </cell>
          <cell r="F270">
            <v>0</v>
          </cell>
        </row>
      </sheetData>
      <sheetData sheetId="10"/>
      <sheetData sheetId="11">
        <row r="4">
          <cell r="T4" t="str">
            <v>ACEPREV</v>
          </cell>
          <cell r="U4">
            <v>23954575.010000002</v>
          </cell>
        </row>
        <row r="5">
          <cell r="L5" t="str">
            <v>ACEPREV</v>
          </cell>
          <cell r="M5">
            <v>5000</v>
          </cell>
          <cell r="N5"/>
          <cell r="O5">
            <v>4155321.64</v>
          </cell>
          <cell r="P5">
            <v>3301778.45</v>
          </cell>
          <cell r="Q5">
            <v>7462100.0899999999</v>
          </cell>
          <cell r="R5">
            <v>2276890.4900000002</v>
          </cell>
          <cell r="T5" t="str">
            <v>AEROS</v>
          </cell>
          <cell r="U5">
            <v>0</v>
          </cell>
        </row>
        <row r="6">
          <cell r="L6" t="str">
            <v>AEROS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T6" t="str">
            <v>AERUS</v>
          </cell>
          <cell r="U6">
            <v>1700.14</v>
          </cell>
        </row>
        <row r="7">
          <cell r="L7" t="str">
            <v>AGROS</v>
          </cell>
          <cell r="M7">
            <v>3498.9</v>
          </cell>
          <cell r="N7"/>
          <cell r="O7">
            <v>1150525.03</v>
          </cell>
          <cell r="P7">
            <v>41508.129999999997</v>
          </cell>
          <cell r="Q7">
            <v>1195532.0599999998</v>
          </cell>
          <cell r="R7">
            <v>1447926.25</v>
          </cell>
          <cell r="T7" t="str">
            <v>AGROS</v>
          </cell>
          <cell r="U7">
            <v>18590126.760000002</v>
          </cell>
        </row>
        <row r="8">
          <cell r="L8" t="str">
            <v>ALBAPREV</v>
          </cell>
          <cell r="M8">
            <v>7169.66</v>
          </cell>
          <cell r="N8"/>
          <cell r="O8">
            <v>1710103.66</v>
          </cell>
          <cell r="P8">
            <v>1563291.08</v>
          </cell>
          <cell r="Q8">
            <v>3280564.4</v>
          </cell>
          <cell r="R8">
            <v>1549248.56</v>
          </cell>
          <cell r="T8" t="str">
            <v>ALBAPREV</v>
          </cell>
          <cell r="U8">
            <v>477976.24</v>
          </cell>
        </row>
        <row r="9">
          <cell r="L9" t="str">
            <v>ALCOA PREVI</v>
          </cell>
          <cell r="M9"/>
          <cell r="N9"/>
          <cell r="O9">
            <v>5314022.8899999997</v>
          </cell>
          <cell r="P9">
            <v>11281784.57</v>
          </cell>
          <cell r="Q9">
            <v>16595807.460000001</v>
          </cell>
          <cell r="R9">
            <v>5407463.2000000002</v>
          </cell>
          <cell r="T9" t="str">
            <v>ALCOA PREVI</v>
          </cell>
          <cell r="U9">
            <v>9747284.4100000001</v>
          </cell>
        </row>
        <row r="10">
          <cell r="L10" t="str">
            <v>ALEPEPREV</v>
          </cell>
          <cell r="M10">
            <v>7862.83</v>
          </cell>
          <cell r="N10"/>
          <cell r="O10">
            <v>514156.12</v>
          </cell>
          <cell r="P10">
            <v>481393.29</v>
          </cell>
          <cell r="Q10">
            <v>1003412.24</v>
          </cell>
          <cell r="R10">
            <v>182262.02</v>
          </cell>
          <cell r="T10" t="str">
            <v>ALEPEPREV</v>
          </cell>
          <cell r="U10">
            <v>824125.27</v>
          </cell>
        </row>
        <row r="11">
          <cell r="L11" t="str">
            <v>ALPAPREV</v>
          </cell>
          <cell r="M11"/>
          <cell r="N11"/>
          <cell r="O11">
            <v>1826513.22</v>
          </cell>
          <cell r="P11">
            <v>1696876.01</v>
          </cell>
          <cell r="Q11">
            <v>3523389.23</v>
          </cell>
          <cell r="R11">
            <v>668460.63</v>
          </cell>
          <cell r="T11" t="str">
            <v>ALPAPREV</v>
          </cell>
          <cell r="U11">
            <v>7488203.0899999999</v>
          </cell>
        </row>
        <row r="12">
          <cell r="L12" t="str">
            <v>ALPHA</v>
          </cell>
          <cell r="M12">
            <v>94560.99</v>
          </cell>
          <cell r="N12"/>
          <cell r="O12">
            <v>1284635.32</v>
          </cell>
          <cell r="P12">
            <v>1104633.93</v>
          </cell>
          <cell r="Q12">
            <v>2483830.2400000002</v>
          </cell>
          <cell r="R12">
            <v>6541.13</v>
          </cell>
          <cell r="T12" t="str">
            <v>ALPHA</v>
          </cell>
          <cell r="U12">
            <v>2629980.6100000003</v>
          </cell>
        </row>
        <row r="13">
          <cell r="L13" t="str">
            <v>ALPREV</v>
          </cell>
          <cell r="M13"/>
          <cell r="N13"/>
          <cell r="O13">
            <v>22859232.329999998</v>
          </cell>
          <cell r="P13">
            <v>1820850.66</v>
          </cell>
          <cell r="Q13">
            <v>24680082.989999998</v>
          </cell>
          <cell r="R13">
            <v>2113.5500000000002</v>
          </cell>
          <cell r="T13" t="str">
            <v>ALPREV</v>
          </cell>
          <cell r="U13">
            <v>0</v>
          </cell>
        </row>
        <row r="14">
          <cell r="L14" t="str">
            <v>ANABBPREV</v>
          </cell>
          <cell r="M14"/>
          <cell r="N14"/>
          <cell r="O14">
            <v>499079</v>
          </cell>
          <cell r="P14">
            <v>138845.57999999999</v>
          </cell>
          <cell r="Q14">
            <v>637924.57999999996</v>
          </cell>
          <cell r="R14">
            <v>2665366.58</v>
          </cell>
          <cell r="T14" t="str">
            <v>ANABBPREV</v>
          </cell>
          <cell r="U14">
            <v>4268035.53</v>
          </cell>
        </row>
        <row r="15">
          <cell r="L15" t="str">
            <v>AVONPREV</v>
          </cell>
          <cell r="M15"/>
          <cell r="N15"/>
          <cell r="O15">
            <v>6203447.1100000003</v>
          </cell>
          <cell r="P15">
            <v>5168516.3099999996</v>
          </cell>
          <cell r="Q15">
            <v>11371963.42</v>
          </cell>
          <cell r="R15">
            <v>3375429.54</v>
          </cell>
          <cell r="T15" t="str">
            <v>AVONPREV</v>
          </cell>
          <cell r="U15">
            <v>2453975.7999999998</v>
          </cell>
        </row>
        <row r="16">
          <cell r="L16" t="str">
            <v>BANDEPREV</v>
          </cell>
          <cell r="M16">
            <v>2946645.57</v>
          </cell>
          <cell r="N16"/>
          <cell r="O16">
            <v>2989904.72</v>
          </cell>
          <cell r="P16">
            <v>40410.300000000003</v>
          </cell>
          <cell r="Q16">
            <v>5976960.5899999999</v>
          </cell>
          <cell r="R16">
            <v>0</v>
          </cell>
          <cell r="T16" t="str">
            <v>BANDEPREV</v>
          </cell>
          <cell r="U16">
            <v>44289873.560000002</v>
          </cell>
        </row>
        <row r="17">
          <cell r="L17" t="str">
            <v>BANESES</v>
          </cell>
          <cell r="M17">
            <v>3132489.56</v>
          </cell>
          <cell r="N17"/>
          <cell r="O17">
            <v>7850611.1399999997</v>
          </cell>
          <cell r="P17">
            <v>3728115.03</v>
          </cell>
          <cell r="Q17">
            <v>14711215.729999999</v>
          </cell>
          <cell r="R17">
            <v>25286575.350000001</v>
          </cell>
          <cell r="T17" t="str">
            <v>BANESES</v>
          </cell>
          <cell r="U17">
            <v>46802781.559999995</v>
          </cell>
        </row>
        <row r="18">
          <cell r="L18" t="str">
            <v>BANESPREV</v>
          </cell>
          <cell r="M18">
            <v>31235946.02</v>
          </cell>
          <cell r="N18"/>
          <cell r="O18">
            <v>33126615.030000001</v>
          </cell>
          <cell r="P18">
            <v>686002.91</v>
          </cell>
          <cell r="Q18">
            <v>65048563.959999993</v>
          </cell>
          <cell r="R18">
            <v>4326757.2</v>
          </cell>
          <cell r="T18" t="str">
            <v>BANESPREV</v>
          </cell>
          <cell r="U18">
            <v>629688427</v>
          </cell>
        </row>
        <row r="19">
          <cell r="L19" t="str">
            <v>BANRISUL/FBSS</v>
          </cell>
          <cell r="M19">
            <v>24302774.48</v>
          </cell>
          <cell r="N19"/>
          <cell r="O19">
            <v>44744931.700000003</v>
          </cell>
          <cell r="P19">
            <v>20360817.41</v>
          </cell>
          <cell r="Q19">
            <v>89408523.590000004</v>
          </cell>
          <cell r="R19">
            <v>6087134.54</v>
          </cell>
          <cell r="T19" t="str">
            <v>BANRISUL/FBSS</v>
          </cell>
          <cell r="U19">
            <v>131239632.66</v>
          </cell>
        </row>
        <row r="20">
          <cell r="L20" t="str">
            <v>BASES</v>
          </cell>
          <cell r="M20">
            <v>945146.01</v>
          </cell>
          <cell r="N20"/>
          <cell r="O20">
            <v>1269462.23</v>
          </cell>
          <cell r="P20">
            <v>516332.17</v>
          </cell>
          <cell r="Q20">
            <v>2730940.41</v>
          </cell>
          <cell r="R20">
            <v>1138803.49</v>
          </cell>
          <cell r="T20" t="str">
            <v>BASES</v>
          </cell>
          <cell r="U20">
            <v>24006831.049999997</v>
          </cell>
        </row>
        <row r="21">
          <cell r="L21" t="str">
            <v>BASF PC</v>
          </cell>
          <cell r="M21"/>
          <cell r="N21"/>
          <cell r="O21">
            <v>12547049.33</v>
          </cell>
          <cell r="P21">
            <v>11997944.52</v>
          </cell>
          <cell r="Q21">
            <v>24544993.850000001</v>
          </cell>
          <cell r="R21">
            <v>13068271.279999999</v>
          </cell>
          <cell r="T21" t="str">
            <v>BASF PC</v>
          </cell>
          <cell r="U21">
            <v>21655895.310000002</v>
          </cell>
        </row>
        <row r="22">
          <cell r="L22" t="str">
            <v>BB PREVIDENCIA</v>
          </cell>
          <cell r="M22">
            <v>3802234.37</v>
          </cell>
          <cell r="N22">
            <v>2126493.31</v>
          </cell>
          <cell r="O22">
            <v>69436212.150000006</v>
          </cell>
          <cell r="P22">
            <v>76781941.290000007</v>
          </cell>
          <cell r="Q22">
            <v>152146881.12</v>
          </cell>
          <cell r="R22">
            <v>33335038.870000001</v>
          </cell>
          <cell r="T22" t="str">
            <v>BB PREVIDENCIA</v>
          </cell>
          <cell r="U22">
            <v>101001810.69</v>
          </cell>
        </row>
        <row r="23">
          <cell r="L23" t="str">
            <v>BOSCHPREV</v>
          </cell>
          <cell r="M23"/>
          <cell r="N23"/>
          <cell r="O23">
            <v>3742990.69</v>
          </cell>
          <cell r="P23">
            <v>1343911.19</v>
          </cell>
          <cell r="Q23">
            <v>5086901.88</v>
          </cell>
          <cell r="R23">
            <v>266263.90999999997</v>
          </cell>
          <cell r="T23" t="str">
            <v>BOSCHPREV</v>
          </cell>
          <cell r="U23">
            <v>21644.59</v>
          </cell>
        </row>
        <row r="24">
          <cell r="L24" t="str">
            <v>BOTICARIO PREV</v>
          </cell>
          <cell r="M24"/>
          <cell r="N24"/>
          <cell r="O24">
            <v>23566118.149999999</v>
          </cell>
          <cell r="P24">
            <v>6727509.4500000002</v>
          </cell>
          <cell r="Q24">
            <v>30293627.599999998</v>
          </cell>
          <cell r="R24">
            <v>3888210.58</v>
          </cell>
          <cell r="T24" t="str">
            <v>BOTICARIO PREV</v>
          </cell>
          <cell r="U24">
            <v>864882.05</v>
          </cell>
        </row>
        <row r="25">
          <cell r="L25" t="str">
            <v>BRASILETROS</v>
          </cell>
          <cell r="M25">
            <v>676438.4</v>
          </cell>
          <cell r="N25"/>
          <cell r="O25">
            <v>2578917.84</v>
          </cell>
          <cell r="P25">
            <v>2475483.69</v>
          </cell>
          <cell r="Q25">
            <v>5730839.9299999997</v>
          </cell>
          <cell r="R25">
            <v>1355096.9</v>
          </cell>
          <cell r="T25" t="str">
            <v>BRASILETROS</v>
          </cell>
          <cell r="U25">
            <v>34077263.760000005</v>
          </cell>
        </row>
        <row r="26">
          <cell r="L26" t="str">
            <v>BRASLIGHT</v>
          </cell>
          <cell r="M26">
            <v>2739796.57</v>
          </cell>
          <cell r="N26"/>
          <cell r="O26">
            <v>5468175.4100000001</v>
          </cell>
          <cell r="P26">
            <v>2956182.06</v>
          </cell>
          <cell r="Q26">
            <v>11164154.040000001</v>
          </cell>
          <cell r="R26">
            <v>4890807.88</v>
          </cell>
          <cell r="T26" t="str">
            <v>BRASLIGHT</v>
          </cell>
          <cell r="U26">
            <v>85706293.329999998</v>
          </cell>
        </row>
        <row r="27">
          <cell r="L27" t="str">
            <v>BRF PREVIDÊNCIA</v>
          </cell>
          <cell r="M27">
            <v>493179.95</v>
          </cell>
          <cell r="N27"/>
          <cell r="O27">
            <v>10385956.35</v>
          </cell>
          <cell r="P27">
            <v>8716960.9600000009</v>
          </cell>
          <cell r="Q27">
            <v>19596097.259999998</v>
          </cell>
          <cell r="R27">
            <v>11389204.439999999</v>
          </cell>
          <cell r="T27" t="str">
            <v>BRF PREVIDÊNCIA</v>
          </cell>
          <cell r="U27">
            <v>61279712.729999997</v>
          </cell>
        </row>
        <row r="28">
          <cell r="L28" t="str">
            <v>BUNGEPREV</v>
          </cell>
          <cell r="M28"/>
          <cell r="N28"/>
          <cell r="O28">
            <v>4009866.21</v>
          </cell>
          <cell r="P28">
            <v>3937621.69</v>
          </cell>
          <cell r="Q28">
            <v>7947487.9000000004</v>
          </cell>
          <cell r="R28">
            <v>641690.92000000004</v>
          </cell>
          <cell r="T28" t="str">
            <v>BUNGEPREV</v>
          </cell>
          <cell r="U28">
            <v>9295307.8200000003</v>
          </cell>
        </row>
        <row r="29">
          <cell r="L29" t="str">
            <v>CABEC</v>
          </cell>
          <cell r="M29">
            <v>3887237.79</v>
          </cell>
          <cell r="N29"/>
          <cell r="O29">
            <v>3889306.48</v>
          </cell>
          <cell r="P29">
            <v>1589348.04</v>
          </cell>
          <cell r="Q29">
            <v>9365892.3099999987</v>
          </cell>
          <cell r="R29">
            <v>0</v>
          </cell>
          <cell r="T29" t="str">
            <v>CABEC</v>
          </cell>
          <cell r="U29">
            <v>15188762.939999999</v>
          </cell>
        </row>
        <row r="30">
          <cell r="L30" t="str">
            <v>CAGEPREV</v>
          </cell>
          <cell r="M30">
            <v>43243.41</v>
          </cell>
          <cell r="N30"/>
          <cell r="O30">
            <v>2616264.7200000002</v>
          </cell>
          <cell r="P30">
            <v>2012239.51</v>
          </cell>
          <cell r="Q30">
            <v>4671747.6400000006</v>
          </cell>
          <cell r="R30">
            <v>2216262.61</v>
          </cell>
          <cell r="T30" t="str">
            <v>CAGEPREV</v>
          </cell>
          <cell r="U30">
            <v>3523650.14</v>
          </cell>
        </row>
        <row r="31">
          <cell r="L31" t="str">
            <v>CAPAF</v>
          </cell>
          <cell r="M31">
            <v>2249246.9700000002</v>
          </cell>
          <cell r="N31"/>
          <cell r="O31">
            <v>2681716.39</v>
          </cell>
          <cell r="P31">
            <v>548269.56999999995</v>
          </cell>
          <cell r="Q31">
            <v>5479232.9300000006</v>
          </cell>
          <cell r="R31">
            <v>254799.82</v>
          </cell>
          <cell r="T31" t="str">
            <v>CAPAF</v>
          </cell>
          <cell r="U31">
            <v>19437453.949999999</v>
          </cell>
        </row>
        <row r="32">
          <cell r="L32" t="str">
            <v>CAPEF</v>
          </cell>
          <cell r="M32">
            <v>26503502.260000002</v>
          </cell>
          <cell r="N32">
            <v>255048.35</v>
          </cell>
          <cell r="O32">
            <v>52440057.469999999</v>
          </cell>
          <cell r="P32">
            <v>50442460.170000002</v>
          </cell>
          <cell r="Q32">
            <v>129641068.25</v>
          </cell>
          <cell r="R32">
            <v>845799.44</v>
          </cell>
          <cell r="T32" t="str">
            <v>CAPEF</v>
          </cell>
          <cell r="U32">
            <v>150004194.82999998</v>
          </cell>
        </row>
        <row r="33">
          <cell r="L33" t="str">
            <v>CAPESESP</v>
          </cell>
          <cell r="M33">
            <v>163012.21</v>
          </cell>
          <cell r="N33"/>
          <cell r="O33">
            <v>1976359.45</v>
          </cell>
          <cell r="P33">
            <v>402314.73</v>
          </cell>
          <cell r="Q33">
            <v>2541686.39</v>
          </cell>
          <cell r="R33">
            <v>1072935.25</v>
          </cell>
          <cell r="T33" t="str">
            <v>CAPESESP</v>
          </cell>
          <cell r="U33">
            <v>6700911.25</v>
          </cell>
        </row>
        <row r="34">
          <cell r="L34" t="str">
            <v>CAPITAL PREV</v>
          </cell>
          <cell r="M34">
            <v>1136162.6100000001</v>
          </cell>
          <cell r="N34"/>
          <cell r="O34">
            <v>3479162.94</v>
          </cell>
          <cell r="P34">
            <v>1801010.35</v>
          </cell>
          <cell r="Q34">
            <v>6416335.9000000004</v>
          </cell>
          <cell r="R34">
            <v>108955.84</v>
          </cell>
          <cell r="T34" t="str">
            <v>CAPITAL PREV</v>
          </cell>
          <cell r="U34">
            <v>8849667.8200000003</v>
          </cell>
        </row>
        <row r="35">
          <cell r="L35" t="str">
            <v>CAPOF</v>
          </cell>
          <cell r="M35">
            <v>837218.33</v>
          </cell>
          <cell r="N35"/>
          <cell r="O35">
            <v>893375.88</v>
          </cell>
          <cell r="P35">
            <v>146807.88</v>
          </cell>
          <cell r="Q35">
            <v>1877402.0899999999</v>
          </cell>
          <cell r="R35">
            <v>1619855</v>
          </cell>
          <cell r="T35" t="str">
            <v>CAPOF</v>
          </cell>
          <cell r="U35">
            <v>6500113.6699999999</v>
          </cell>
        </row>
        <row r="36">
          <cell r="L36" t="str">
            <v>CARBOPREV</v>
          </cell>
          <cell r="M36"/>
          <cell r="N36"/>
          <cell r="O36">
            <v>828902.44</v>
          </cell>
          <cell r="P36">
            <v>701159.33</v>
          </cell>
          <cell r="Q36">
            <v>1530061.77</v>
          </cell>
          <cell r="R36">
            <v>13140.48</v>
          </cell>
          <cell r="T36" t="str">
            <v>CARBOPREV</v>
          </cell>
          <cell r="U36">
            <v>2900543.6599999997</v>
          </cell>
        </row>
        <row r="37">
          <cell r="L37" t="str">
            <v>CARGILLPREV</v>
          </cell>
          <cell r="M37">
            <v>0</v>
          </cell>
          <cell r="N37"/>
          <cell r="O37">
            <v>10633387.529999999</v>
          </cell>
          <cell r="P37">
            <v>14929999.939999999</v>
          </cell>
          <cell r="Q37">
            <v>25563387.469999999</v>
          </cell>
          <cell r="R37">
            <v>23787258.359999999</v>
          </cell>
          <cell r="T37" t="str">
            <v>CARGILLPREV</v>
          </cell>
          <cell r="U37">
            <v>18657493.860000003</v>
          </cell>
        </row>
        <row r="38">
          <cell r="L38" t="str">
            <v>CARREFOURPREV</v>
          </cell>
          <cell r="M38"/>
          <cell r="N38"/>
          <cell r="O38">
            <v>5323888.8899999997</v>
          </cell>
          <cell r="P38">
            <v>4250377.24</v>
          </cell>
          <cell r="Q38">
            <v>9574266.129999999</v>
          </cell>
          <cell r="R38">
            <v>495355.28</v>
          </cell>
          <cell r="T38" t="str">
            <v>CARREFOURPREV</v>
          </cell>
          <cell r="U38">
            <v>11719276.450000001</v>
          </cell>
        </row>
        <row r="39">
          <cell r="L39" t="str">
            <v>CASANPREV</v>
          </cell>
          <cell r="M39">
            <v>408672.22</v>
          </cell>
          <cell r="N39"/>
          <cell r="O39">
            <v>1724407.24</v>
          </cell>
          <cell r="P39">
            <v>1539412.16</v>
          </cell>
          <cell r="Q39">
            <v>3672491.62</v>
          </cell>
          <cell r="R39">
            <v>0</v>
          </cell>
          <cell r="T39" t="str">
            <v>CASANPREV</v>
          </cell>
          <cell r="U39">
            <v>5721944.3899999997</v>
          </cell>
        </row>
        <row r="40">
          <cell r="L40" t="str">
            <v>CASFAM</v>
          </cell>
          <cell r="M40">
            <v>108540.91</v>
          </cell>
          <cell r="N40"/>
          <cell r="O40">
            <v>5939423.8200000003</v>
          </cell>
          <cell r="P40">
            <v>1999391.94</v>
          </cell>
          <cell r="Q40">
            <v>8047356.6699999999</v>
          </cell>
          <cell r="R40">
            <v>7057334.5599999996</v>
          </cell>
          <cell r="T40" t="str">
            <v>CASFAM</v>
          </cell>
          <cell r="U40">
            <v>5225921.1899999995</v>
          </cell>
        </row>
        <row r="41">
          <cell r="L41" t="str">
            <v>CBS</v>
          </cell>
          <cell r="M41"/>
          <cell r="N41"/>
          <cell r="O41">
            <v>15080772.18</v>
          </cell>
          <cell r="P41">
            <v>12177183.130000001</v>
          </cell>
          <cell r="Q41">
            <v>27257955.310000002</v>
          </cell>
          <cell r="R41">
            <v>25530157.5</v>
          </cell>
          <cell r="T41" t="str">
            <v>CBS</v>
          </cell>
          <cell r="U41">
            <v>102180007.19</v>
          </cell>
        </row>
        <row r="42">
          <cell r="L42" t="str">
            <v>CELOS</v>
          </cell>
          <cell r="M42">
            <v>19972296.879999999</v>
          </cell>
          <cell r="N42">
            <v>71873.86</v>
          </cell>
          <cell r="O42">
            <v>29713075.309999999</v>
          </cell>
          <cell r="P42">
            <v>25013363.07</v>
          </cell>
          <cell r="Q42">
            <v>74770609.120000005</v>
          </cell>
          <cell r="R42">
            <v>2832965.57</v>
          </cell>
          <cell r="T42" t="str">
            <v>CELOS</v>
          </cell>
          <cell r="U42">
            <v>100200424.61999999</v>
          </cell>
        </row>
        <row r="43">
          <cell r="L43" t="str">
            <v>CENTRUS</v>
          </cell>
          <cell r="M43">
            <v>213000</v>
          </cell>
          <cell r="N43"/>
          <cell r="O43">
            <v>4866798.97</v>
          </cell>
          <cell r="P43">
            <v>316401.95</v>
          </cell>
          <cell r="Q43">
            <v>5396200.9199999999</v>
          </cell>
          <cell r="R43">
            <v>361175.22</v>
          </cell>
          <cell r="T43" t="str">
            <v>CENTRUS</v>
          </cell>
          <cell r="U43">
            <v>92588944.570000008</v>
          </cell>
        </row>
        <row r="44">
          <cell r="L44" t="str">
            <v>CE-PREVCOM</v>
          </cell>
          <cell r="M44"/>
          <cell r="N44"/>
          <cell r="O44">
            <v>5419454.8300000001</v>
          </cell>
          <cell r="P44">
            <v>5332632.24</v>
          </cell>
          <cell r="Q44">
            <v>10752087.07</v>
          </cell>
          <cell r="R44">
            <v>66052.12</v>
          </cell>
          <cell r="T44" t="str">
            <v>CE-PREVCOM</v>
          </cell>
          <cell r="U44">
            <v>6595.54</v>
          </cell>
        </row>
        <row r="45">
          <cell r="L45" t="str">
            <v>CERES</v>
          </cell>
          <cell r="M45">
            <v>10111399.67</v>
          </cell>
          <cell r="N45">
            <v>24609.55</v>
          </cell>
          <cell r="O45">
            <v>45351788.159999996</v>
          </cell>
          <cell r="P45">
            <v>30303104.829999998</v>
          </cell>
          <cell r="Q45">
            <v>85790902.209999993</v>
          </cell>
          <cell r="R45">
            <v>368561.54</v>
          </cell>
          <cell r="T45" t="str">
            <v>CERES</v>
          </cell>
          <cell r="U45">
            <v>144852150.79999998</v>
          </cell>
        </row>
        <row r="46">
          <cell r="L46" t="str">
            <v>CIBRIUS</v>
          </cell>
          <cell r="M46">
            <v>78325.679999999993</v>
          </cell>
          <cell r="N46"/>
          <cell r="O46">
            <v>7520606.2300000004</v>
          </cell>
          <cell r="P46">
            <v>7275757.8300000001</v>
          </cell>
          <cell r="Q46">
            <v>14874689.74</v>
          </cell>
          <cell r="R46">
            <v>2804965.32</v>
          </cell>
          <cell r="T46" t="str">
            <v>CIBRIUS</v>
          </cell>
          <cell r="U46">
            <v>28157871.949999999</v>
          </cell>
        </row>
        <row r="47">
          <cell r="L47" t="str">
            <v>CIFRAO</v>
          </cell>
          <cell r="M47">
            <v>2320343.73</v>
          </cell>
          <cell r="N47"/>
          <cell r="O47">
            <v>5361472.22</v>
          </cell>
          <cell r="P47">
            <v>4504277.9000000004</v>
          </cell>
          <cell r="Q47">
            <v>12186093.85</v>
          </cell>
          <cell r="R47">
            <v>0</v>
          </cell>
          <cell r="T47" t="str">
            <v>CIFRAO</v>
          </cell>
          <cell r="U47">
            <v>12358711.27</v>
          </cell>
        </row>
        <row r="48">
          <cell r="L48" t="str">
            <v>CITIPREVI</v>
          </cell>
          <cell r="M48">
            <v>576673.89</v>
          </cell>
          <cell r="N48"/>
          <cell r="O48">
            <v>17890515.510000002</v>
          </cell>
          <cell r="P48">
            <v>19699752.620000001</v>
          </cell>
          <cell r="Q48">
            <v>38166942.020000003</v>
          </cell>
          <cell r="R48">
            <v>4583134.49</v>
          </cell>
          <cell r="T48" t="str">
            <v>CITIPREVI</v>
          </cell>
          <cell r="U48">
            <v>61025853.220000006</v>
          </cell>
        </row>
        <row r="49">
          <cell r="L49" t="str">
            <v>COMPESAPREV</v>
          </cell>
          <cell r="M49">
            <v>1108113.98</v>
          </cell>
          <cell r="N49"/>
          <cell r="O49">
            <v>3473893.69</v>
          </cell>
          <cell r="P49">
            <v>3356238.39</v>
          </cell>
          <cell r="Q49">
            <v>7938246.0600000005</v>
          </cell>
          <cell r="R49">
            <v>91082.38</v>
          </cell>
          <cell r="T49" t="str">
            <v>COMPESAPREV</v>
          </cell>
          <cell r="U49">
            <v>19961794.829999998</v>
          </cell>
        </row>
        <row r="50">
          <cell r="L50" t="str">
            <v>COMSHELL</v>
          </cell>
          <cell r="M50"/>
          <cell r="N50"/>
          <cell r="O50"/>
          <cell r="P50">
            <v>5009941.1900000004</v>
          </cell>
          <cell r="Q50">
            <v>5009941.1900000004</v>
          </cell>
          <cell r="R50">
            <v>6293.57</v>
          </cell>
          <cell r="T50" t="str">
            <v>COMSHELL</v>
          </cell>
          <cell r="U50">
            <v>20715912.350000001</v>
          </cell>
        </row>
        <row r="51">
          <cell r="L51" t="str">
            <v>CP PREV</v>
          </cell>
          <cell r="M51">
            <v>0</v>
          </cell>
          <cell r="N51"/>
          <cell r="O51">
            <v>4282231.82</v>
          </cell>
          <cell r="P51">
            <v>6750415.96</v>
          </cell>
          <cell r="Q51">
            <v>11032647.780000001</v>
          </cell>
          <cell r="R51">
            <v>3277692.4</v>
          </cell>
          <cell r="T51" t="str">
            <v>CP PREV</v>
          </cell>
          <cell r="U51">
            <v>4888137.29</v>
          </cell>
        </row>
        <row r="52">
          <cell r="L52" t="str">
            <v>CURITIBAPREV</v>
          </cell>
          <cell r="M52"/>
          <cell r="N52"/>
          <cell r="O52">
            <v>3211863.48</v>
          </cell>
          <cell r="P52">
            <v>2575756.58</v>
          </cell>
          <cell r="Q52">
            <v>5787620.0600000005</v>
          </cell>
          <cell r="R52">
            <v>289162.78000000003</v>
          </cell>
          <cell r="T52" t="str">
            <v>CURITIBAPREV</v>
          </cell>
          <cell r="U52">
            <v>0</v>
          </cell>
        </row>
        <row r="53">
          <cell r="L53" t="str">
            <v>CYAMPREV</v>
          </cell>
          <cell r="M53"/>
          <cell r="N53"/>
          <cell r="O53">
            <v>1538635.43</v>
          </cell>
          <cell r="P53">
            <v>1104043.3799999999</v>
          </cell>
          <cell r="Q53">
            <v>2642678.8099999996</v>
          </cell>
          <cell r="R53">
            <v>538778.37</v>
          </cell>
          <cell r="T53" t="str">
            <v>CYAMPREV</v>
          </cell>
          <cell r="U53">
            <v>13571666.51</v>
          </cell>
        </row>
        <row r="54">
          <cell r="L54" t="str">
            <v>DANAPREV</v>
          </cell>
          <cell r="M54"/>
          <cell r="N54"/>
          <cell r="O54"/>
          <cell r="P54">
            <v>2348933.66</v>
          </cell>
          <cell r="Q54">
            <v>2348933.66</v>
          </cell>
          <cell r="R54">
            <v>142372.79999999999</v>
          </cell>
          <cell r="T54" t="str">
            <v>DANAPREV</v>
          </cell>
          <cell r="U54">
            <v>5081884.01</v>
          </cell>
        </row>
        <row r="55">
          <cell r="L55" t="str">
            <v>DATUSPREV</v>
          </cell>
          <cell r="M55">
            <v>33980.839999999997</v>
          </cell>
          <cell r="N55"/>
          <cell r="O55">
            <v>1261089.8799999999</v>
          </cell>
          <cell r="P55">
            <v>1207213.28</v>
          </cell>
          <cell r="Q55">
            <v>2502284</v>
          </cell>
          <cell r="R55">
            <v>2325956.9900000002</v>
          </cell>
          <cell r="T55" t="str">
            <v>DATUSPREV</v>
          </cell>
          <cell r="U55">
            <v>690361.4</v>
          </cell>
        </row>
        <row r="56">
          <cell r="L56" t="str">
            <v>DERMINAS</v>
          </cell>
          <cell r="M56">
            <v>83.11</v>
          </cell>
          <cell r="N56"/>
          <cell r="O56">
            <v>283305.57</v>
          </cell>
          <cell r="P56"/>
          <cell r="Q56">
            <v>283388.68</v>
          </cell>
          <cell r="R56">
            <v>0</v>
          </cell>
          <cell r="T56" t="str">
            <v>DERMINAS</v>
          </cell>
          <cell r="U56">
            <v>7319367.6399999997</v>
          </cell>
        </row>
        <row r="57">
          <cell r="L57" t="str">
            <v>DESBAN</v>
          </cell>
          <cell r="M57">
            <v>4011958.63</v>
          </cell>
          <cell r="N57"/>
          <cell r="O57">
            <v>5914388.29</v>
          </cell>
          <cell r="P57">
            <v>5816502.4199999999</v>
          </cell>
          <cell r="Q57">
            <v>15742849.34</v>
          </cell>
          <cell r="R57">
            <v>4056.26</v>
          </cell>
          <cell r="T57" t="str">
            <v>DESBAN</v>
          </cell>
          <cell r="U57">
            <v>27478161.620000001</v>
          </cell>
        </row>
        <row r="58">
          <cell r="L58" t="str">
            <v>DF-PREVICOM</v>
          </cell>
          <cell r="M58"/>
          <cell r="N58"/>
          <cell r="O58">
            <v>6018461.1799999997</v>
          </cell>
          <cell r="P58">
            <v>5993407.4800000004</v>
          </cell>
          <cell r="Q58">
            <v>12011868.66</v>
          </cell>
          <cell r="R58">
            <v>48176.49</v>
          </cell>
          <cell r="T58" t="str">
            <v>DF-PREVICOM</v>
          </cell>
          <cell r="U58">
            <v>61783.31</v>
          </cell>
        </row>
        <row r="59">
          <cell r="L59" t="str">
            <v>ECONOMUS</v>
          </cell>
          <cell r="M59">
            <v>41570917.590000004</v>
          </cell>
          <cell r="N59"/>
          <cell r="O59">
            <v>68297275.769999996</v>
          </cell>
          <cell r="P59">
            <v>34340994.030000001</v>
          </cell>
          <cell r="Q59">
            <v>144209187.38999999</v>
          </cell>
          <cell r="R59">
            <v>612629.28</v>
          </cell>
          <cell r="T59" t="str">
            <v>ECONOMUS</v>
          </cell>
          <cell r="U59">
            <v>210083464.03</v>
          </cell>
        </row>
        <row r="60">
          <cell r="L60" t="str">
            <v>ECOS</v>
          </cell>
          <cell r="M60"/>
          <cell r="N60"/>
          <cell r="O60">
            <v>57794.1</v>
          </cell>
          <cell r="P60">
            <v>57015.7</v>
          </cell>
          <cell r="Q60">
            <v>114809.79999999999</v>
          </cell>
          <cell r="R60">
            <v>10664.58</v>
          </cell>
          <cell r="T60" t="str">
            <v>ECOS</v>
          </cell>
          <cell r="U60">
            <v>23463620.859999999</v>
          </cell>
        </row>
        <row r="61">
          <cell r="L61" t="str">
            <v>EDS PREV</v>
          </cell>
          <cell r="M61"/>
          <cell r="N61"/>
          <cell r="O61"/>
          <cell r="P61">
            <v>23164.33</v>
          </cell>
          <cell r="Q61">
            <v>23164.33</v>
          </cell>
          <cell r="R61">
            <v>0</v>
          </cell>
          <cell r="T61" t="str">
            <v>EDS PREV</v>
          </cell>
          <cell r="U61">
            <v>0</v>
          </cell>
        </row>
        <row r="62">
          <cell r="L62" t="str">
            <v>E-INVEST</v>
          </cell>
          <cell r="M62"/>
          <cell r="N62"/>
          <cell r="O62">
            <v>4090171.82</v>
          </cell>
          <cell r="P62">
            <v>3686592.01</v>
          </cell>
          <cell r="Q62">
            <v>7776763.8300000001</v>
          </cell>
          <cell r="R62">
            <v>1807751.85</v>
          </cell>
          <cell r="T62" t="str">
            <v>E-INVEST</v>
          </cell>
          <cell r="U62">
            <v>19262962.52</v>
          </cell>
        </row>
        <row r="63">
          <cell r="L63" t="str">
            <v>ELETROS</v>
          </cell>
          <cell r="M63">
            <v>29159470.379999999</v>
          </cell>
          <cell r="N63"/>
          <cell r="O63">
            <v>44576630.82</v>
          </cell>
          <cell r="P63">
            <v>22394600.100000001</v>
          </cell>
          <cell r="Q63">
            <v>96130701.300000012</v>
          </cell>
          <cell r="R63">
            <v>27773860.870000001</v>
          </cell>
          <cell r="T63" t="str">
            <v>ELETROS</v>
          </cell>
          <cell r="U63">
            <v>131663364.47</v>
          </cell>
        </row>
        <row r="64">
          <cell r="L64" t="str">
            <v>ELOS</v>
          </cell>
          <cell r="M64">
            <v>6958373.2000000002</v>
          </cell>
          <cell r="N64">
            <v>205493</v>
          </cell>
          <cell r="O64">
            <v>14263751.800000001</v>
          </cell>
          <cell r="P64">
            <v>10588777.6</v>
          </cell>
          <cell r="Q64">
            <v>32016395.600000001</v>
          </cell>
          <cell r="R64">
            <v>3123417.93</v>
          </cell>
          <cell r="T64" t="str">
            <v>ELOS</v>
          </cell>
          <cell r="U64">
            <v>72179330.659999996</v>
          </cell>
        </row>
        <row r="65">
          <cell r="L65" t="str">
            <v>EMBRAER PREV</v>
          </cell>
          <cell r="M65"/>
          <cell r="N65"/>
          <cell r="O65">
            <v>31022252.960000001</v>
          </cell>
          <cell r="P65">
            <v>24592512.25</v>
          </cell>
          <cell r="Q65">
            <v>55614765.210000001</v>
          </cell>
          <cell r="R65">
            <v>7721671.3300000001</v>
          </cell>
          <cell r="T65" t="str">
            <v>EMBRAER PREV</v>
          </cell>
          <cell r="U65">
            <v>33773613.520000003</v>
          </cell>
        </row>
        <row r="66">
          <cell r="L66" t="str">
            <v>ENERGISAPREV</v>
          </cell>
          <cell r="M66">
            <v>1071377.43</v>
          </cell>
          <cell r="N66"/>
          <cell r="O66">
            <v>12370239.199999999</v>
          </cell>
          <cell r="P66">
            <v>12224582.57</v>
          </cell>
          <cell r="Q66">
            <v>25666199.199999999</v>
          </cell>
          <cell r="R66">
            <v>10761119.51</v>
          </cell>
          <cell r="T66" t="str">
            <v>ENERGISAPREV</v>
          </cell>
          <cell r="U66">
            <v>38605560.289999999</v>
          </cell>
        </row>
        <row r="67">
          <cell r="L67" t="str">
            <v>ENERPREV</v>
          </cell>
          <cell r="M67">
            <v>1498550.57</v>
          </cell>
          <cell r="N67"/>
          <cell r="O67">
            <v>6335743.4500000002</v>
          </cell>
          <cell r="P67">
            <v>6882419.6200000001</v>
          </cell>
          <cell r="Q67">
            <v>14716713.640000001</v>
          </cell>
          <cell r="R67">
            <v>1092873.19</v>
          </cell>
          <cell r="T67" t="str">
            <v>ENERPREV</v>
          </cell>
          <cell r="U67">
            <v>38461288.330000006</v>
          </cell>
        </row>
        <row r="68">
          <cell r="L68" t="str">
            <v>EQTPREV</v>
          </cell>
          <cell r="M68">
            <v>1902898.16</v>
          </cell>
          <cell r="N68"/>
          <cell r="O68">
            <v>8331654.9199999999</v>
          </cell>
          <cell r="P68">
            <v>6566114.2800000003</v>
          </cell>
          <cell r="Q68">
            <v>16800667.359999999</v>
          </cell>
          <cell r="R68">
            <v>7835748.4900000002</v>
          </cell>
          <cell r="T68" t="str">
            <v>EQTPREV</v>
          </cell>
          <cell r="U68">
            <v>49763168.890000001</v>
          </cell>
        </row>
        <row r="69">
          <cell r="L69" t="str">
            <v>FABASA</v>
          </cell>
          <cell r="M69">
            <v>594194.94999999995</v>
          </cell>
          <cell r="N69"/>
          <cell r="O69">
            <v>8574989.7899999991</v>
          </cell>
          <cell r="P69">
            <v>9225595.3000000007</v>
          </cell>
          <cell r="Q69">
            <v>18394780.039999999</v>
          </cell>
          <cell r="R69">
            <v>1085555.3700000001</v>
          </cell>
          <cell r="T69" t="str">
            <v>FABASA</v>
          </cell>
          <cell r="U69">
            <v>17217722.890000001</v>
          </cell>
        </row>
        <row r="70">
          <cell r="L70" t="str">
            <v>FACHESF</v>
          </cell>
          <cell r="M70">
            <v>18840477.960000001</v>
          </cell>
          <cell r="N70">
            <v>1530743.48</v>
          </cell>
          <cell r="O70">
            <v>30772528.41</v>
          </cell>
          <cell r="P70">
            <v>17667704.489999998</v>
          </cell>
          <cell r="Q70">
            <v>68811454.340000004</v>
          </cell>
          <cell r="R70">
            <v>24340882.609999999</v>
          </cell>
          <cell r="T70" t="str">
            <v>FACHESF</v>
          </cell>
          <cell r="U70">
            <v>255612012.56999999</v>
          </cell>
        </row>
        <row r="71">
          <cell r="L71" t="str">
            <v>FAELCE</v>
          </cell>
          <cell r="M71">
            <v>1267186.28</v>
          </cell>
          <cell r="N71"/>
          <cell r="O71">
            <v>2557563.1800000002</v>
          </cell>
          <cell r="P71">
            <v>1831752.57</v>
          </cell>
          <cell r="Q71">
            <v>5656502.0300000003</v>
          </cell>
          <cell r="R71">
            <v>3042687.65</v>
          </cell>
          <cell r="T71" t="str">
            <v>FAELCE</v>
          </cell>
          <cell r="U71">
            <v>30869375.030000001</v>
          </cell>
        </row>
        <row r="72">
          <cell r="L72" t="str">
            <v>FAMILIA PREVIDENCIA</v>
          </cell>
          <cell r="M72">
            <v>19439867.670000002</v>
          </cell>
          <cell r="N72"/>
          <cell r="O72">
            <v>25310175.84</v>
          </cell>
          <cell r="P72">
            <v>71430674.469999999</v>
          </cell>
          <cell r="Q72">
            <v>116180717.98</v>
          </cell>
          <cell r="R72">
            <v>21683650.609999999</v>
          </cell>
          <cell r="T72" t="str">
            <v>FAMILIA PREVIDENCIA</v>
          </cell>
          <cell r="U72">
            <v>213462249.14999998</v>
          </cell>
        </row>
        <row r="73">
          <cell r="L73" t="str">
            <v>FAPECE</v>
          </cell>
          <cell r="M73">
            <v>115386.34</v>
          </cell>
          <cell r="N73"/>
          <cell r="O73">
            <v>660583.81999999995</v>
          </cell>
          <cell r="P73">
            <v>545197.48</v>
          </cell>
          <cell r="Q73">
            <v>1321167.6399999999</v>
          </cell>
          <cell r="R73">
            <v>620019.88</v>
          </cell>
          <cell r="T73" t="str">
            <v>FAPECE</v>
          </cell>
          <cell r="U73">
            <v>1865776.27</v>
          </cell>
        </row>
        <row r="74">
          <cell r="L74" t="str">
            <v>FAPERS</v>
          </cell>
          <cell r="M74">
            <v>1620644.46</v>
          </cell>
          <cell r="N74"/>
          <cell r="O74">
            <v>4438843.26</v>
          </cell>
          <cell r="P74">
            <v>2662477.63</v>
          </cell>
          <cell r="Q74">
            <v>8721965.3499999996</v>
          </cell>
          <cell r="R74">
            <v>5425723.5899999999</v>
          </cell>
          <cell r="T74" t="str">
            <v>FAPERS</v>
          </cell>
          <cell r="U74">
            <v>12272841.560000001</v>
          </cell>
        </row>
        <row r="75">
          <cell r="L75" t="str">
            <v>FAPES</v>
          </cell>
          <cell r="M75">
            <v>36877967.439999998</v>
          </cell>
          <cell r="N75"/>
          <cell r="O75">
            <v>75936121.230000004</v>
          </cell>
          <cell r="P75">
            <v>75641135.859999999</v>
          </cell>
          <cell r="Q75">
            <v>188455224.53</v>
          </cell>
          <cell r="R75">
            <v>141642.76999999999</v>
          </cell>
          <cell r="T75" t="str">
            <v>FAPES</v>
          </cell>
          <cell r="U75">
            <v>315039259.40000004</v>
          </cell>
        </row>
        <row r="76">
          <cell r="L76" t="str">
            <v>FASC</v>
          </cell>
          <cell r="M76"/>
          <cell r="N76"/>
          <cell r="O76">
            <v>6368865.1600000001</v>
          </cell>
          <cell r="P76">
            <v>6532934.5800000001</v>
          </cell>
          <cell r="Q76">
            <v>12901799.74</v>
          </cell>
          <cell r="R76">
            <v>2477179.33</v>
          </cell>
          <cell r="T76" t="str">
            <v>FASC</v>
          </cell>
          <cell r="U76">
            <v>29700457.849999998</v>
          </cell>
        </row>
        <row r="77">
          <cell r="L77" t="str">
            <v>FATL</v>
          </cell>
          <cell r="M77">
            <v>138667.07999999999</v>
          </cell>
          <cell r="N77">
            <v>91695.98</v>
          </cell>
          <cell r="O77">
            <v>3404674.15</v>
          </cell>
          <cell r="P77">
            <v>3125899.54</v>
          </cell>
          <cell r="Q77">
            <v>6760936.75</v>
          </cell>
          <cell r="R77">
            <v>49057799.009999998</v>
          </cell>
          <cell r="T77" t="str">
            <v>FATL</v>
          </cell>
          <cell r="U77">
            <v>203914866.76000002</v>
          </cell>
        </row>
        <row r="78">
          <cell r="L78" t="str">
            <v>FFMB</v>
          </cell>
          <cell r="M78"/>
          <cell r="N78"/>
          <cell r="O78"/>
          <cell r="P78">
            <v>160849.01999999999</v>
          </cell>
          <cell r="Q78">
            <v>160849.01999999999</v>
          </cell>
          <cell r="R78">
            <v>0</v>
          </cell>
          <cell r="T78" t="str">
            <v>FFMB</v>
          </cell>
          <cell r="U78">
            <v>0</v>
          </cell>
        </row>
        <row r="79">
          <cell r="L79" t="str">
            <v>FGV-PREVI</v>
          </cell>
          <cell r="M79"/>
          <cell r="N79"/>
          <cell r="O79">
            <v>5749519.3200000003</v>
          </cell>
          <cell r="P79">
            <v>4767652.58</v>
          </cell>
          <cell r="Q79">
            <v>10517171.9</v>
          </cell>
          <cell r="R79">
            <v>11608811.65</v>
          </cell>
          <cell r="T79" t="str">
            <v>FGV-PREVI</v>
          </cell>
          <cell r="U79">
            <v>6655663.04</v>
          </cell>
        </row>
        <row r="80">
          <cell r="L80" t="str">
            <v>FIBRA</v>
          </cell>
          <cell r="M80">
            <v>9259717.9000000004</v>
          </cell>
          <cell r="N80">
            <v>2662.71</v>
          </cell>
          <cell r="O80">
            <v>19831729.289999999</v>
          </cell>
          <cell r="P80">
            <v>19491630.91</v>
          </cell>
          <cell r="Q80">
            <v>48585740.810000002</v>
          </cell>
          <cell r="R80">
            <v>184076.22</v>
          </cell>
          <cell r="T80" t="str">
            <v>FIBRA</v>
          </cell>
          <cell r="U80">
            <v>112534894.25999999</v>
          </cell>
        </row>
        <row r="81">
          <cell r="L81" t="str">
            <v>FIPECQ</v>
          </cell>
          <cell r="M81">
            <v>923874.96</v>
          </cell>
          <cell r="N81">
            <v>891361.33</v>
          </cell>
          <cell r="O81">
            <v>3512907.41</v>
          </cell>
          <cell r="P81">
            <v>2441594.84</v>
          </cell>
          <cell r="Q81">
            <v>7769738.54</v>
          </cell>
          <cell r="R81">
            <v>350089.6</v>
          </cell>
          <cell r="T81" t="str">
            <v>FIPECQ</v>
          </cell>
          <cell r="U81">
            <v>21163139.710000001</v>
          </cell>
        </row>
        <row r="82">
          <cell r="L82" t="str">
            <v>FORLUZ</v>
          </cell>
          <cell r="M82"/>
          <cell r="N82"/>
          <cell r="O82">
            <v>26999124.91</v>
          </cell>
          <cell r="P82">
            <v>33409670.379999999</v>
          </cell>
          <cell r="Q82">
            <v>60408795.289999999</v>
          </cell>
          <cell r="R82">
            <v>34985652.140000001</v>
          </cell>
          <cell r="T82" t="str">
            <v>FORLUZ</v>
          </cell>
          <cell r="U82">
            <v>465516425.55000001</v>
          </cell>
        </row>
        <row r="83">
          <cell r="L83" t="str">
            <v>FUCAP</v>
          </cell>
          <cell r="M83"/>
          <cell r="N83">
            <v>1660097.26</v>
          </cell>
          <cell r="O83"/>
          <cell r="P83"/>
          <cell r="Q83">
            <v>1660097.26</v>
          </cell>
          <cell r="R83">
            <v>230510.84</v>
          </cell>
          <cell r="T83" t="str">
            <v>FUCAP</v>
          </cell>
          <cell r="U83">
            <v>4380188.8499999996</v>
          </cell>
        </row>
        <row r="84">
          <cell r="L84" t="str">
            <v>FUMPRESC</v>
          </cell>
          <cell r="M84">
            <v>63412.82</v>
          </cell>
          <cell r="N84"/>
          <cell r="O84">
            <v>1449787.03</v>
          </cell>
          <cell r="P84">
            <v>1294559.78</v>
          </cell>
          <cell r="Q84">
            <v>2807759.63</v>
          </cell>
          <cell r="R84">
            <v>2567.14</v>
          </cell>
          <cell r="T84" t="str">
            <v>FUMPRESC</v>
          </cell>
          <cell r="U84">
            <v>3260570.27</v>
          </cell>
        </row>
        <row r="85">
          <cell r="L85" t="str">
            <v>FUNBEP</v>
          </cell>
          <cell r="M85">
            <v>19525833.82</v>
          </cell>
          <cell r="N85"/>
          <cell r="O85">
            <v>19757648.34</v>
          </cell>
          <cell r="P85">
            <v>21026737.129999999</v>
          </cell>
          <cell r="Q85">
            <v>60310219.289999992</v>
          </cell>
          <cell r="R85">
            <v>0</v>
          </cell>
          <cell r="T85" t="str">
            <v>FUNBEP</v>
          </cell>
          <cell r="U85">
            <v>191790896.66</v>
          </cell>
        </row>
        <row r="86">
          <cell r="L86" t="str">
            <v>FUNCASAL</v>
          </cell>
          <cell r="M86">
            <v>185249.89</v>
          </cell>
          <cell r="N86"/>
          <cell r="O86">
            <v>470553.46</v>
          </cell>
          <cell r="P86">
            <v>446825.96</v>
          </cell>
          <cell r="Q86">
            <v>1102629.31</v>
          </cell>
          <cell r="R86">
            <v>0</v>
          </cell>
          <cell r="T86" t="str">
            <v>FUNCASAL</v>
          </cell>
          <cell r="U86">
            <v>5448489.71</v>
          </cell>
        </row>
        <row r="87">
          <cell r="L87" t="str">
            <v>FUNCEF</v>
          </cell>
          <cell r="M87">
            <v>185438738.16999999</v>
          </cell>
          <cell r="N87"/>
          <cell r="O87">
            <v>644474786.84000003</v>
          </cell>
          <cell r="P87">
            <v>681199008.66999996</v>
          </cell>
          <cell r="Q87">
            <v>1511112533.6799998</v>
          </cell>
          <cell r="R87">
            <v>449617093.88</v>
          </cell>
          <cell r="T87" t="str">
            <v>FUNCEF</v>
          </cell>
          <cell r="U87">
            <v>1808817424.3100002</v>
          </cell>
        </row>
        <row r="88">
          <cell r="L88" t="str">
            <v>VIVEST</v>
          </cell>
          <cell r="M88">
            <v>37660631.289999999</v>
          </cell>
          <cell r="N88"/>
          <cell r="O88">
            <v>91693828.939999998</v>
          </cell>
          <cell r="P88">
            <v>20700418.32</v>
          </cell>
          <cell r="Q88">
            <v>150054878.54999998</v>
          </cell>
          <cell r="R88">
            <v>17565157.629999999</v>
          </cell>
          <cell r="T88" t="str">
            <v>FUNCESP</v>
          </cell>
          <cell r="U88">
            <v>1119168597.25</v>
          </cell>
        </row>
        <row r="89">
          <cell r="L89" t="str">
            <v>FUND. BRASILSAT</v>
          </cell>
          <cell r="M89"/>
          <cell r="N89"/>
          <cell r="O89">
            <v>35239.75</v>
          </cell>
          <cell r="P89">
            <v>15591.16</v>
          </cell>
          <cell r="Q89">
            <v>50830.91</v>
          </cell>
          <cell r="R89">
            <v>21186.28</v>
          </cell>
          <cell r="T89" t="str">
            <v>FUND. BRASILSAT</v>
          </cell>
          <cell r="U89">
            <v>87815.73</v>
          </cell>
        </row>
        <row r="90">
          <cell r="L90" t="str">
            <v>FUNDACAO COPEL</v>
          </cell>
          <cell r="M90">
            <v>10883589.77</v>
          </cell>
          <cell r="N90"/>
          <cell r="O90">
            <v>29217580.789999999</v>
          </cell>
          <cell r="P90">
            <v>15737421.609999999</v>
          </cell>
          <cell r="Q90">
            <v>55838592.170000002</v>
          </cell>
          <cell r="R90">
            <v>7082478.5800000001</v>
          </cell>
          <cell r="T90" t="str">
            <v>FUNDACAO COPEL</v>
          </cell>
          <cell r="U90">
            <v>257583492.95999998</v>
          </cell>
        </row>
        <row r="91">
          <cell r="L91" t="str">
            <v>FUNDACAO CORSAN</v>
          </cell>
          <cell r="M91">
            <v>11080370.65</v>
          </cell>
          <cell r="N91"/>
          <cell r="O91">
            <v>15060989.92</v>
          </cell>
          <cell r="P91">
            <v>10756239.84</v>
          </cell>
          <cell r="Q91">
            <v>36897600.409999996</v>
          </cell>
          <cell r="R91">
            <v>23837833.420000002</v>
          </cell>
          <cell r="T91" t="str">
            <v>FUNDACAO CORSAN</v>
          </cell>
          <cell r="U91">
            <v>73439314.539999992</v>
          </cell>
        </row>
        <row r="92">
          <cell r="L92" t="str">
            <v>FUNDAÇÃO LIBERTAS</v>
          </cell>
          <cell r="M92">
            <v>1932671.16</v>
          </cell>
          <cell r="N92"/>
          <cell r="O92">
            <v>21455782.18</v>
          </cell>
          <cell r="P92">
            <v>19032402.43</v>
          </cell>
          <cell r="Q92">
            <v>42420855.769999996</v>
          </cell>
          <cell r="R92">
            <v>8174364.1600000001</v>
          </cell>
          <cell r="T92" t="str">
            <v>FUNDAÇÃO LIBERTAS</v>
          </cell>
          <cell r="U92">
            <v>65559513.510000005</v>
          </cell>
        </row>
        <row r="93">
          <cell r="L93" t="str">
            <v>FUNDAMBRAS</v>
          </cell>
          <cell r="M93"/>
          <cell r="N93"/>
          <cell r="O93">
            <v>5457250.1799999997</v>
          </cell>
          <cell r="P93">
            <v>8061957.8399999999</v>
          </cell>
          <cell r="Q93">
            <v>13519208.02</v>
          </cell>
          <cell r="R93">
            <v>2729153.58</v>
          </cell>
          <cell r="T93" t="str">
            <v>FUNDAMBRAS</v>
          </cell>
          <cell r="U93">
            <v>19077671.969999999</v>
          </cell>
        </row>
        <row r="94">
          <cell r="L94" t="str">
            <v>FUNDIAGUA</v>
          </cell>
          <cell r="M94">
            <v>3723711.07</v>
          </cell>
          <cell r="N94"/>
          <cell r="O94">
            <v>12024320.16</v>
          </cell>
          <cell r="P94">
            <v>6631268.4299999997</v>
          </cell>
          <cell r="Q94">
            <v>22379299.66</v>
          </cell>
          <cell r="R94">
            <v>31510752.739999998</v>
          </cell>
          <cell r="T94" t="str">
            <v>FUNDIAGUA</v>
          </cell>
          <cell r="U94">
            <v>21022109.370000001</v>
          </cell>
        </row>
        <row r="95">
          <cell r="L95" t="str">
            <v>FUNEPP</v>
          </cell>
          <cell r="M95">
            <v>1921806.47</v>
          </cell>
          <cell r="N95"/>
          <cell r="O95">
            <v>16241426.1</v>
          </cell>
          <cell r="P95">
            <v>13280895.65</v>
          </cell>
          <cell r="Q95">
            <v>31444128.219999999</v>
          </cell>
          <cell r="R95">
            <v>10360916.24</v>
          </cell>
          <cell r="T95" t="str">
            <v>FUNEPP</v>
          </cell>
          <cell r="U95">
            <v>61045368.120000005</v>
          </cell>
        </row>
        <row r="96">
          <cell r="L96" t="str">
            <v>FUNPRESP-EXE</v>
          </cell>
          <cell r="M96"/>
          <cell r="N96"/>
          <cell r="O96">
            <v>226537666.84999999</v>
          </cell>
          <cell r="P96">
            <v>209612459.53</v>
          </cell>
          <cell r="Q96">
            <v>436150126.38</v>
          </cell>
          <cell r="R96">
            <v>2463708.86</v>
          </cell>
          <cell r="T96" t="str">
            <v>FUNPRESP-EXE</v>
          </cell>
          <cell r="U96">
            <v>35748574.269999996</v>
          </cell>
        </row>
        <row r="97">
          <cell r="L97" t="str">
            <v>FUNPRESP-JUD</v>
          </cell>
          <cell r="M97">
            <v>635.47</v>
          </cell>
          <cell r="N97"/>
          <cell r="O97">
            <v>106262556.23</v>
          </cell>
          <cell r="P97">
            <v>100527432.66</v>
          </cell>
          <cell r="Q97">
            <v>206790624.36000001</v>
          </cell>
          <cell r="R97">
            <v>666661.07999999996</v>
          </cell>
          <cell r="T97" t="str">
            <v>FUNPRESP-JUD</v>
          </cell>
          <cell r="U97">
            <v>318383.58999999997</v>
          </cell>
        </row>
        <row r="98">
          <cell r="L98" t="str">
            <v>FUNSEJEM</v>
          </cell>
          <cell r="M98"/>
          <cell r="N98"/>
          <cell r="O98">
            <v>13167715.279999999</v>
          </cell>
          <cell r="P98">
            <v>9111477.3499999996</v>
          </cell>
          <cell r="Q98">
            <v>22279192.629999999</v>
          </cell>
          <cell r="R98">
            <v>15199804.66</v>
          </cell>
          <cell r="T98" t="str">
            <v>FUNSEJEM</v>
          </cell>
          <cell r="U98">
            <v>14489534.02</v>
          </cell>
        </row>
        <row r="99">
          <cell r="L99" t="str">
            <v>FUNSSEST</v>
          </cell>
          <cell r="M99">
            <v>0</v>
          </cell>
          <cell r="N99"/>
          <cell r="O99">
            <v>9887519.5399999991</v>
          </cell>
          <cell r="P99">
            <v>9447744.9700000007</v>
          </cell>
          <cell r="Q99">
            <v>19335264.509999998</v>
          </cell>
          <cell r="R99">
            <v>11211441.67</v>
          </cell>
          <cell r="T99" t="str">
            <v>FUNSSEST</v>
          </cell>
          <cell r="U99">
            <v>71907329.599999994</v>
          </cell>
        </row>
        <row r="100">
          <cell r="L100" t="str">
            <v>FUSAN</v>
          </cell>
          <cell r="M100">
            <v>2988468.96</v>
          </cell>
          <cell r="N100"/>
          <cell r="O100">
            <v>16368936.26</v>
          </cell>
          <cell r="P100">
            <v>11481517.76</v>
          </cell>
          <cell r="Q100">
            <v>30838922.979999997</v>
          </cell>
          <cell r="R100">
            <v>1574134.65</v>
          </cell>
          <cell r="T100" t="str">
            <v>FUSAN</v>
          </cell>
          <cell r="U100">
            <v>41153197.740000002</v>
          </cell>
        </row>
        <row r="101">
          <cell r="L101" t="str">
            <v>FUSESC</v>
          </cell>
          <cell r="M101">
            <v>635753.84</v>
          </cell>
          <cell r="N101"/>
          <cell r="O101">
            <v>6521026.6200000001</v>
          </cell>
          <cell r="P101">
            <v>4339763.1900000004</v>
          </cell>
          <cell r="Q101">
            <v>11496543.65</v>
          </cell>
          <cell r="R101">
            <v>915853.12</v>
          </cell>
          <cell r="T101" t="str">
            <v>FUSESC</v>
          </cell>
          <cell r="U101">
            <v>41744618</v>
          </cell>
        </row>
        <row r="102">
          <cell r="L102" t="str">
            <v>FUTURA PREV</v>
          </cell>
          <cell r="M102"/>
          <cell r="N102"/>
          <cell r="O102"/>
          <cell r="P102">
            <v>1088941.6599999999</v>
          </cell>
          <cell r="Q102">
            <v>1088941.6599999999</v>
          </cell>
          <cell r="R102">
            <v>16212.31</v>
          </cell>
          <cell r="T102" t="str">
            <v>FUTURA PREV</v>
          </cell>
          <cell r="U102">
            <v>15495044.68</v>
          </cell>
        </row>
        <row r="103">
          <cell r="L103" t="str">
            <v>FUTURAMAIS</v>
          </cell>
          <cell r="M103"/>
          <cell r="N103"/>
          <cell r="O103">
            <v>14313549.99</v>
          </cell>
          <cell r="P103">
            <v>15434872.98</v>
          </cell>
          <cell r="Q103">
            <v>29748422.969999999</v>
          </cell>
          <cell r="R103">
            <v>8349334.1299999999</v>
          </cell>
          <cell r="T103" t="str">
            <v>FUTURAMAIS</v>
          </cell>
          <cell r="U103">
            <v>6188884.5800000001</v>
          </cell>
        </row>
        <row r="104">
          <cell r="L104" t="str">
            <v>GASIUS</v>
          </cell>
          <cell r="M104">
            <v>555983.77</v>
          </cell>
          <cell r="N104"/>
          <cell r="O104">
            <v>565976.98</v>
          </cell>
          <cell r="P104">
            <v>565441.68999999994</v>
          </cell>
          <cell r="Q104">
            <v>1687402.44</v>
          </cell>
          <cell r="R104">
            <v>0</v>
          </cell>
          <cell r="T104" t="str">
            <v>GASIUS</v>
          </cell>
          <cell r="U104">
            <v>10926826.5</v>
          </cell>
        </row>
        <row r="105">
          <cell r="L105" t="str">
            <v>GEBSA-PREV</v>
          </cell>
          <cell r="M105"/>
          <cell r="N105"/>
          <cell r="O105">
            <v>9755155.7799999993</v>
          </cell>
          <cell r="P105">
            <v>12431665.32</v>
          </cell>
          <cell r="Q105">
            <v>22186821.100000001</v>
          </cell>
          <cell r="R105">
            <v>1372011.87</v>
          </cell>
          <cell r="T105" t="str">
            <v>GEBSA-PREV</v>
          </cell>
          <cell r="U105">
            <v>17950443.629999999</v>
          </cell>
        </row>
        <row r="106">
          <cell r="L106" t="str">
            <v>GEIPREV</v>
          </cell>
          <cell r="M106">
            <v>1309107.6200000001</v>
          </cell>
          <cell r="N106"/>
          <cell r="O106">
            <v>1423145</v>
          </cell>
          <cell r="P106">
            <v>793046.05</v>
          </cell>
          <cell r="Q106">
            <v>3525298.67</v>
          </cell>
          <cell r="R106">
            <v>0</v>
          </cell>
          <cell r="T106" t="str">
            <v>GEIPREV</v>
          </cell>
          <cell r="U106">
            <v>8279516.8699999992</v>
          </cell>
        </row>
        <row r="107">
          <cell r="L107" t="str">
            <v>GERDAU</v>
          </cell>
          <cell r="M107">
            <v>693109.84</v>
          </cell>
          <cell r="N107"/>
          <cell r="O107">
            <v>16654842.1</v>
          </cell>
          <cell r="P107">
            <v>15642347.050000001</v>
          </cell>
          <cell r="Q107">
            <v>32990298.990000002</v>
          </cell>
          <cell r="R107">
            <v>10891991.82</v>
          </cell>
          <cell r="T107" t="str">
            <v>GERDAU</v>
          </cell>
          <cell r="U107">
            <v>59895543.039999999</v>
          </cell>
        </row>
        <row r="108">
          <cell r="L108" t="str">
            <v>IAJA</v>
          </cell>
          <cell r="M108">
            <v>463729.11</v>
          </cell>
          <cell r="N108"/>
          <cell r="O108">
            <v>18080446.239999998</v>
          </cell>
          <cell r="P108">
            <v>10143423.66</v>
          </cell>
          <cell r="Q108">
            <v>28687599.009999998</v>
          </cell>
          <cell r="R108">
            <v>5510043.1100000003</v>
          </cell>
          <cell r="T108" t="str">
            <v>IAJA</v>
          </cell>
          <cell r="U108">
            <v>22051533.370000001</v>
          </cell>
        </row>
        <row r="109">
          <cell r="L109" t="str">
            <v>IBM</v>
          </cell>
          <cell r="M109"/>
          <cell r="N109"/>
          <cell r="O109">
            <v>24334021.199999999</v>
          </cell>
          <cell r="P109">
            <v>14199908.52</v>
          </cell>
          <cell r="Q109">
            <v>38533929.719999999</v>
          </cell>
          <cell r="R109">
            <v>20204557.350000001</v>
          </cell>
          <cell r="T109" t="str">
            <v>IBM</v>
          </cell>
          <cell r="U109">
            <v>73393702.950000003</v>
          </cell>
        </row>
        <row r="110">
          <cell r="L110" t="str">
            <v>ICATUFMP</v>
          </cell>
          <cell r="M110">
            <v>1592.07</v>
          </cell>
          <cell r="N110"/>
          <cell r="O110">
            <v>19889809.059999999</v>
          </cell>
          <cell r="P110">
            <v>19950056.370000001</v>
          </cell>
          <cell r="Q110">
            <v>39841457.5</v>
          </cell>
          <cell r="R110">
            <v>28838408</v>
          </cell>
          <cell r="T110" t="str">
            <v>ICATUFMP</v>
          </cell>
          <cell r="U110">
            <v>37507784.969999999</v>
          </cell>
        </row>
        <row r="111">
          <cell r="L111" t="str">
            <v>IFM</v>
          </cell>
          <cell r="M111">
            <v>307841.56</v>
          </cell>
          <cell r="N111">
            <v>49256.9</v>
          </cell>
          <cell r="O111">
            <v>41259256.939999998</v>
          </cell>
          <cell r="P111">
            <v>44620016.789999999</v>
          </cell>
          <cell r="Q111">
            <v>86236372.189999998</v>
          </cell>
          <cell r="R111">
            <v>35076801.490000002</v>
          </cell>
          <cell r="T111" t="str">
            <v>IFM</v>
          </cell>
          <cell r="U111">
            <v>42051083.130000003</v>
          </cell>
        </row>
        <row r="112">
          <cell r="L112" t="str">
            <v>INDUSPREVI</v>
          </cell>
          <cell r="M112">
            <v>419353.4</v>
          </cell>
          <cell r="N112"/>
          <cell r="O112">
            <v>2875019.71</v>
          </cell>
          <cell r="P112">
            <v>2841099.09</v>
          </cell>
          <cell r="Q112">
            <v>6135472.1999999993</v>
          </cell>
          <cell r="R112">
            <v>3889539.39</v>
          </cell>
          <cell r="T112" t="str">
            <v>INDUSPREVI</v>
          </cell>
          <cell r="U112">
            <v>10486998.390000001</v>
          </cell>
        </row>
        <row r="113">
          <cell r="L113" t="str">
            <v>INERGUS</v>
          </cell>
          <cell r="M113">
            <v>2661514.35</v>
          </cell>
          <cell r="N113"/>
          <cell r="O113">
            <v>2661514.35</v>
          </cell>
          <cell r="P113">
            <v>200164.26</v>
          </cell>
          <cell r="Q113">
            <v>5523192.96</v>
          </cell>
          <cell r="R113">
            <v>0</v>
          </cell>
          <cell r="T113" t="str">
            <v>INERGUS</v>
          </cell>
          <cell r="U113">
            <v>1052034.28</v>
          </cell>
        </row>
        <row r="114">
          <cell r="L114" t="str">
            <v>INFRAPREV</v>
          </cell>
          <cell r="M114">
            <v>574048.81999999995</v>
          </cell>
          <cell r="N114"/>
          <cell r="O114">
            <v>12306061.359999999</v>
          </cell>
          <cell r="P114">
            <v>11059892.970000001</v>
          </cell>
          <cell r="Q114">
            <v>23940003.149999999</v>
          </cell>
          <cell r="R114">
            <v>1681104.98</v>
          </cell>
          <cell r="T114" t="str">
            <v>INFRAPREV</v>
          </cell>
          <cell r="U114">
            <v>68157479.5</v>
          </cell>
        </row>
        <row r="115">
          <cell r="L115" t="str">
            <v>INOVAR PREVIDENCIA</v>
          </cell>
          <cell r="M115"/>
          <cell r="N115"/>
          <cell r="O115">
            <v>251521.49</v>
          </cell>
          <cell r="P115">
            <v>50163.54</v>
          </cell>
          <cell r="Q115">
            <v>301685.02999999997</v>
          </cell>
          <cell r="R115">
            <v>2545999.79</v>
          </cell>
          <cell r="T115" t="str">
            <v>INOVAR PREVIDENCIA</v>
          </cell>
          <cell r="U115">
            <v>15316779.5</v>
          </cell>
        </row>
        <row r="116">
          <cell r="L116" t="str">
            <v>INSTITUTO AMBEV</v>
          </cell>
          <cell r="M116"/>
          <cell r="N116"/>
          <cell r="O116">
            <v>20034448.640000001</v>
          </cell>
          <cell r="P116">
            <v>14321862.68</v>
          </cell>
          <cell r="Q116">
            <v>34356311.32</v>
          </cell>
          <cell r="R116">
            <v>4934069.7300000004</v>
          </cell>
          <cell r="T116" t="str">
            <v>INSTITUTO AMBEV</v>
          </cell>
          <cell r="U116">
            <v>28885412.359999999</v>
          </cell>
        </row>
        <row r="117">
          <cell r="L117" t="str">
            <v>ISBRE</v>
          </cell>
          <cell r="M117">
            <v>2438192.63</v>
          </cell>
          <cell r="N117"/>
          <cell r="O117">
            <v>4926856.43</v>
          </cell>
          <cell r="P117">
            <v>4665689.95</v>
          </cell>
          <cell r="Q117">
            <v>12030739.01</v>
          </cell>
          <cell r="R117">
            <v>30263.63</v>
          </cell>
          <cell r="T117" t="str">
            <v>ISBRE</v>
          </cell>
          <cell r="U117">
            <v>24072290.220000003</v>
          </cell>
        </row>
        <row r="118">
          <cell r="L118" t="str">
            <v>ITAU UNIBANCO</v>
          </cell>
          <cell r="M118">
            <v>5078456.42</v>
          </cell>
          <cell r="N118"/>
          <cell r="O118">
            <v>31870671.449999999</v>
          </cell>
          <cell r="P118">
            <v>63583988.210000001</v>
          </cell>
          <cell r="Q118">
            <v>100533116.08</v>
          </cell>
          <cell r="R118">
            <v>3915645.84</v>
          </cell>
          <cell r="T118" t="str">
            <v>ITAU UNIBANCO</v>
          </cell>
          <cell r="U118">
            <v>506469011.27000004</v>
          </cell>
        </row>
        <row r="119">
          <cell r="L119" t="str">
            <v>ITAUSAINDL</v>
          </cell>
          <cell r="M119"/>
          <cell r="N119"/>
          <cell r="O119">
            <v>11448096.4</v>
          </cell>
          <cell r="P119">
            <v>6381722.54</v>
          </cell>
          <cell r="Q119">
            <v>17829818.940000001</v>
          </cell>
          <cell r="R119">
            <v>1377877.9</v>
          </cell>
          <cell r="T119" t="str">
            <v>ITAUSAINDL</v>
          </cell>
          <cell r="U119">
            <v>27420789.23</v>
          </cell>
        </row>
        <row r="120">
          <cell r="L120" t="str">
            <v>JOHNSON</v>
          </cell>
          <cell r="M120"/>
          <cell r="N120"/>
          <cell r="O120">
            <v>13997574.449999999</v>
          </cell>
          <cell r="P120">
            <v>20110057.489999998</v>
          </cell>
          <cell r="Q120">
            <v>34107631.939999998</v>
          </cell>
          <cell r="R120">
            <v>8598457.8699999992</v>
          </cell>
          <cell r="T120" t="str">
            <v>JOHNSON</v>
          </cell>
          <cell r="U120">
            <v>29071236.350000001</v>
          </cell>
        </row>
        <row r="121">
          <cell r="L121" t="str">
            <v>JUSPREV</v>
          </cell>
          <cell r="M121">
            <v>0</v>
          </cell>
          <cell r="N121">
            <v>0</v>
          </cell>
          <cell r="O121">
            <v>10547864.65</v>
          </cell>
          <cell r="P121">
            <v>0</v>
          </cell>
          <cell r="Q121">
            <v>10547864.65</v>
          </cell>
          <cell r="R121">
            <v>5388599.6799999997</v>
          </cell>
          <cell r="T121" t="str">
            <v>JUSPREV</v>
          </cell>
          <cell r="U121">
            <v>950741.65</v>
          </cell>
        </row>
        <row r="122">
          <cell r="L122" t="str">
            <v>KPMG PREV</v>
          </cell>
          <cell r="M122"/>
          <cell r="N122"/>
          <cell r="O122">
            <v>1567851.02</v>
          </cell>
          <cell r="P122">
            <v>9856872.8200000003</v>
          </cell>
          <cell r="Q122">
            <v>11424723.84</v>
          </cell>
          <cell r="R122">
            <v>1616487.88</v>
          </cell>
          <cell r="T122" t="str">
            <v>KPMG PREV</v>
          </cell>
          <cell r="U122">
            <v>9522827.1799999997</v>
          </cell>
        </row>
        <row r="123">
          <cell r="L123" t="str">
            <v>LILLYPREV</v>
          </cell>
          <cell r="M123"/>
          <cell r="N123"/>
          <cell r="O123">
            <v>1555235.78</v>
          </cell>
          <cell r="P123">
            <v>2124803.7599999998</v>
          </cell>
          <cell r="Q123">
            <v>3680039.54</v>
          </cell>
          <cell r="R123">
            <v>182071.62</v>
          </cell>
          <cell r="T123" t="str">
            <v>LILLYPREV</v>
          </cell>
          <cell r="U123">
            <v>4590327.13</v>
          </cell>
        </row>
        <row r="124">
          <cell r="L124" t="str">
            <v>MAIS FUTURO</v>
          </cell>
          <cell r="M124"/>
          <cell r="N124">
            <v>58152.94</v>
          </cell>
          <cell r="O124">
            <v>2438749.17</v>
          </cell>
          <cell r="P124">
            <v>46212.85</v>
          </cell>
          <cell r="Q124">
            <v>2543114.96</v>
          </cell>
          <cell r="R124">
            <v>7492734.8499999996</v>
          </cell>
          <cell r="T124" t="str">
            <v>MAIS FUTURO</v>
          </cell>
          <cell r="U124">
            <v>928731.71</v>
          </cell>
        </row>
        <row r="125">
          <cell r="L125" t="str">
            <v>MAIS VIDA PREV</v>
          </cell>
          <cell r="M125"/>
          <cell r="N125"/>
          <cell r="O125">
            <v>3416304.42</v>
          </cell>
          <cell r="P125">
            <v>4130407.9</v>
          </cell>
          <cell r="Q125">
            <v>7546712.3200000003</v>
          </cell>
          <cell r="R125">
            <v>63079.5</v>
          </cell>
          <cell r="T125" t="str">
            <v>MAIS VIDA PREV</v>
          </cell>
          <cell r="U125">
            <v>6625106.54</v>
          </cell>
        </row>
        <row r="126">
          <cell r="L126" t="str">
            <v>MAPPIN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T126" t="str">
            <v>MAPPIN</v>
          </cell>
          <cell r="U126">
            <v>0</v>
          </cell>
        </row>
        <row r="127">
          <cell r="L127" t="str">
            <v>MARCOPREV</v>
          </cell>
          <cell r="M127"/>
          <cell r="N127"/>
          <cell r="O127">
            <v>1011098.04</v>
          </cell>
          <cell r="P127">
            <v>2618117.61</v>
          </cell>
          <cell r="Q127">
            <v>3629215.65</v>
          </cell>
          <cell r="R127">
            <v>934660.15</v>
          </cell>
          <cell r="T127" t="str">
            <v>MARCOPREV</v>
          </cell>
          <cell r="U127">
            <v>6834087.0299999993</v>
          </cell>
        </row>
        <row r="128">
          <cell r="L128" t="str">
            <v>MAUA PREV</v>
          </cell>
          <cell r="M128"/>
          <cell r="N128"/>
          <cell r="O128">
            <v>2392189.52</v>
          </cell>
          <cell r="P128">
            <v>3113867.15</v>
          </cell>
          <cell r="Q128">
            <v>5506056.6699999999</v>
          </cell>
          <cell r="R128">
            <v>4257745.5</v>
          </cell>
          <cell r="T128" t="str">
            <v>MAUA PREV</v>
          </cell>
          <cell r="U128">
            <v>6336903.1100000003</v>
          </cell>
        </row>
        <row r="129">
          <cell r="L129" t="str">
            <v>MBPREV</v>
          </cell>
          <cell r="M129"/>
          <cell r="N129"/>
          <cell r="O129">
            <v>5645575.7599999998</v>
          </cell>
          <cell r="P129">
            <v>4901967.47</v>
          </cell>
          <cell r="Q129">
            <v>10547543.23</v>
          </cell>
          <cell r="R129">
            <v>1192693.6299999999</v>
          </cell>
          <cell r="T129" t="str">
            <v>MBPREV</v>
          </cell>
          <cell r="U129">
            <v>18434860.830000002</v>
          </cell>
        </row>
        <row r="130">
          <cell r="L130" t="str">
            <v>MERCERPREV</v>
          </cell>
          <cell r="M130"/>
          <cell r="N130"/>
          <cell r="O130">
            <v>5053085.91</v>
          </cell>
          <cell r="P130">
            <v>6716623.0800000001</v>
          </cell>
          <cell r="Q130">
            <v>11769708.99</v>
          </cell>
          <cell r="R130">
            <v>2813965.51</v>
          </cell>
          <cell r="T130" t="str">
            <v>MERCERPREV</v>
          </cell>
          <cell r="U130">
            <v>3306444.06</v>
          </cell>
        </row>
        <row r="131">
          <cell r="L131" t="str">
            <v>METRUS</v>
          </cell>
          <cell r="M131">
            <v>1049455.05</v>
          </cell>
          <cell r="N131">
            <v>311886.63</v>
          </cell>
          <cell r="O131">
            <v>12105180.01</v>
          </cell>
          <cell r="P131">
            <v>8078502.1399999997</v>
          </cell>
          <cell r="Q131">
            <v>21545023.829999998</v>
          </cell>
          <cell r="R131">
            <v>4376152.3600000003</v>
          </cell>
          <cell r="T131" t="str">
            <v>METRUS</v>
          </cell>
          <cell r="U131">
            <v>54670761.020000003</v>
          </cell>
        </row>
        <row r="132">
          <cell r="L132" t="str">
            <v>MM PREV</v>
          </cell>
          <cell r="M132">
            <v>118.86</v>
          </cell>
          <cell r="N132"/>
          <cell r="O132">
            <v>350143.93</v>
          </cell>
          <cell r="P132">
            <v>636662.1</v>
          </cell>
          <cell r="Q132">
            <v>986924.8899999999</v>
          </cell>
          <cell r="R132">
            <v>1628445.99</v>
          </cell>
          <cell r="T132" t="str">
            <v>MM PREV</v>
          </cell>
          <cell r="U132">
            <v>237567.18</v>
          </cell>
        </row>
        <row r="133">
          <cell r="L133" t="str">
            <v>MONGERAL</v>
          </cell>
          <cell r="M133"/>
          <cell r="N133"/>
          <cell r="O133">
            <v>3319165.74</v>
          </cell>
          <cell r="P133">
            <v>5183355.2300000004</v>
          </cell>
          <cell r="Q133">
            <v>8502520.9700000007</v>
          </cell>
          <cell r="R133">
            <v>2053719.08</v>
          </cell>
          <cell r="T133" t="str">
            <v>MONGERAL</v>
          </cell>
          <cell r="U133">
            <v>799004.35</v>
          </cell>
        </row>
        <row r="134">
          <cell r="L134" t="str">
            <v>MSD PREV</v>
          </cell>
          <cell r="M134"/>
          <cell r="N134"/>
          <cell r="O134">
            <v>4450269.72</v>
          </cell>
          <cell r="P134">
            <v>4955283.87</v>
          </cell>
          <cell r="Q134">
            <v>9405553.5899999999</v>
          </cell>
          <cell r="R134">
            <v>2996780.1</v>
          </cell>
          <cell r="T134" t="str">
            <v>MSD PREV</v>
          </cell>
          <cell r="U134">
            <v>6949505.5300000003</v>
          </cell>
        </row>
        <row r="135">
          <cell r="L135" t="str">
            <v>MULTIBRA</v>
          </cell>
          <cell r="M135">
            <v>6572133.9800000004</v>
          </cell>
          <cell r="N135"/>
          <cell r="O135">
            <v>47261898.950000003</v>
          </cell>
          <cell r="P135">
            <v>44145558.560000002</v>
          </cell>
          <cell r="Q135">
            <v>97979591.49000001</v>
          </cell>
          <cell r="R135">
            <v>45805699.810000002</v>
          </cell>
          <cell r="T135" t="str">
            <v>MULTIBRA</v>
          </cell>
          <cell r="U135">
            <v>152408456.91</v>
          </cell>
        </row>
        <row r="136">
          <cell r="L136" t="str">
            <v>MULTIBRA INSTITUIDOR</v>
          </cell>
          <cell r="M136"/>
          <cell r="N136"/>
          <cell r="O136">
            <v>9403.42</v>
          </cell>
          <cell r="P136">
            <v>16.46</v>
          </cell>
          <cell r="Q136">
            <v>9419.8799999999992</v>
          </cell>
          <cell r="R136">
            <v>24522.21</v>
          </cell>
          <cell r="T136" t="str">
            <v>MULTIBRA INSTITUIDOR</v>
          </cell>
          <cell r="U136">
            <v>5467.77</v>
          </cell>
        </row>
        <row r="137">
          <cell r="L137" t="str">
            <v>MULTICOOP</v>
          </cell>
          <cell r="M137"/>
          <cell r="N137">
            <v>101940434.81999999</v>
          </cell>
          <cell r="O137">
            <v>6446088.8700000001</v>
          </cell>
          <cell r="P137">
            <v>1168866.51</v>
          </cell>
          <cell r="Q137">
            <v>109555390.2</v>
          </cell>
          <cell r="R137">
            <v>9817086.5800000001</v>
          </cell>
          <cell r="T137" t="str">
            <v>MULTICOOP</v>
          </cell>
          <cell r="U137">
            <v>20033048.77</v>
          </cell>
        </row>
        <row r="138">
          <cell r="L138" t="str">
            <v>MULTIPENSIONS</v>
          </cell>
          <cell r="M138">
            <v>345015.27</v>
          </cell>
          <cell r="N138"/>
          <cell r="O138">
            <v>25844911.859999999</v>
          </cell>
          <cell r="P138">
            <v>27329219.239999998</v>
          </cell>
          <cell r="Q138">
            <v>53519146.369999997</v>
          </cell>
          <cell r="R138">
            <v>21938851.260000002</v>
          </cell>
          <cell r="T138" t="str">
            <v>MULTIPENSIONS</v>
          </cell>
          <cell r="U138">
            <v>46144276.18</v>
          </cell>
        </row>
        <row r="139">
          <cell r="L139" t="str">
            <v>MULTIPLA</v>
          </cell>
          <cell r="M139">
            <v>11237.45</v>
          </cell>
          <cell r="N139"/>
          <cell r="O139">
            <v>13244366.58</v>
          </cell>
          <cell r="P139">
            <v>11411203.470000001</v>
          </cell>
          <cell r="Q139">
            <v>24666807.5</v>
          </cell>
          <cell r="R139">
            <v>3024251.28</v>
          </cell>
          <cell r="T139" t="str">
            <v>MULTIPLA</v>
          </cell>
          <cell r="U139">
            <v>27469229.699999999</v>
          </cell>
        </row>
        <row r="140">
          <cell r="L140" t="str">
            <v>MULTIPREV</v>
          </cell>
          <cell r="M140">
            <v>905.31</v>
          </cell>
          <cell r="N140"/>
          <cell r="O140">
            <v>83275152.109999999</v>
          </cell>
          <cell r="P140">
            <v>97650310.370000005</v>
          </cell>
          <cell r="Q140">
            <v>180926367.79000002</v>
          </cell>
          <cell r="R140">
            <v>57075923.719999999</v>
          </cell>
          <cell r="T140" t="str">
            <v>MULTIPREV</v>
          </cell>
          <cell r="U140">
            <v>102093836.42999999</v>
          </cell>
        </row>
        <row r="141">
          <cell r="L141" t="str">
            <v>MÚTUOPREV</v>
          </cell>
          <cell r="M141"/>
          <cell r="N141">
            <v>43837.919999999998</v>
          </cell>
          <cell r="O141">
            <v>4820366.49</v>
          </cell>
          <cell r="P141">
            <v>19526.95</v>
          </cell>
          <cell r="Q141">
            <v>4883731.3600000003</v>
          </cell>
          <cell r="R141">
            <v>1213292.8700000001</v>
          </cell>
          <cell r="T141" t="str">
            <v>MÚTUOPREV</v>
          </cell>
          <cell r="U141">
            <v>3756774.63</v>
          </cell>
        </row>
        <row r="142">
          <cell r="L142" t="str">
            <v>NÉOS</v>
          </cell>
          <cell r="M142">
            <v>5666443.1799999997</v>
          </cell>
          <cell r="N142"/>
          <cell r="O142">
            <v>19001771.16</v>
          </cell>
          <cell r="P142">
            <v>21954249.27</v>
          </cell>
          <cell r="Q142">
            <v>46622463.609999999</v>
          </cell>
          <cell r="R142">
            <v>22308455.960000001</v>
          </cell>
          <cell r="T142" t="str">
            <v>NÉOS</v>
          </cell>
          <cell r="U142">
            <v>115729156.11</v>
          </cell>
        </row>
        <row r="143">
          <cell r="L143" t="str">
            <v>NUCLEOS</v>
          </cell>
          <cell r="M143">
            <v>6695955.75</v>
          </cell>
          <cell r="N143"/>
          <cell r="O143">
            <v>20139654.379999999</v>
          </cell>
          <cell r="P143">
            <v>17276051.420000002</v>
          </cell>
          <cell r="Q143">
            <v>44111661.549999997</v>
          </cell>
          <cell r="R143">
            <v>1585018.09</v>
          </cell>
          <cell r="T143" t="str">
            <v>NUCLEOS</v>
          </cell>
          <cell r="U143">
            <v>69668948.849999994</v>
          </cell>
        </row>
        <row r="144">
          <cell r="L144" t="str">
            <v>OABPREV-GO</v>
          </cell>
          <cell r="M144"/>
          <cell r="N144"/>
          <cell r="O144">
            <v>2756054.23</v>
          </cell>
          <cell r="P144"/>
          <cell r="Q144">
            <v>2756054.23</v>
          </cell>
          <cell r="R144">
            <v>2698371.86</v>
          </cell>
          <cell r="T144" t="str">
            <v>OABPREV-GO</v>
          </cell>
          <cell r="U144">
            <v>902949.01</v>
          </cell>
        </row>
        <row r="145">
          <cell r="L145" t="str">
            <v>OABPREV-MG</v>
          </cell>
          <cell r="M145">
            <v>0</v>
          </cell>
          <cell r="N145">
            <v>0</v>
          </cell>
          <cell r="O145">
            <v>7792079.4900000002</v>
          </cell>
          <cell r="P145">
            <v>0</v>
          </cell>
          <cell r="Q145">
            <v>7792079.4900000002</v>
          </cell>
          <cell r="R145">
            <v>3234500.75</v>
          </cell>
          <cell r="T145" t="str">
            <v>OABPREV-MG</v>
          </cell>
          <cell r="U145">
            <v>1129048.02</v>
          </cell>
        </row>
        <row r="146">
          <cell r="L146" t="str">
            <v>OABPREVNORDESTE</v>
          </cell>
          <cell r="M146">
            <v>9786.2800000000007</v>
          </cell>
          <cell r="N146"/>
          <cell r="O146">
            <v>82524.69</v>
          </cell>
          <cell r="P146"/>
          <cell r="Q146">
            <v>92310.97</v>
          </cell>
          <cell r="R146">
            <v>42227.37</v>
          </cell>
          <cell r="T146" t="str">
            <v>OABPREVNORDESTE</v>
          </cell>
          <cell r="U146">
            <v>391449.45</v>
          </cell>
        </row>
        <row r="147">
          <cell r="L147" t="str">
            <v>OABPREV-PR</v>
          </cell>
          <cell r="M147"/>
          <cell r="N147">
            <v>14973507.73</v>
          </cell>
          <cell r="O147"/>
          <cell r="P147"/>
          <cell r="Q147">
            <v>14973507.73</v>
          </cell>
          <cell r="R147">
            <v>8172347.1100000003</v>
          </cell>
          <cell r="T147" t="str">
            <v>OABPREV-PR</v>
          </cell>
          <cell r="U147">
            <v>2298404.52</v>
          </cell>
        </row>
        <row r="148">
          <cell r="L148" t="str">
            <v>OABPREV-RJ</v>
          </cell>
          <cell r="M148">
            <v>1036.23</v>
          </cell>
          <cell r="N148"/>
          <cell r="O148">
            <v>785678.51</v>
          </cell>
          <cell r="P148"/>
          <cell r="Q148">
            <v>786714.74</v>
          </cell>
          <cell r="R148">
            <v>1598288.11</v>
          </cell>
          <cell r="T148" t="str">
            <v>OABPREV-RJ</v>
          </cell>
          <cell r="U148">
            <v>311905.16000000003</v>
          </cell>
        </row>
        <row r="149">
          <cell r="L149" t="str">
            <v>OABPREV-RS</v>
          </cell>
          <cell r="M149"/>
          <cell r="N149"/>
          <cell r="O149">
            <v>4434804.6100000003</v>
          </cell>
          <cell r="P149"/>
          <cell r="Q149">
            <v>4434804.6100000003</v>
          </cell>
          <cell r="R149">
            <v>2840246.33</v>
          </cell>
          <cell r="T149" t="str">
            <v>OABPREV-RS</v>
          </cell>
          <cell r="U149">
            <v>528733.94999999995</v>
          </cell>
        </row>
        <row r="150">
          <cell r="L150" t="str">
            <v>OABPREV-SC</v>
          </cell>
          <cell r="M150"/>
          <cell r="N150"/>
          <cell r="O150">
            <v>5326226.37</v>
          </cell>
          <cell r="P150"/>
          <cell r="Q150">
            <v>5326226.37</v>
          </cell>
          <cell r="R150">
            <v>5779499.6399999997</v>
          </cell>
          <cell r="T150" t="str">
            <v>OABPREV-SC</v>
          </cell>
          <cell r="U150">
            <v>891762.51</v>
          </cell>
        </row>
        <row r="151">
          <cell r="L151" t="str">
            <v>OABPREV-SP</v>
          </cell>
          <cell r="M151"/>
          <cell r="N151"/>
          <cell r="O151">
            <v>21094209.219999999</v>
          </cell>
          <cell r="P151"/>
          <cell r="Q151">
            <v>21094209.219999999</v>
          </cell>
          <cell r="R151">
            <v>18131114.539999999</v>
          </cell>
          <cell r="T151" t="str">
            <v>OABPREV-SP</v>
          </cell>
          <cell r="U151">
            <v>5116053.76</v>
          </cell>
        </row>
        <row r="152">
          <cell r="L152" t="str">
            <v>ORIUS</v>
          </cell>
          <cell r="M152">
            <v>14684.16</v>
          </cell>
          <cell r="N152"/>
          <cell r="O152">
            <v>14684.16</v>
          </cell>
          <cell r="P152">
            <v>238767.81</v>
          </cell>
          <cell r="Q152">
            <v>268136.13</v>
          </cell>
          <cell r="R152">
            <v>1779.97</v>
          </cell>
          <cell r="T152" t="str">
            <v>ORIUS</v>
          </cell>
          <cell r="U152">
            <v>373644.14</v>
          </cell>
        </row>
        <row r="153">
          <cell r="L153" t="str">
            <v>P&amp;G PREV</v>
          </cell>
          <cell r="M153"/>
          <cell r="N153"/>
          <cell r="O153">
            <v>4235744.04</v>
          </cell>
          <cell r="P153">
            <v>5684238.8899999997</v>
          </cell>
          <cell r="Q153">
            <v>9919982.9299999997</v>
          </cell>
          <cell r="R153">
            <v>728042.93</v>
          </cell>
          <cell r="T153" t="str">
            <v>P&amp;G PREV</v>
          </cell>
          <cell r="U153">
            <v>14790676.25</v>
          </cell>
        </row>
        <row r="154">
          <cell r="L154" t="str">
            <v>PETROS</v>
          </cell>
          <cell r="M154">
            <v>558549953.40999997</v>
          </cell>
          <cell r="N154"/>
          <cell r="O154">
            <v>1103054800</v>
          </cell>
          <cell r="P154">
            <v>1067591864.95</v>
          </cell>
          <cell r="Q154">
            <v>2729196618.3599997</v>
          </cell>
          <cell r="R154">
            <v>76417354.450000003</v>
          </cell>
          <cell r="T154" t="str">
            <v>PETROS</v>
          </cell>
          <cell r="U154">
            <v>2660039269.8699999</v>
          </cell>
        </row>
        <row r="155">
          <cell r="L155" t="str">
            <v>PFIZER PREV</v>
          </cell>
          <cell r="M155"/>
          <cell r="N155"/>
          <cell r="O155">
            <v>3118341.52</v>
          </cell>
          <cell r="P155">
            <v>2593290.56</v>
          </cell>
          <cell r="Q155">
            <v>5711632.0800000001</v>
          </cell>
          <cell r="R155">
            <v>10417278.060000001</v>
          </cell>
          <cell r="T155" t="str">
            <v>PFIZER PREV</v>
          </cell>
          <cell r="U155">
            <v>7001436.3700000001</v>
          </cell>
        </row>
        <row r="156">
          <cell r="L156" t="str">
            <v>PLANEJAR</v>
          </cell>
          <cell r="M156"/>
          <cell r="N156"/>
          <cell r="O156">
            <v>4451083.4400000004</v>
          </cell>
          <cell r="P156">
            <v>3996763.44</v>
          </cell>
          <cell r="Q156">
            <v>8447846.8800000008</v>
          </cell>
          <cell r="R156">
            <v>736991.11</v>
          </cell>
          <cell r="T156" t="str">
            <v>PLANEJAR</v>
          </cell>
          <cell r="U156">
            <v>10353172.489999998</v>
          </cell>
        </row>
        <row r="157">
          <cell r="L157" t="str">
            <v>PORTOPREV</v>
          </cell>
          <cell r="M157">
            <v>3525.78</v>
          </cell>
          <cell r="N157"/>
          <cell r="O157">
            <v>8857185.7899999991</v>
          </cell>
          <cell r="P157">
            <v>8386499.1399999997</v>
          </cell>
          <cell r="Q157">
            <v>17247210.709999997</v>
          </cell>
          <cell r="R157">
            <v>7475246.1699999999</v>
          </cell>
          <cell r="T157" t="str">
            <v>PORTOPREV</v>
          </cell>
          <cell r="U157">
            <v>7551104.3300000001</v>
          </cell>
        </row>
        <row r="158">
          <cell r="L158" t="str">
            <v>PORTUS</v>
          </cell>
          <cell r="M158">
            <v>16224432.439999999</v>
          </cell>
          <cell r="N158"/>
          <cell r="O158">
            <v>16346459.640000001</v>
          </cell>
          <cell r="P158">
            <v>15356345.52</v>
          </cell>
          <cell r="Q158">
            <v>47927237.599999994</v>
          </cell>
          <cell r="R158">
            <v>49472.47</v>
          </cell>
          <cell r="T158" t="str">
            <v>PORTUS</v>
          </cell>
          <cell r="U158">
            <v>64972014.010000005</v>
          </cell>
        </row>
        <row r="159">
          <cell r="L159" t="str">
            <v>POSTALIS</v>
          </cell>
          <cell r="M159">
            <v>88667627.870000005</v>
          </cell>
          <cell r="N159"/>
          <cell r="O159">
            <v>197017162.94</v>
          </cell>
          <cell r="P159">
            <v>101920085.45</v>
          </cell>
          <cell r="Q159">
            <v>387604876.25999999</v>
          </cell>
          <cell r="R159">
            <v>27066340.219999999</v>
          </cell>
          <cell r="T159" t="str">
            <v>POSTALIS</v>
          </cell>
          <cell r="U159">
            <v>310158888.50999999</v>
          </cell>
        </row>
        <row r="160">
          <cell r="L160" t="str">
            <v>POUPREV</v>
          </cell>
          <cell r="M160">
            <v>24130.45</v>
          </cell>
          <cell r="N160"/>
          <cell r="O160">
            <v>4770250.4000000004</v>
          </cell>
          <cell r="P160">
            <v>4338860.9000000004</v>
          </cell>
          <cell r="Q160">
            <v>9133241.75</v>
          </cell>
          <cell r="R160">
            <v>207880.38</v>
          </cell>
          <cell r="T160" t="str">
            <v>POUPREV</v>
          </cell>
          <cell r="U160">
            <v>6687307.7799999993</v>
          </cell>
        </row>
        <row r="161">
          <cell r="L161" t="str">
            <v>PRECE</v>
          </cell>
          <cell r="M161">
            <v>8797730.6899999995</v>
          </cell>
          <cell r="N161"/>
          <cell r="O161">
            <v>12918016.029999999</v>
          </cell>
          <cell r="P161">
            <v>3890365.09</v>
          </cell>
          <cell r="Q161">
            <v>25606111.809999999</v>
          </cell>
          <cell r="R161">
            <v>6000466.3499999996</v>
          </cell>
          <cell r="T161" t="str">
            <v>PRECE</v>
          </cell>
          <cell r="U161">
            <v>58693629.07</v>
          </cell>
        </row>
        <row r="162">
          <cell r="L162" t="str">
            <v>PREV PEPSICO</v>
          </cell>
          <cell r="M162">
            <v>0</v>
          </cell>
          <cell r="N162"/>
          <cell r="O162">
            <v>4931462.59</v>
          </cell>
          <cell r="P162">
            <v>5667860.2400000002</v>
          </cell>
          <cell r="Q162">
            <v>10599322.83</v>
          </cell>
          <cell r="R162">
            <v>10531256.550000001</v>
          </cell>
          <cell r="T162" t="str">
            <v>PREV PEPSICO</v>
          </cell>
          <cell r="U162">
            <v>7496411.9699999997</v>
          </cell>
        </row>
        <row r="163">
          <cell r="L163" t="str">
            <v>PREVBEP</v>
          </cell>
          <cell r="M163">
            <v>86877.78</v>
          </cell>
          <cell r="N163"/>
          <cell r="O163">
            <v>131060.68</v>
          </cell>
          <cell r="P163">
            <v>44182.9</v>
          </cell>
          <cell r="Q163">
            <v>262121.36</v>
          </cell>
          <cell r="R163">
            <v>0</v>
          </cell>
          <cell r="T163" t="str">
            <v>PREVBEP</v>
          </cell>
          <cell r="U163">
            <v>1775826.18</v>
          </cell>
        </row>
        <row r="164">
          <cell r="L164" t="str">
            <v>PREVCOM-BRC</v>
          </cell>
          <cell r="M164"/>
          <cell r="N164"/>
          <cell r="O164">
            <v>4341550.58</v>
          </cell>
          <cell r="P164">
            <v>4089848.59</v>
          </cell>
          <cell r="Q164">
            <v>8431399.1699999999</v>
          </cell>
          <cell r="R164">
            <v>40334.54</v>
          </cell>
          <cell r="T164" t="str">
            <v>PREVCOM-BRC</v>
          </cell>
          <cell r="U164">
            <v>0</v>
          </cell>
        </row>
        <row r="165">
          <cell r="L165" t="str">
            <v>PREVCOM-MG</v>
          </cell>
          <cell r="M165"/>
          <cell r="N165"/>
          <cell r="O165">
            <v>9271374.6799999997</v>
          </cell>
          <cell r="P165">
            <v>8964105.4800000004</v>
          </cell>
          <cell r="Q165">
            <v>18235480.16</v>
          </cell>
          <cell r="R165">
            <v>136295.54999999999</v>
          </cell>
          <cell r="T165" t="str">
            <v>PREVCOM-MG</v>
          </cell>
          <cell r="U165">
            <v>859124.74</v>
          </cell>
        </row>
        <row r="166">
          <cell r="L166" t="str">
            <v>PREVCUMMINS</v>
          </cell>
          <cell r="M166"/>
          <cell r="N166"/>
          <cell r="O166">
            <v>3957248.38</v>
          </cell>
          <cell r="P166">
            <v>3841501.72</v>
          </cell>
          <cell r="Q166">
            <v>7798750.0999999996</v>
          </cell>
          <cell r="R166">
            <v>3051988.7</v>
          </cell>
          <cell r="T166" t="str">
            <v>PREVCUMMINS</v>
          </cell>
          <cell r="U166">
            <v>4874149.09</v>
          </cell>
        </row>
        <row r="167">
          <cell r="L167" t="str">
            <v>PREVDATA</v>
          </cell>
          <cell r="M167">
            <v>700548.44</v>
          </cell>
          <cell r="N167"/>
          <cell r="O167">
            <v>13514062.9</v>
          </cell>
          <cell r="P167">
            <v>12574666.16</v>
          </cell>
          <cell r="Q167">
            <v>26789277.5</v>
          </cell>
          <cell r="R167">
            <v>8160.98</v>
          </cell>
          <cell r="T167" t="str">
            <v>PREVDATA</v>
          </cell>
          <cell r="U167">
            <v>45275040.399999999</v>
          </cell>
        </row>
        <row r="168">
          <cell r="L168" t="str">
            <v>PREVDOW</v>
          </cell>
          <cell r="M168">
            <v>40308.86</v>
          </cell>
          <cell r="N168"/>
          <cell r="O168">
            <v>5952668.3399999999</v>
          </cell>
          <cell r="P168">
            <v>5779463.71</v>
          </cell>
          <cell r="Q168">
            <v>11772440.91</v>
          </cell>
          <cell r="R168">
            <v>1088079.01</v>
          </cell>
          <cell r="T168" t="str">
            <v>PREVDOW</v>
          </cell>
          <cell r="U168">
            <v>39607617.490000002</v>
          </cell>
        </row>
        <row r="169">
          <cell r="L169" t="str">
            <v>PREVEME II</v>
          </cell>
          <cell r="M169"/>
          <cell r="N169"/>
          <cell r="O169">
            <v>6022046.4400000004</v>
          </cell>
          <cell r="P169">
            <v>8558993.8000000007</v>
          </cell>
          <cell r="Q169">
            <v>14581040.240000002</v>
          </cell>
          <cell r="R169">
            <v>2045646.47</v>
          </cell>
          <cell r="T169" t="str">
            <v>PREVEME</v>
          </cell>
          <cell r="U169">
            <v>17933124.310000002</v>
          </cell>
        </row>
        <row r="170">
          <cell r="L170" t="str">
            <v>PREVES</v>
          </cell>
          <cell r="M170"/>
          <cell r="N170"/>
          <cell r="O170">
            <v>2986681.54</v>
          </cell>
          <cell r="P170">
            <v>954484.63</v>
          </cell>
          <cell r="Q170">
            <v>3941166.17</v>
          </cell>
          <cell r="R170">
            <v>115535.57</v>
          </cell>
          <cell r="T170" t="str">
            <v>PREVEME II</v>
          </cell>
          <cell r="U170">
            <v>9901172.9600000009</v>
          </cell>
        </row>
        <row r="171">
          <cell r="L171" t="str">
            <v>PREVHAB</v>
          </cell>
          <cell r="M171">
            <v>519883.58</v>
          </cell>
          <cell r="N171"/>
          <cell r="O171">
            <v>531179.72</v>
          </cell>
          <cell r="P171"/>
          <cell r="Q171">
            <v>1051063.3</v>
          </cell>
          <cell r="R171">
            <v>0</v>
          </cell>
          <cell r="T171" t="str">
            <v>PREVES</v>
          </cell>
          <cell r="U171">
            <v>125397.99</v>
          </cell>
        </row>
        <row r="172">
          <cell r="L172" t="str">
            <v>PREVI NOVARTIS</v>
          </cell>
          <cell r="M172">
            <v>90450.73</v>
          </cell>
          <cell r="N172"/>
          <cell r="O172">
            <v>3925359.53</v>
          </cell>
          <cell r="P172">
            <v>3632638.64</v>
          </cell>
          <cell r="Q172">
            <v>7648448.9000000004</v>
          </cell>
          <cell r="R172">
            <v>2138747.06</v>
          </cell>
          <cell r="T172" t="str">
            <v>PREVHAB</v>
          </cell>
          <cell r="U172">
            <v>15452734.110000001</v>
          </cell>
        </row>
        <row r="173">
          <cell r="L173" t="str">
            <v>PREVI/BB</v>
          </cell>
          <cell r="M173">
            <v>150520891.09999999</v>
          </cell>
          <cell r="N173"/>
          <cell r="O173">
            <v>590350260.24000001</v>
          </cell>
          <cell r="P173">
            <v>435394500</v>
          </cell>
          <cell r="Q173">
            <v>1176265651.3400002</v>
          </cell>
          <cell r="R173">
            <v>123610920.59999999</v>
          </cell>
          <cell r="T173" t="str">
            <v>PREVI NOVARTIS</v>
          </cell>
          <cell r="U173">
            <v>18172224.190000001</v>
          </cell>
        </row>
        <row r="174">
          <cell r="L174" t="str">
            <v>PREVIBAYER</v>
          </cell>
          <cell r="M174"/>
          <cell r="N174"/>
          <cell r="O174">
            <v>13318023.710000001</v>
          </cell>
          <cell r="P174">
            <v>19968332.16</v>
          </cell>
          <cell r="Q174">
            <v>33286355.870000001</v>
          </cell>
          <cell r="R174">
            <v>6274123.2699999996</v>
          </cell>
          <cell r="T174" t="str">
            <v>PREVI/BB</v>
          </cell>
          <cell r="U174">
            <v>4425957692.4700003</v>
          </cell>
        </row>
        <row r="175">
          <cell r="L175" t="str">
            <v>PREVIBOSCH</v>
          </cell>
          <cell r="M175"/>
          <cell r="N175"/>
          <cell r="O175"/>
          <cell r="P175">
            <v>6563104.5800000001</v>
          </cell>
          <cell r="Q175">
            <v>6563104.5800000001</v>
          </cell>
          <cell r="R175">
            <v>0</v>
          </cell>
          <cell r="T175" t="str">
            <v>PREVI-BANERJ</v>
          </cell>
          <cell r="U175">
            <v>0</v>
          </cell>
        </row>
        <row r="176">
          <cell r="L176" t="str">
            <v>PREVICAT</v>
          </cell>
          <cell r="M176"/>
          <cell r="N176"/>
          <cell r="O176"/>
          <cell r="P176">
            <v>1655155.81</v>
          </cell>
          <cell r="Q176">
            <v>1655155.81</v>
          </cell>
          <cell r="R176">
            <v>86605.82</v>
          </cell>
          <cell r="T176" t="str">
            <v>PREVIBAYER</v>
          </cell>
          <cell r="U176">
            <v>43700279.609999999</v>
          </cell>
        </row>
        <row r="177">
          <cell r="L177" t="str">
            <v>PREVICEL</v>
          </cell>
          <cell r="M177">
            <v>65150.22</v>
          </cell>
          <cell r="N177"/>
          <cell r="O177">
            <v>2299828.84</v>
          </cell>
          <cell r="P177">
            <v>2266844.0299999998</v>
          </cell>
          <cell r="Q177">
            <v>4631823.09</v>
          </cell>
          <cell r="R177">
            <v>787363.28</v>
          </cell>
          <cell r="T177" t="str">
            <v>PREVIBOSCH</v>
          </cell>
          <cell r="U177">
            <v>20746133.170000002</v>
          </cell>
        </row>
        <row r="178">
          <cell r="L178" t="str">
            <v>PREVICOKE</v>
          </cell>
          <cell r="M178"/>
          <cell r="N178"/>
          <cell r="O178">
            <v>5513284.6299999999</v>
          </cell>
          <cell r="P178">
            <v>5515867.1500000004</v>
          </cell>
          <cell r="Q178">
            <v>11029151.780000001</v>
          </cell>
          <cell r="R178">
            <v>3092254.83</v>
          </cell>
          <cell r="T178" t="str">
            <v>PREVICAT</v>
          </cell>
          <cell r="U178">
            <v>25605788.84</v>
          </cell>
        </row>
        <row r="179">
          <cell r="L179" t="str">
            <v>PREVIDÊNCIA BRB</v>
          </cell>
          <cell r="M179">
            <v>8970353.0800000001</v>
          </cell>
          <cell r="N179"/>
          <cell r="O179">
            <v>23258652.940000001</v>
          </cell>
          <cell r="P179">
            <v>22901945.329999998</v>
          </cell>
          <cell r="Q179">
            <v>55130951.350000001</v>
          </cell>
          <cell r="R179">
            <v>1853213.31</v>
          </cell>
          <cell r="T179" t="str">
            <v>PREVICEL</v>
          </cell>
          <cell r="U179">
            <v>3963706.89</v>
          </cell>
        </row>
        <row r="180">
          <cell r="L180" t="str">
            <v>PREVIDÊNCIA USIMINAS</v>
          </cell>
          <cell r="M180">
            <v>64411.66</v>
          </cell>
          <cell r="N180"/>
          <cell r="O180">
            <v>12099857.26</v>
          </cell>
          <cell r="P180">
            <v>12214927.32</v>
          </cell>
          <cell r="Q180">
            <v>24379196.240000002</v>
          </cell>
          <cell r="R180">
            <v>8798216.6300000008</v>
          </cell>
          <cell r="T180" t="str">
            <v>PREVICOKE</v>
          </cell>
          <cell r="U180">
            <v>9520260.6300000008</v>
          </cell>
        </row>
        <row r="181">
          <cell r="L181" t="str">
            <v>PREVIDEXXONMOBIL</v>
          </cell>
          <cell r="M181"/>
          <cell r="N181"/>
          <cell r="O181"/>
          <cell r="P181">
            <v>8009268.7800000003</v>
          </cell>
          <cell r="Q181">
            <v>8009268.7800000003</v>
          </cell>
          <cell r="R181">
            <v>0</v>
          </cell>
          <cell r="T181" t="str">
            <v>PREVIDÊNCIA BRB</v>
          </cell>
          <cell r="U181">
            <v>67206949.760000005</v>
          </cell>
        </row>
        <row r="182">
          <cell r="L182" t="str">
            <v>PREVIG</v>
          </cell>
          <cell r="M182">
            <v>7418384.4800000004</v>
          </cell>
          <cell r="N182"/>
          <cell r="O182">
            <v>15504670.24</v>
          </cell>
          <cell r="P182">
            <v>8607777.7799999993</v>
          </cell>
          <cell r="Q182">
            <v>31530832.5</v>
          </cell>
          <cell r="R182">
            <v>4021512.28</v>
          </cell>
          <cell r="T182" t="str">
            <v>PREVIDÊNCIA USIMINAS</v>
          </cell>
          <cell r="U182">
            <v>202377113.84999999</v>
          </cell>
        </row>
        <row r="183">
          <cell r="L183" t="str">
            <v>PREVI-GM</v>
          </cell>
          <cell r="M183"/>
          <cell r="N183"/>
          <cell r="O183">
            <v>14351588.720000001</v>
          </cell>
          <cell r="P183">
            <v>8124350.8200000003</v>
          </cell>
          <cell r="Q183">
            <v>22475939.539999999</v>
          </cell>
          <cell r="R183">
            <v>4222507.82</v>
          </cell>
          <cell r="T183" t="str">
            <v>PREVIDEXXONMOBIL</v>
          </cell>
          <cell r="U183">
            <v>6226286.4800000004</v>
          </cell>
        </row>
        <row r="184">
          <cell r="L184" t="str">
            <v>PREVIHONDA</v>
          </cell>
          <cell r="M184"/>
          <cell r="N184"/>
          <cell r="O184"/>
          <cell r="P184">
            <v>2648749.64</v>
          </cell>
          <cell r="Q184">
            <v>2648749.64</v>
          </cell>
          <cell r="R184">
            <v>0</v>
          </cell>
          <cell r="T184" t="str">
            <v>PREVIG</v>
          </cell>
          <cell r="U184">
            <v>69164080.520000011</v>
          </cell>
        </row>
        <row r="185">
          <cell r="L185" t="str">
            <v>PREVIK</v>
          </cell>
          <cell r="M185"/>
          <cell r="N185"/>
          <cell r="O185">
            <v>11445</v>
          </cell>
          <cell r="P185"/>
          <cell r="Q185">
            <v>11445</v>
          </cell>
          <cell r="R185">
            <v>0</v>
          </cell>
          <cell r="T185" t="str">
            <v>PREVI-GM</v>
          </cell>
          <cell r="U185">
            <v>76122209.040000007</v>
          </cell>
        </row>
        <row r="186">
          <cell r="L186" t="str">
            <v>PREVIM</v>
          </cell>
          <cell r="M186"/>
          <cell r="N186"/>
          <cell r="O186">
            <v>2217046.61</v>
          </cell>
          <cell r="P186">
            <v>3585370.89</v>
          </cell>
          <cell r="Q186">
            <v>5802417.5</v>
          </cell>
          <cell r="R186">
            <v>582696.12</v>
          </cell>
          <cell r="T186" t="str">
            <v>PREVIHONDA</v>
          </cell>
          <cell r="U186">
            <v>2179232.65</v>
          </cell>
        </row>
        <row r="187">
          <cell r="L187" t="str">
            <v>PREVINDUS</v>
          </cell>
          <cell r="M187">
            <v>1906726.88</v>
          </cell>
          <cell r="N187"/>
          <cell r="O187">
            <v>6491038.3600000003</v>
          </cell>
          <cell r="P187">
            <v>4788327.07</v>
          </cell>
          <cell r="Q187">
            <v>13186092.310000001</v>
          </cell>
          <cell r="R187">
            <v>6732182.1299999999</v>
          </cell>
          <cell r="T187" t="str">
            <v>PREVIK</v>
          </cell>
          <cell r="U187">
            <v>0</v>
          </cell>
        </row>
        <row r="188">
          <cell r="L188" t="str">
            <v>PREVINORTE</v>
          </cell>
          <cell r="M188">
            <v>740895.71</v>
          </cell>
          <cell r="N188"/>
          <cell r="O188">
            <v>7100833.1600000001</v>
          </cell>
          <cell r="P188">
            <v>4602334.3499999996</v>
          </cell>
          <cell r="Q188">
            <v>12444063.219999999</v>
          </cell>
          <cell r="R188">
            <v>10308811.210000001</v>
          </cell>
          <cell r="T188" t="str">
            <v>PREVIM</v>
          </cell>
          <cell r="U188">
            <v>8929720.620000001</v>
          </cell>
        </row>
        <row r="189">
          <cell r="L189" t="str">
            <v>PREVIP</v>
          </cell>
          <cell r="M189"/>
          <cell r="N189"/>
          <cell r="O189">
            <v>2840545.95</v>
          </cell>
          <cell r="P189">
            <v>2708202.06</v>
          </cell>
          <cell r="Q189">
            <v>5548748.0099999998</v>
          </cell>
          <cell r="R189">
            <v>883749.85</v>
          </cell>
          <cell r="T189" t="str">
            <v>PREVINDUS</v>
          </cell>
          <cell r="U189">
            <v>11680365.229999999</v>
          </cell>
        </row>
        <row r="190">
          <cell r="L190" t="str">
            <v>PREVIPLAN</v>
          </cell>
          <cell r="M190"/>
          <cell r="N190"/>
          <cell r="O190">
            <v>2370941.66</v>
          </cell>
          <cell r="P190">
            <v>3014694.2</v>
          </cell>
          <cell r="Q190">
            <v>5385635.8600000003</v>
          </cell>
          <cell r="R190">
            <v>451944.04</v>
          </cell>
          <cell r="T190" t="str">
            <v>PREVINORTE</v>
          </cell>
          <cell r="U190">
            <v>97797562.099999994</v>
          </cell>
        </row>
        <row r="191">
          <cell r="L191" t="str">
            <v>PREVIRB</v>
          </cell>
          <cell r="M191">
            <v>152022.99</v>
          </cell>
          <cell r="N191"/>
          <cell r="O191">
            <v>2645589.12</v>
          </cell>
          <cell r="P191">
            <v>2493566.13</v>
          </cell>
          <cell r="Q191">
            <v>5291178.24</v>
          </cell>
          <cell r="R191">
            <v>166021.4</v>
          </cell>
          <cell r="T191" t="str">
            <v>PREVIP</v>
          </cell>
          <cell r="U191">
            <v>6706650.6099999994</v>
          </cell>
        </row>
        <row r="192">
          <cell r="L192" t="str">
            <v>PREVISC</v>
          </cell>
          <cell r="M192">
            <v>552198.38</v>
          </cell>
          <cell r="N192">
            <v>773663.57</v>
          </cell>
          <cell r="O192">
            <v>11744766.109999999</v>
          </cell>
          <cell r="P192">
            <v>9483378.8900000006</v>
          </cell>
          <cell r="Q192">
            <v>22554006.949999999</v>
          </cell>
          <cell r="R192">
            <v>8999955.1799999997</v>
          </cell>
          <cell r="T192" t="str">
            <v>PREVIPLAN</v>
          </cell>
          <cell r="U192">
            <v>18097071.620000001</v>
          </cell>
        </row>
        <row r="193">
          <cell r="L193" t="str">
            <v>PREVISCANIA</v>
          </cell>
          <cell r="M193"/>
          <cell r="N193"/>
          <cell r="O193"/>
          <cell r="P193">
            <v>2749956.25</v>
          </cell>
          <cell r="Q193">
            <v>2749956.25</v>
          </cell>
          <cell r="R193">
            <v>0</v>
          </cell>
          <cell r="T193" t="str">
            <v>PREVIRB</v>
          </cell>
          <cell r="U193">
            <v>44217250.909999996</v>
          </cell>
        </row>
        <row r="194">
          <cell r="L194" t="str">
            <v>PREVI-SIEMENS</v>
          </cell>
          <cell r="M194"/>
          <cell r="N194"/>
          <cell r="O194">
            <v>8806341.1099999994</v>
          </cell>
          <cell r="P194">
            <v>10138899.890000001</v>
          </cell>
          <cell r="Q194">
            <v>18945241</v>
          </cell>
          <cell r="R194">
            <v>1358876.49</v>
          </cell>
          <cell r="T194" t="str">
            <v>PREVISC</v>
          </cell>
          <cell r="U194">
            <v>24270823.520000003</v>
          </cell>
        </row>
        <row r="195">
          <cell r="L195" t="str">
            <v>PREVISTIHL</v>
          </cell>
          <cell r="M195"/>
          <cell r="N195"/>
          <cell r="O195"/>
          <cell r="P195">
            <v>3009207.95</v>
          </cell>
          <cell r="Q195">
            <v>3009207.95</v>
          </cell>
          <cell r="R195">
            <v>476373.82</v>
          </cell>
          <cell r="T195" t="str">
            <v>PREVISCANIA</v>
          </cell>
          <cell r="U195">
            <v>6330393.1599999992</v>
          </cell>
        </row>
        <row r="196">
          <cell r="L196" t="str">
            <v>PREVNORDESTE</v>
          </cell>
          <cell r="M196"/>
          <cell r="N196"/>
          <cell r="O196">
            <v>6297483.0800000001</v>
          </cell>
          <cell r="P196">
            <v>6031768.5199999996</v>
          </cell>
          <cell r="Q196">
            <v>12329251.6</v>
          </cell>
          <cell r="R196">
            <v>10702.98</v>
          </cell>
          <cell r="T196" t="str">
            <v>PREVI-SIEMENS</v>
          </cell>
          <cell r="U196">
            <v>20587551.68</v>
          </cell>
        </row>
        <row r="197">
          <cell r="L197" t="str">
            <v>PREVSAN</v>
          </cell>
          <cell r="M197">
            <v>1819079.77</v>
          </cell>
          <cell r="N197"/>
          <cell r="O197">
            <v>8494517.3599999994</v>
          </cell>
          <cell r="P197">
            <v>6528663.7300000004</v>
          </cell>
          <cell r="Q197">
            <v>16842260.859999999</v>
          </cell>
          <cell r="R197">
            <v>484047.19</v>
          </cell>
          <cell r="T197" t="str">
            <v>PREVISTIHL</v>
          </cell>
          <cell r="U197">
            <v>2004829.8599999999</v>
          </cell>
        </row>
        <row r="198">
          <cell r="L198" t="str">
            <v>PREVSOMPO</v>
          </cell>
          <cell r="M198"/>
          <cell r="N198"/>
          <cell r="O198">
            <v>1132523.25</v>
          </cell>
          <cell r="P198">
            <v>1392699.78</v>
          </cell>
          <cell r="Q198">
            <v>2525223.0300000003</v>
          </cell>
          <cell r="R198">
            <v>0</v>
          </cell>
          <cell r="T198" t="str">
            <v>PREVNORDESTE</v>
          </cell>
          <cell r="U198">
            <v>14377.52</v>
          </cell>
        </row>
        <row r="199">
          <cell r="L199" t="str">
            <v>PREVUNIAO</v>
          </cell>
          <cell r="M199"/>
          <cell r="N199"/>
          <cell r="O199">
            <v>5195287.78</v>
          </cell>
          <cell r="P199">
            <v>3892946.08</v>
          </cell>
          <cell r="Q199">
            <v>9088233.8599999994</v>
          </cell>
          <cell r="R199">
            <v>4277047.54</v>
          </cell>
          <cell r="T199" t="str">
            <v>PREVSAN</v>
          </cell>
          <cell r="U199">
            <v>22512560.73</v>
          </cell>
        </row>
        <row r="200">
          <cell r="L200" t="str">
            <v>PREVUNISUL</v>
          </cell>
          <cell r="M200">
            <v>123782.57</v>
          </cell>
          <cell r="N200"/>
          <cell r="O200">
            <v>155213.60999999999</v>
          </cell>
          <cell r="P200">
            <v>362617.26</v>
          </cell>
          <cell r="Q200">
            <v>641613.43999999994</v>
          </cell>
          <cell r="R200">
            <v>846932.1</v>
          </cell>
          <cell r="T200" t="str">
            <v>PREVSOMPO</v>
          </cell>
          <cell r="U200">
            <v>1922770.6</v>
          </cell>
        </row>
        <row r="201">
          <cell r="L201" t="str">
            <v>PRHOSPER</v>
          </cell>
          <cell r="M201"/>
          <cell r="N201"/>
          <cell r="O201">
            <v>2309932.14</v>
          </cell>
          <cell r="P201">
            <v>3154269.75</v>
          </cell>
          <cell r="Q201">
            <v>5464201.8900000006</v>
          </cell>
          <cell r="R201">
            <v>5235697.08</v>
          </cell>
          <cell r="T201" t="str">
            <v>PREVUNIAO</v>
          </cell>
          <cell r="U201">
            <v>27780852.510000002</v>
          </cell>
        </row>
        <row r="202">
          <cell r="L202" t="str">
            <v>PROMON</v>
          </cell>
          <cell r="M202">
            <v>57120</v>
          </cell>
          <cell r="N202"/>
          <cell r="O202">
            <v>1994757.77</v>
          </cell>
          <cell r="P202">
            <v>1549956.2</v>
          </cell>
          <cell r="Q202">
            <v>3601833.9699999997</v>
          </cell>
          <cell r="R202">
            <v>1112256.68</v>
          </cell>
          <cell r="T202" t="str">
            <v>PREVUNISUL</v>
          </cell>
          <cell r="U202">
            <v>3419123.42</v>
          </cell>
        </row>
        <row r="203">
          <cell r="L203" t="str">
            <v>QUANTA</v>
          </cell>
          <cell r="M203"/>
          <cell r="N203">
            <v>5225279.8899999997</v>
          </cell>
          <cell r="O203">
            <v>127427495.98999999</v>
          </cell>
          <cell r="P203"/>
          <cell r="Q203">
            <v>132652775.88</v>
          </cell>
          <cell r="R203">
            <v>111013537.23999999</v>
          </cell>
          <cell r="T203" t="str">
            <v>PRHOSPER</v>
          </cell>
          <cell r="U203">
            <v>28713154.16</v>
          </cell>
        </row>
        <row r="204">
          <cell r="L204" t="str">
            <v>RANDONPREV</v>
          </cell>
          <cell r="M204"/>
          <cell r="N204"/>
          <cell r="O204">
            <v>2717614.04</v>
          </cell>
          <cell r="P204">
            <v>4115710.39</v>
          </cell>
          <cell r="Q204">
            <v>6833324.4299999997</v>
          </cell>
          <cell r="R204">
            <v>2508190.7200000002</v>
          </cell>
          <cell r="T204" t="str">
            <v>PROMON</v>
          </cell>
          <cell r="U204">
            <v>31347053.98</v>
          </cell>
        </row>
        <row r="205">
          <cell r="L205" t="str">
            <v>RBS PREV</v>
          </cell>
          <cell r="M205"/>
          <cell r="N205"/>
          <cell r="O205">
            <v>691302.94</v>
          </cell>
          <cell r="P205">
            <v>868330.54</v>
          </cell>
          <cell r="Q205">
            <v>1559633.48</v>
          </cell>
          <cell r="R205">
            <v>767696.6</v>
          </cell>
          <cell r="T205" t="str">
            <v>QUANTA</v>
          </cell>
          <cell r="U205">
            <v>18718723.690000001</v>
          </cell>
        </row>
        <row r="206">
          <cell r="L206" t="str">
            <v>REAL GRANDEZA</v>
          </cell>
          <cell r="M206">
            <v>6428697.6799999997</v>
          </cell>
          <cell r="N206"/>
          <cell r="O206">
            <v>22252494.02</v>
          </cell>
          <cell r="P206">
            <v>23406193.34</v>
          </cell>
          <cell r="Q206">
            <v>52087385.039999999</v>
          </cell>
          <cell r="R206">
            <v>217004.66</v>
          </cell>
          <cell r="T206" t="str">
            <v>RANDONPREV</v>
          </cell>
          <cell r="U206">
            <v>6962773.2599999998</v>
          </cell>
        </row>
        <row r="207">
          <cell r="L207" t="str">
            <v>RECKITTPREV</v>
          </cell>
          <cell r="M207"/>
          <cell r="N207"/>
          <cell r="O207">
            <v>1653057.71</v>
          </cell>
          <cell r="P207">
            <v>2833682.56</v>
          </cell>
          <cell r="Q207">
            <v>4486740.2699999996</v>
          </cell>
          <cell r="R207">
            <v>224955.61</v>
          </cell>
          <cell r="T207" t="str">
            <v>RBS PREV</v>
          </cell>
          <cell r="U207">
            <v>2847469.5</v>
          </cell>
        </row>
        <row r="208">
          <cell r="L208" t="str">
            <v>REFER</v>
          </cell>
          <cell r="M208">
            <v>1799140.89</v>
          </cell>
          <cell r="N208"/>
          <cell r="O208">
            <v>4755773.82</v>
          </cell>
          <cell r="P208">
            <v>3253378.43</v>
          </cell>
          <cell r="Q208">
            <v>9808293.1400000006</v>
          </cell>
          <cell r="R208">
            <v>507521.08</v>
          </cell>
          <cell r="T208" t="str">
            <v>REAL GRANDEZA</v>
          </cell>
          <cell r="U208">
            <v>413801943.69</v>
          </cell>
        </row>
        <row r="209">
          <cell r="L209" t="str">
            <v>RJPREV</v>
          </cell>
          <cell r="M209"/>
          <cell r="N209"/>
          <cell r="O209">
            <v>8803075.5099999998</v>
          </cell>
          <cell r="P209">
            <v>7409607.3899999997</v>
          </cell>
          <cell r="Q209">
            <v>16212682.899999999</v>
          </cell>
          <cell r="R209">
            <v>19240.330000000002</v>
          </cell>
          <cell r="T209" t="str">
            <v>RECKITTPREV</v>
          </cell>
          <cell r="U209">
            <v>1297064.7</v>
          </cell>
        </row>
        <row r="210">
          <cell r="L210" t="str">
            <v>ROCHEPREV</v>
          </cell>
          <cell r="M210"/>
          <cell r="N210"/>
          <cell r="O210"/>
          <cell r="P210">
            <v>59421.74</v>
          </cell>
          <cell r="Q210">
            <v>59421.74</v>
          </cell>
          <cell r="R210">
            <v>0</v>
          </cell>
          <cell r="T210" t="str">
            <v>REFER</v>
          </cell>
          <cell r="U210">
            <v>144376171.37</v>
          </cell>
        </row>
        <row r="211">
          <cell r="L211" t="str">
            <v>RS-PREV</v>
          </cell>
          <cell r="M211"/>
          <cell r="N211"/>
          <cell r="O211">
            <v>7092000.9699999997</v>
          </cell>
          <cell r="P211">
            <v>7042899.0300000003</v>
          </cell>
          <cell r="Q211">
            <v>14134900</v>
          </cell>
          <cell r="R211">
            <v>41007.33</v>
          </cell>
          <cell r="T211" t="str">
            <v>RJPREV</v>
          </cell>
          <cell r="U211">
            <v>63370.21</v>
          </cell>
        </row>
        <row r="212">
          <cell r="L212" t="str">
            <v>RUMOS</v>
          </cell>
          <cell r="M212">
            <v>0</v>
          </cell>
          <cell r="N212"/>
          <cell r="O212">
            <v>13503913.67</v>
          </cell>
          <cell r="P212">
            <v>17284603.02</v>
          </cell>
          <cell r="Q212">
            <v>30788516.689999998</v>
          </cell>
          <cell r="R212">
            <v>674945.73</v>
          </cell>
          <cell r="T212" t="str">
            <v>ROCHEPREV</v>
          </cell>
          <cell r="U212">
            <v>0</v>
          </cell>
        </row>
        <row r="213">
          <cell r="L213" t="str">
            <v>SABESPREV</v>
          </cell>
          <cell r="M213">
            <v>5851693.8200000003</v>
          </cell>
          <cell r="N213">
            <v>96673.03</v>
          </cell>
          <cell r="O213">
            <v>14420611.17</v>
          </cell>
          <cell r="P213">
            <v>18280941.059999999</v>
          </cell>
          <cell r="Q213">
            <v>38649919.079999998</v>
          </cell>
          <cell r="R213">
            <v>11263848.449999999</v>
          </cell>
          <cell r="T213" t="str">
            <v>RS-PREV</v>
          </cell>
          <cell r="U213">
            <v>0</v>
          </cell>
        </row>
        <row r="214">
          <cell r="L214" t="str">
            <v>SANTANDERPREVI</v>
          </cell>
          <cell r="M214"/>
          <cell r="N214"/>
          <cell r="O214">
            <v>23553113.289999999</v>
          </cell>
          <cell r="P214">
            <v>27484248.870000001</v>
          </cell>
          <cell r="Q214">
            <v>51037362.159999996</v>
          </cell>
          <cell r="R214">
            <v>19335550.27</v>
          </cell>
          <cell r="T214" t="str">
            <v>RUMOS</v>
          </cell>
          <cell r="U214">
            <v>18514486.990000002</v>
          </cell>
        </row>
        <row r="215">
          <cell r="L215" t="str">
            <v>SAO BERNARDO</v>
          </cell>
          <cell r="M215"/>
          <cell r="N215"/>
          <cell r="O215">
            <v>12301574.17</v>
          </cell>
          <cell r="P215">
            <v>16564647.210000001</v>
          </cell>
          <cell r="Q215">
            <v>28866221.380000003</v>
          </cell>
          <cell r="R215">
            <v>4143096.65</v>
          </cell>
          <cell r="T215" t="str">
            <v>SABESPREV</v>
          </cell>
          <cell r="U215">
            <v>72756310.120000005</v>
          </cell>
        </row>
        <row r="216">
          <cell r="L216" t="str">
            <v>SAO FRANCISCO</v>
          </cell>
          <cell r="M216">
            <v>2921433.99</v>
          </cell>
          <cell r="N216"/>
          <cell r="O216">
            <v>7805878.8300000001</v>
          </cell>
          <cell r="P216">
            <v>6494176.46</v>
          </cell>
          <cell r="Q216">
            <v>17221489.280000001</v>
          </cell>
          <cell r="R216">
            <v>596142.17000000004</v>
          </cell>
          <cell r="T216" t="str">
            <v>SANTANDERPREVI</v>
          </cell>
          <cell r="U216">
            <v>57080887.270000003</v>
          </cell>
        </row>
        <row r="217">
          <cell r="L217" t="str">
            <v>SAO RAFAEL</v>
          </cell>
          <cell r="M217">
            <v>55000</v>
          </cell>
          <cell r="N217"/>
          <cell r="O217">
            <v>580014.78</v>
          </cell>
          <cell r="P217">
            <v>1362188.75</v>
          </cell>
          <cell r="Q217">
            <v>1997203.53</v>
          </cell>
          <cell r="R217">
            <v>58420.83</v>
          </cell>
          <cell r="T217" t="str">
            <v>SAO BERNARDO</v>
          </cell>
          <cell r="U217">
            <v>25809905.939999998</v>
          </cell>
        </row>
        <row r="218">
          <cell r="L218" t="str">
            <v>SARAH PREVIDÊNCIA</v>
          </cell>
          <cell r="M218"/>
          <cell r="N218"/>
          <cell r="O218">
            <v>13628523.27</v>
          </cell>
          <cell r="P218">
            <v>14870117.25</v>
          </cell>
          <cell r="Q218">
            <v>28498640.52</v>
          </cell>
          <cell r="R218">
            <v>260288.76</v>
          </cell>
          <cell r="T218" t="str">
            <v>SAO FRANCISCO</v>
          </cell>
          <cell r="U218">
            <v>16126964.310000001</v>
          </cell>
        </row>
        <row r="219">
          <cell r="L219" t="str">
            <v>SBOTPREV</v>
          </cell>
          <cell r="M219"/>
          <cell r="N219"/>
          <cell r="O219">
            <v>1547730.96</v>
          </cell>
          <cell r="P219"/>
          <cell r="Q219">
            <v>1547730.96</v>
          </cell>
          <cell r="R219">
            <v>1507944.89</v>
          </cell>
          <cell r="T219" t="str">
            <v>SAO RAFAEL</v>
          </cell>
          <cell r="U219">
            <v>17747054.560000002</v>
          </cell>
        </row>
        <row r="220">
          <cell r="L220" t="str">
            <v>SCPREV</v>
          </cell>
          <cell r="M220"/>
          <cell r="N220"/>
          <cell r="O220">
            <v>19029863.129999999</v>
          </cell>
          <cell r="P220">
            <v>7242686.6399999997</v>
          </cell>
          <cell r="Q220">
            <v>26272549.77</v>
          </cell>
          <cell r="R220">
            <v>1699938.86</v>
          </cell>
          <cell r="T220" t="str">
            <v>SARAH PREVIDÊNCIA</v>
          </cell>
          <cell r="U220">
            <v>20074880.52</v>
          </cell>
        </row>
        <row r="221">
          <cell r="L221" t="str">
            <v>SEBRAE PREVIDENCIA</v>
          </cell>
          <cell r="M221"/>
          <cell r="N221">
            <v>38890.379999999997</v>
          </cell>
          <cell r="O221">
            <v>19432683.579999998</v>
          </cell>
          <cell r="P221">
            <v>17250030.140000001</v>
          </cell>
          <cell r="Q221">
            <v>36721604.099999994</v>
          </cell>
          <cell r="R221">
            <v>7170756.0099999998</v>
          </cell>
          <cell r="T221" t="str">
            <v>SBOTPREV</v>
          </cell>
          <cell r="U221">
            <v>106685.85</v>
          </cell>
        </row>
        <row r="222">
          <cell r="L222" t="str">
            <v>SERGUS</v>
          </cell>
          <cell r="M222">
            <v>2560182.48</v>
          </cell>
          <cell r="N222"/>
          <cell r="O222">
            <v>3959475.3</v>
          </cell>
          <cell r="P222">
            <v>2317517.7400000002</v>
          </cell>
          <cell r="Q222">
            <v>8837175.5199999996</v>
          </cell>
          <cell r="R222">
            <v>173655.34</v>
          </cell>
          <cell r="T222" t="str">
            <v>SCPREV</v>
          </cell>
          <cell r="U222">
            <v>9121.11</v>
          </cell>
        </row>
        <row r="223">
          <cell r="L223" t="str">
            <v>SERPROS</v>
          </cell>
          <cell r="M223">
            <v>6245892.1799999997</v>
          </cell>
          <cell r="N223"/>
          <cell r="O223">
            <v>35399012.259999998</v>
          </cell>
          <cell r="P223">
            <v>35298668.600000001</v>
          </cell>
          <cell r="Q223">
            <v>76943573.039999992</v>
          </cell>
          <cell r="R223">
            <v>57616637.420000002</v>
          </cell>
          <cell r="T223" t="str">
            <v>SEBRAE PREVIDENCIA</v>
          </cell>
          <cell r="U223">
            <v>8590403.6199999992</v>
          </cell>
        </row>
        <row r="224">
          <cell r="L224" t="str">
            <v>SIAS</v>
          </cell>
          <cell r="M224">
            <v>247873.51</v>
          </cell>
          <cell r="N224"/>
          <cell r="O224">
            <v>2690949.6</v>
          </cell>
          <cell r="P224">
            <v>19458.18</v>
          </cell>
          <cell r="Q224">
            <v>2958281.2900000005</v>
          </cell>
          <cell r="R224">
            <v>189365.55</v>
          </cell>
          <cell r="T224" t="str">
            <v>SERGUS</v>
          </cell>
          <cell r="U224">
            <v>19444964.670000002</v>
          </cell>
        </row>
        <row r="225">
          <cell r="L225" t="str">
            <v>SICOOB PREVI</v>
          </cell>
          <cell r="M225"/>
          <cell r="N225"/>
          <cell r="O225">
            <v>82670733.420000002</v>
          </cell>
          <cell r="P225">
            <v>4851523.57</v>
          </cell>
          <cell r="Q225">
            <v>87522256.99000001</v>
          </cell>
          <cell r="R225">
            <v>75871574.019999996</v>
          </cell>
          <cell r="T225" t="str">
            <v>SERPROS</v>
          </cell>
          <cell r="U225">
            <v>104612390.06999999</v>
          </cell>
        </row>
        <row r="226">
          <cell r="L226" t="str">
            <v>SILIUS</v>
          </cell>
          <cell r="M226">
            <v>1134103.1499999999</v>
          </cell>
          <cell r="N226"/>
          <cell r="O226">
            <v>1154639.73</v>
          </cell>
          <cell r="P226">
            <v>563490.92000000004</v>
          </cell>
          <cell r="Q226">
            <v>2852233.8</v>
          </cell>
          <cell r="R226">
            <v>0</v>
          </cell>
          <cell r="T226" t="str">
            <v>SIAS</v>
          </cell>
          <cell r="U226">
            <v>5012959.12</v>
          </cell>
        </row>
        <row r="227">
          <cell r="L227" t="str">
            <v>SISTEL</v>
          </cell>
          <cell r="M227">
            <v>1644771.67</v>
          </cell>
          <cell r="N227"/>
          <cell r="O227">
            <v>33336454.960000001</v>
          </cell>
          <cell r="P227">
            <v>3180600.6</v>
          </cell>
          <cell r="Q227">
            <v>38161827.230000004</v>
          </cell>
          <cell r="R227">
            <v>3223196.27</v>
          </cell>
          <cell r="T227" t="str">
            <v>SICOOB PREVI</v>
          </cell>
          <cell r="U227">
            <v>2993436.99</v>
          </cell>
        </row>
        <row r="228">
          <cell r="L228" t="str">
            <v>SP-PREVCOM</v>
          </cell>
          <cell r="M228"/>
          <cell r="N228"/>
          <cell r="O228">
            <v>66771012.670000002</v>
          </cell>
          <cell r="P228">
            <v>54716191.520000003</v>
          </cell>
          <cell r="Q228">
            <v>121487204.19</v>
          </cell>
          <cell r="R228">
            <v>14145181.34</v>
          </cell>
          <cell r="T228" t="str">
            <v>SILIUS</v>
          </cell>
          <cell r="U228">
            <v>3021318.57</v>
          </cell>
        </row>
        <row r="229">
          <cell r="L229" t="str">
            <v>SUL PREVIDÊNCIA</v>
          </cell>
          <cell r="M229"/>
          <cell r="N229">
            <v>4800994.37</v>
          </cell>
          <cell r="O229">
            <v>530681.72</v>
          </cell>
          <cell r="P229">
            <v>24512.86</v>
          </cell>
          <cell r="Q229">
            <v>5356188.95</v>
          </cell>
          <cell r="R229">
            <v>160544.79</v>
          </cell>
          <cell r="T229" t="str">
            <v>SISTEL</v>
          </cell>
          <cell r="U229">
            <v>350144205.34000003</v>
          </cell>
        </row>
        <row r="230">
          <cell r="L230" t="str">
            <v>SUPREV</v>
          </cell>
          <cell r="M230">
            <v>782283.34</v>
          </cell>
          <cell r="N230"/>
          <cell r="O230">
            <v>3102712.09</v>
          </cell>
          <cell r="P230">
            <v>2271522.5699999998</v>
          </cell>
          <cell r="Q230">
            <v>6156518</v>
          </cell>
          <cell r="R230">
            <v>574675.17000000004</v>
          </cell>
          <cell r="T230" t="str">
            <v>SOMUPP</v>
          </cell>
          <cell r="U230">
            <v>5417746.4100000001</v>
          </cell>
        </row>
        <row r="231">
          <cell r="L231" t="str">
            <v>SYNGENTA PREVI</v>
          </cell>
          <cell r="M231"/>
          <cell r="N231"/>
          <cell r="O231">
            <v>9529547.4000000004</v>
          </cell>
          <cell r="P231">
            <v>17436919.039999999</v>
          </cell>
          <cell r="Q231">
            <v>26966466.439999998</v>
          </cell>
          <cell r="R231">
            <v>18829329.02</v>
          </cell>
          <cell r="T231" t="str">
            <v>SP-PREVCOM</v>
          </cell>
          <cell r="U231">
            <v>11634208.870000001</v>
          </cell>
        </row>
        <row r="232">
          <cell r="L232" t="str">
            <v>TECHNOS</v>
          </cell>
          <cell r="M232"/>
          <cell r="N232"/>
          <cell r="O232"/>
          <cell r="P232"/>
          <cell r="Q232">
            <v>0</v>
          </cell>
          <cell r="R232">
            <v>0</v>
          </cell>
          <cell r="T232" t="str">
            <v>SUL PREVIDÊNCIA</v>
          </cell>
          <cell r="U232">
            <v>2879159.23</v>
          </cell>
        </row>
        <row r="233">
          <cell r="L233" t="str">
            <v>TELOS</v>
          </cell>
          <cell r="M233"/>
          <cell r="N233"/>
          <cell r="O233">
            <v>13418489.619999999</v>
          </cell>
          <cell r="P233">
            <v>8764233.9900000002</v>
          </cell>
          <cell r="Q233">
            <v>22182723.609999999</v>
          </cell>
          <cell r="R233">
            <v>3074179.55</v>
          </cell>
          <cell r="T233" t="str">
            <v>SUPREV</v>
          </cell>
          <cell r="U233">
            <v>11482794.66</v>
          </cell>
        </row>
        <row r="234">
          <cell r="L234" t="str">
            <v>TETRA PAK PREV</v>
          </cell>
          <cell r="M234"/>
          <cell r="N234"/>
          <cell r="O234">
            <v>2532939.7200000002</v>
          </cell>
          <cell r="P234">
            <v>3020080.01</v>
          </cell>
          <cell r="Q234">
            <v>5553019.7300000004</v>
          </cell>
          <cell r="R234">
            <v>754178.94</v>
          </cell>
          <cell r="T234" t="str">
            <v>SYNGENTA PREVI</v>
          </cell>
          <cell r="U234">
            <v>16654803.779999999</v>
          </cell>
        </row>
        <row r="235">
          <cell r="L235" t="str">
            <v>TEXPREV</v>
          </cell>
          <cell r="M235"/>
          <cell r="N235"/>
          <cell r="O235">
            <v>1145734.92</v>
          </cell>
          <cell r="P235">
            <v>1379253.86</v>
          </cell>
          <cell r="Q235">
            <v>2524988.7800000003</v>
          </cell>
          <cell r="R235">
            <v>1273336.04</v>
          </cell>
          <cell r="T235" t="str">
            <v>TECHNOS</v>
          </cell>
          <cell r="U235">
            <v>0</v>
          </cell>
        </row>
        <row r="236">
          <cell r="L236" t="str">
            <v>TOYOTA PREVI</v>
          </cell>
          <cell r="M236"/>
          <cell r="N236"/>
          <cell r="O236">
            <v>3048833.8</v>
          </cell>
          <cell r="P236">
            <v>2619221.11</v>
          </cell>
          <cell r="Q236">
            <v>5668054.9100000001</v>
          </cell>
          <cell r="R236">
            <v>2056714.1</v>
          </cell>
          <cell r="T236" t="str">
            <v>TELOS</v>
          </cell>
          <cell r="U236">
            <v>176502786.84</v>
          </cell>
        </row>
        <row r="237">
          <cell r="L237" t="str">
            <v>TRAMONTINAPREV</v>
          </cell>
          <cell r="M237"/>
          <cell r="N237"/>
          <cell r="O237">
            <v>1066376.8999999999</v>
          </cell>
          <cell r="P237">
            <v>2985966.64</v>
          </cell>
          <cell r="Q237">
            <v>4052343.54</v>
          </cell>
          <cell r="R237">
            <v>6644.56</v>
          </cell>
          <cell r="T237" t="str">
            <v>TETRA PAK PREV</v>
          </cell>
          <cell r="U237">
            <v>2638758.1800000002</v>
          </cell>
        </row>
        <row r="238">
          <cell r="L238" t="str">
            <v>ULTRAPREV</v>
          </cell>
          <cell r="M238"/>
          <cell r="N238"/>
          <cell r="O238">
            <v>9483345.2599999998</v>
          </cell>
          <cell r="P238">
            <v>7739981.1399999997</v>
          </cell>
          <cell r="Q238">
            <v>17223326.399999999</v>
          </cell>
          <cell r="R238">
            <v>5160563.97</v>
          </cell>
          <cell r="T238" t="str">
            <v>TEXPREV</v>
          </cell>
          <cell r="U238">
            <v>1275524.69</v>
          </cell>
        </row>
        <row r="239">
          <cell r="L239" t="str">
            <v>UNILEVERPREV</v>
          </cell>
          <cell r="M239"/>
          <cell r="N239"/>
          <cell r="O239">
            <v>10941525.890000001</v>
          </cell>
          <cell r="P239">
            <v>11386761.6</v>
          </cell>
          <cell r="Q239">
            <v>22328287.490000002</v>
          </cell>
          <cell r="R239">
            <v>2594803.9300000002</v>
          </cell>
          <cell r="T239" t="str">
            <v>TOYOTA PREVI</v>
          </cell>
          <cell r="U239">
            <v>2759683.92</v>
          </cell>
        </row>
        <row r="240">
          <cell r="L240" t="str">
            <v>UNIPREVI</v>
          </cell>
          <cell r="M240"/>
          <cell r="N240"/>
          <cell r="O240">
            <v>24994.02</v>
          </cell>
          <cell r="P240">
            <v>24994.02</v>
          </cell>
          <cell r="Q240">
            <v>49988.04</v>
          </cell>
          <cell r="R240">
            <v>0</v>
          </cell>
          <cell r="T240" t="str">
            <v>TRAMONTINAPREV</v>
          </cell>
          <cell r="U240">
            <v>2541344.7399999998</v>
          </cell>
        </row>
        <row r="241">
          <cell r="L241" t="str">
            <v>UNISYS-PREVI</v>
          </cell>
          <cell r="M241">
            <v>186558</v>
          </cell>
          <cell r="N241"/>
          <cell r="O241">
            <v>1587398.14</v>
          </cell>
          <cell r="P241">
            <v>1054199.1100000001</v>
          </cell>
          <cell r="Q241">
            <v>2828155.25</v>
          </cell>
          <cell r="R241">
            <v>1652712.25</v>
          </cell>
          <cell r="T241" t="str">
            <v>ULTRAPREV</v>
          </cell>
          <cell r="U241">
            <v>11795050.190000001</v>
          </cell>
        </row>
        <row r="242">
          <cell r="L242" t="str">
            <v>VALIA</v>
          </cell>
          <cell r="M242">
            <v>7746278.29</v>
          </cell>
          <cell r="N242"/>
          <cell r="O242">
            <v>105919062.45</v>
          </cell>
          <cell r="P242">
            <v>95751393.290000007</v>
          </cell>
          <cell r="Q242">
            <v>209416734.03000003</v>
          </cell>
          <cell r="R242">
            <v>26273110.399999999</v>
          </cell>
          <cell r="T242" t="str">
            <v>UNILEVERPREV</v>
          </cell>
          <cell r="U242">
            <v>53003071.830000006</v>
          </cell>
        </row>
        <row r="243">
          <cell r="L243" t="str">
            <v>VALUE PREV</v>
          </cell>
          <cell r="M243"/>
          <cell r="N243"/>
          <cell r="O243">
            <v>4932564.75</v>
          </cell>
          <cell r="P243">
            <v>2485251.08</v>
          </cell>
          <cell r="Q243">
            <v>7417815.8300000001</v>
          </cell>
          <cell r="R243">
            <v>7021410.4900000002</v>
          </cell>
          <cell r="T243" t="str">
            <v>UNIPREVI</v>
          </cell>
          <cell r="U243">
            <v>528181.53</v>
          </cell>
        </row>
        <row r="244">
          <cell r="L244" t="str">
            <v>VBPP</v>
          </cell>
          <cell r="M244"/>
          <cell r="N244"/>
          <cell r="O244">
            <v>353950.27</v>
          </cell>
          <cell r="P244">
            <v>594198.67000000004</v>
          </cell>
          <cell r="Q244">
            <v>948148.94000000006</v>
          </cell>
          <cell r="R244">
            <v>390921.63</v>
          </cell>
          <cell r="T244" t="str">
            <v>UNISYS-PREVI</v>
          </cell>
          <cell r="U244">
            <v>3982586.48</v>
          </cell>
        </row>
        <row r="245">
          <cell r="L245" t="str">
            <v>VEXTY</v>
          </cell>
          <cell r="M245">
            <v>2642.8</v>
          </cell>
          <cell r="N245"/>
          <cell r="O245">
            <v>49100052.710000001</v>
          </cell>
          <cell r="P245">
            <v>26573787.84</v>
          </cell>
          <cell r="Q245">
            <v>75676483.349999994</v>
          </cell>
          <cell r="R245">
            <v>43555169.310000002</v>
          </cell>
          <cell r="T245" t="str">
            <v>VALIA</v>
          </cell>
          <cell r="U245">
            <v>453549432.02999997</v>
          </cell>
        </row>
        <row r="246">
          <cell r="L246" t="str">
            <v>VIKINGPREV</v>
          </cell>
          <cell r="M246">
            <v>61120.68</v>
          </cell>
          <cell r="N246"/>
          <cell r="O246">
            <v>4877380.33</v>
          </cell>
          <cell r="P246">
            <v>6256437.1100000003</v>
          </cell>
          <cell r="Q246">
            <v>11194938.120000001</v>
          </cell>
          <cell r="R246">
            <v>2026186.44</v>
          </cell>
          <cell r="T246" t="str">
            <v>VALUE PREV</v>
          </cell>
          <cell r="U246">
            <v>18977636.210000001</v>
          </cell>
        </row>
        <row r="247">
          <cell r="L247" t="str">
            <v>VISÃO PREV</v>
          </cell>
          <cell r="M247">
            <v>2387872.11</v>
          </cell>
          <cell r="N247"/>
          <cell r="O247">
            <v>32795788.440000001</v>
          </cell>
          <cell r="P247">
            <v>24375042.66</v>
          </cell>
          <cell r="Q247">
            <v>59558703.210000008</v>
          </cell>
          <cell r="R247">
            <v>22438470.739999998</v>
          </cell>
          <cell r="T247" t="str">
            <v>VBPP</v>
          </cell>
          <cell r="U247">
            <v>1805025.85</v>
          </cell>
        </row>
        <row r="248">
          <cell r="L248" t="str">
            <v>VIVA</v>
          </cell>
          <cell r="M248"/>
          <cell r="N248">
            <v>366919.31</v>
          </cell>
          <cell r="O248">
            <v>5478828.2400000002</v>
          </cell>
          <cell r="P248">
            <v>3582445.72</v>
          </cell>
          <cell r="Q248">
            <v>9428193.2699999996</v>
          </cell>
          <cell r="R248">
            <v>13903304.93</v>
          </cell>
          <cell r="T248" t="str">
            <v>VEXTY</v>
          </cell>
          <cell r="U248">
            <v>45854954.259999998</v>
          </cell>
        </row>
        <row r="249">
          <cell r="L249" t="str">
            <v>VOITH PREV</v>
          </cell>
          <cell r="M249"/>
          <cell r="N249"/>
          <cell r="O249">
            <v>1473166.61</v>
          </cell>
          <cell r="P249">
            <v>1953275.26</v>
          </cell>
          <cell r="Q249">
            <v>3426441.87</v>
          </cell>
          <cell r="R249">
            <v>116971.95</v>
          </cell>
          <cell r="T249" t="str">
            <v>VIKINGPREV</v>
          </cell>
          <cell r="U249">
            <v>10463648.640000001</v>
          </cell>
        </row>
        <row r="250">
          <cell r="L250" t="str">
            <v>VWPP</v>
          </cell>
          <cell r="M250"/>
          <cell r="N250"/>
          <cell r="O250">
            <v>16699943.039999999</v>
          </cell>
          <cell r="P250">
            <v>4859015.1100000003</v>
          </cell>
          <cell r="Q250">
            <v>21558958.149999999</v>
          </cell>
          <cell r="R250">
            <v>14942579.52</v>
          </cell>
          <cell r="T250" t="str">
            <v>VISÃO PREV</v>
          </cell>
          <cell r="U250">
            <v>99233699.410000011</v>
          </cell>
        </row>
        <row r="251">
          <cell r="L251" t="str">
            <v>WEG</v>
          </cell>
          <cell r="M251"/>
          <cell r="N251"/>
          <cell r="O251">
            <v>21222194.629999999</v>
          </cell>
          <cell r="P251">
            <v>18001323.170000002</v>
          </cell>
          <cell r="Q251">
            <v>39223517.799999997</v>
          </cell>
          <cell r="R251">
            <v>5870530.5700000003</v>
          </cell>
          <cell r="T251" t="str">
            <v>VIVA</v>
          </cell>
          <cell r="U251">
            <v>34266881.920000002</v>
          </cell>
        </row>
        <row r="252">
          <cell r="L252" t="str">
            <v>Total Geral</v>
          </cell>
          <cell r="M252">
            <v>1512457934.7500002</v>
          </cell>
          <cell r="N252">
            <v>135539576.31999999</v>
          </cell>
          <cell r="O252">
            <v>5702509443.2599983</v>
          </cell>
          <cell r="P252">
            <v>4821786370.7500019</v>
          </cell>
          <cell r="Q252">
            <v>12172293325.08</v>
          </cell>
          <cell r="R252">
            <v>2209261058.9099984</v>
          </cell>
          <cell r="T252" t="str">
            <v>VOITH PREV</v>
          </cell>
          <cell r="U252">
            <v>5407908.46</v>
          </cell>
        </row>
        <row r="253">
          <cell r="T253" t="str">
            <v>VWPP</v>
          </cell>
          <cell r="U253">
            <v>32390621.359999999</v>
          </cell>
        </row>
        <row r="254">
          <cell r="T254" t="str">
            <v>WEG</v>
          </cell>
          <cell r="U254">
            <v>26006097.91</v>
          </cell>
        </row>
        <row r="255">
          <cell r="T255" t="str">
            <v>Total Geral</v>
          </cell>
          <cell r="U255">
            <v>20921159724.449982</v>
          </cell>
        </row>
      </sheetData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.2.2 à 2.13 -População por p"/>
      <sheetName val="População das EFPC - detalhada"/>
    </sheetNames>
    <sheetDataSet>
      <sheetData sheetId="0"/>
      <sheetData sheetId="1">
        <row r="1">
          <cell r="A1" t="str">
            <v>EFPC</v>
          </cell>
          <cell r="B1" t="str">
            <v xml:space="preserve"> Patrocínio</v>
          </cell>
          <cell r="C1" t="str">
            <v>Assistidos Aposentados</v>
          </cell>
          <cell r="D1" t="str">
            <v>Assistidos Beneficiados</v>
          </cell>
          <cell r="E1" t="str">
            <v>Participantes ativos</v>
          </cell>
        </row>
        <row r="2">
          <cell r="A2"/>
          <cell r="B2"/>
          <cell r="C2">
            <v>670106</v>
          </cell>
          <cell r="D2">
            <v>206770</v>
          </cell>
          <cell r="E2">
            <v>3065573</v>
          </cell>
        </row>
        <row r="3">
          <cell r="A3" t="str">
            <v>BB PREVIDENCIA</v>
          </cell>
          <cell r="B3" t="str">
            <v>Privado</v>
          </cell>
          <cell r="C3">
            <v>3463</v>
          </cell>
          <cell r="D3">
            <v>1022</v>
          </cell>
          <cell r="E3">
            <v>260654</v>
          </cell>
        </row>
        <row r="4">
          <cell r="A4" t="str">
            <v>SICOOB PREVI</v>
          </cell>
          <cell r="B4" t="str">
            <v>Privado</v>
          </cell>
          <cell r="C4">
            <v>129</v>
          </cell>
          <cell r="D4">
            <v>80</v>
          </cell>
          <cell r="E4">
            <v>227486</v>
          </cell>
        </row>
        <row r="5">
          <cell r="A5" t="str">
            <v>QUANTA</v>
          </cell>
          <cell r="B5" t="str">
            <v>Instituidor</v>
          </cell>
          <cell r="C5">
            <v>765</v>
          </cell>
          <cell r="D5">
            <v>376</v>
          </cell>
          <cell r="E5">
            <v>215656</v>
          </cell>
        </row>
        <row r="6">
          <cell r="A6" t="str">
            <v>POSTALIS</v>
          </cell>
          <cell r="B6" t="str">
            <v>Público</v>
          </cell>
          <cell r="C6">
            <v>36002</v>
          </cell>
          <cell r="D6">
            <v>13017</v>
          </cell>
          <cell r="E6">
            <v>134102</v>
          </cell>
        </row>
        <row r="7">
          <cell r="A7" t="str">
            <v>FUNPRESP-EXE</v>
          </cell>
          <cell r="B7" t="str">
            <v>Público</v>
          </cell>
          <cell r="C7">
            <v>146</v>
          </cell>
          <cell r="D7">
            <v>282</v>
          </cell>
          <cell r="E7">
            <v>125101</v>
          </cell>
        </row>
        <row r="8">
          <cell r="A8" t="str">
            <v>VALIA</v>
          </cell>
          <cell r="B8" t="str">
            <v>Privado</v>
          </cell>
          <cell r="C8">
            <v>16797</v>
          </cell>
          <cell r="D8">
            <v>9491</v>
          </cell>
          <cell r="E8">
            <v>117982</v>
          </cell>
        </row>
        <row r="9">
          <cell r="A9" t="str">
            <v>PREVI/BB</v>
          </cell>
          <cell r="B9" t="str">
            <v>Público</v>
          </cell>
          <cell r="C9">
            <v>83425</v>
          </cell>
          <cell r="D9">
            <v>25014</v>
          </cell>
          <cell r="E9">
            <v>84859</v>
          </cell>
        </row>
        <row r="10">
          <cell r="A10" t="str">
            <v>FUNCEF</v>
          </cell>
          <cell r="B10" t="str">
            <v>Público</v>
          </cell>
          <cell r="C10">
            <v>47273</v>
          </cell>
          <cell r="D10">
            <v>8578</v>
          </cell>
          <cell r="E10">
            <v>83616</v>
          </cell>
        </row>
        <row r="11">
          <cell r="A11" t="str">
            <v>MULTIPREV</v>
          </cell>
          <cell r="B11" t="str">
            <v>Privado</v>
          </cell>
          <cell r="C11">
            <v>5646</v>
          </cell>
          <cell r="D11">
            <v>597</v>
          </cell>
          <cell r="E11">
            <v>75162</v>
          </cell>
        </row>
        <row r="12">
          <cell r="A12" t="str">
            <v>MULTIPENSIONS</v>
          </cell>
          <cell r="B12" t="str">
            <v>Privado</v>
          </cell>
          <cell r="C12">
            <v>3355</v>
          </cell>
          <cell r="D12">
            <v>365</v>
          </cell>
          <cell r="E12">
            <v>57020</v>
          </cell>
        </row>
        <row r="13">
          <cell r="A13" t="str">
            <v>SP-PREVCOM</v>
          </cell>
          <cell r="B13" t="str">
            <v>Público</v>
          </cell>
          <cell r="C13">
            <v>755</v>
          </cell>
          <cell r="D13">
            <v>134</v>
          </cell>
          <cell r="E13">
            <v>53562</v>
          </cell>
        </row>
        <row r="14">
          <cell r="A14" t="str">
            <v>PETROS</v>
          </cell>
          <cell r="B14" t="str">
            <v>Público</v>
          </cell>
          <cell r="C14">
            <v>57957</v>
          </cell>
          <cell r="D14">
            <v>20840</v>
          </cell>
          <cell r="E14">
            <v>53554</v>
          </cell>
        </row>
        <row r="15">
          <cell r="A15" t="str">
            <v>OABPREV-SP</v>
          </cell>
          <cell r="B15" t="str">
            <v>Instituidor</v>
          </cell>
          <cell r="C15">
            <v>274</v>
          </cell>
          <cell r="D15">
            <v>268</v>
          </cell>
          <cell r="E15">
            <v>51566</v>
          </cell>
        </row>
        <row r="16">
          <cell r="A16" t="str">
            <v>VIVA</v>
          </cell>
          <cell r="B16" t="str">
            <v>Instituidor</v>
          </cell>
          <cell r="C16">
            <v>1779</v>
          </cell>
          <cell r="D16">
            <v>213</v>
          </cell>
          <cell r="E16">
            <v>48970</v>
          </cell>
        </row>
        <row r="17">
          <cell r="A17" t="str">
            <v>CARREFOURPREV</v>
          </cell>
          <cell r="B17" t="str">
            <v>Privado</v>
          </cell>
          <cell r="C17">
            <v>314</v>
          </cell>
          <cell r="D17">
            <v>16</v>
          </cell>
          <cell r="E17">
            <v>47683</v>
          </cell>
        </row>
        <row r="18">
          <cell r="A18" t="str">
            <v>MULTIBRA</v>
          </cell>
          <cell r="B18" t="str">
            <v>Privado</v>
          </cell>
          <cell r="C18">
            <v>5707</v>
          </cell>
          <cell r="D18">
            <v>2547</v>
          </cell>
          <cell r="E18">
            <v>43797</v>
          </cell>
        </row>
        <row r="19">
          <cell r="A19" t="str">
            <v>IFM</v>
          </cell>
          <cell r="B19" t="str">
            <v>Privado</v>
          </cell>
          <cell r="C19">
            <v>1346</v>
          </cell>
          <cell r="D19">
            <v>123</v>
          </cell>
          <cell r="E19">
            <v>42069</v>
          </cell>
        </row>
        <row r="20">
          <cell r="A20" t="str">
            <v>BRF PREVIDÊNCIA</v>
          </cell>
          <cell r="B20" t="str">
            <v>Privado</v>
          </cell>
          <cell r="C20">
            <v>7047</v>
          </cell>
          <cell r="D20">
            <v>1372</v>
          </cell>
          <cell r="E20">
            <v>38343</v>
          </cell>
        </row>
        <row r="21">
          <cell r="A21" t="str">
            <v>FUTURAMAIS</v>
          </cell>
          <cell r="B21" t="str">
            <v>Privado</v>
          </cell>
          <cell r="C21">
            <v>129</v>
          </cell>
          <cell r="D21">
            <v>2</v>
          </cell>
          <cell r="E21">
            <v>36010</v>
          </cell>
        </row>
        <row r="22">
          <cell r="A22" t="str">
            <v>FUNPRESP-JUD</v>
          </cell>
          <cell r="B22" t="str">
            <v>Público</v>
          </cell>
          <cell r="C22">
            <v>17</v>
          </cell>
          <cell r="D22">
            <v>33</v>
          </cell>
          <cell r="E22">
            <v>34943</v>
          </cell>
        </row>
        <row r="23">
          <cell r="A23" t="str">
            <v>ICATUFMP</v>
          </cell>
          <cell r="B23" t="str">
            <v>Privado</v>
          </cell>
          <cell r="C23">
            <v>1615</v>
          </cell>
          <cell r="D23">
            <v>257</v>
          </cell>
          <cell r="E23">
            <v>32807</v>
          </cell>
        </row>
        <row r="24">
          <cell r="A24" t="str">
            <v>WEG</v>
          </cell>
          <cell r="B24" t="str">
            <v>Privado</v>
          </cell>
          <cell r="C24">
            <v>832</v>
          </cell>
          <cell r="D24">
            <v>80</v>
          </cell>
          <cell r="E24">
            <v>26549</v>
          </cell>
        </row>
        <row r="25">
          <cell r="A25" t="str">
            <v>CBS</v>
          </cell>
          <cell r="B25" t="str">
            <v>Privado</v>
          </cell>
          <cell r="C25">
            <v>7225</v>
          </cell>
          <cell r="D25">
            <v>4345</v>
          </cell>
          <cell r="E25">
            <v>23905</v>
          </cell>
        </row>
        <row r="26">
          <cell r="A26" t="str">
            <v>VIVEST</v>
          </cell>
          <cell r="B26" t="str">
            <v>Privado</v>
          </cell>
          <cell r="C26">
            <v>26806</v>
          </cell>
          <cell r="D26">
            <v>7665</v>
          </cell>
          <cell r="E26">
            <v>23827</v>
          </cell>
        </row>
        <row r="27">
          <cell r="A27" t="str">
            <v>CAPESESP</v>
          </cell>
          <cell r="B27" t="str">
            <v>Público</v>
          </cell>
          <cell r="C27">
            <v>388</v>
          </cell>
          <cell r="D27">
            <v>226</v>
          </cell>
          <cell r="E27">
            <v>23298</v>
          </cell>
        </row>
        <row r="28">
          <cell r="A28" t="str">
            <v>MULTIPLA</v>
          </cell>
          <cell r="B28" t="str">
            <v>Privado</v>
          </cell>
          <cell r="C28">
            <v>1074</v>
          </cell>
          <cell r="D28">
            <v>124</v>
          </cell>
          <cell r="E28">
            <v>22765</v>
          </cell>
        </row>
        <row r="29">
          <cell r="A29" t="str">
            <v>ITAU UNIBANCO</v>
          </cell>
          <cell r="B29" t="str">
            <v>Privado</v>
          </cell>
          <cell r="C29">
            <v>25489</v>
          </cell>
          <cell r="D29">
            <v>1676</v>
          </cell>
          <cell r="E29">
            <v>22720</v>
          </cell>
        </row>
        <row r="30">
          <cell r="A30" t="str">
            <v>FUNEPP</v>
          </cell>
          <cell r="B30" t="str">
            <v>Privado</v>
          </cell>
          <cell r="C30">
            <v>2201</v>
          </cell>
          <cell r="D30">
            <v>366</v>
          </cell>
          <cell r="E30">
            <v>22007</v>
          </cell>
        </row>
        <row r="31">
          <cell r="A31" t="str">
            <v>PREVISC</v>
          </cell>
          <cell r="B31" t="str">
            <v>Privado</v>
          </cell>
          <cell r="C31">
            <v>1492</v>
          </cell>
          <cell r="D31">
            <v>186</v>
          </cell>
          <cell r="E31">
            <v>21156</v>
          </cell>
        </row>
        <row r="32">
          <cell r="A32" t="str">
            <v>EMBRAER PREV</v>
          </cell>
          <cell r="B32" t="str">
            <v>Privado</v>
          </cell>
          <cell r="C32">
            <v>2037</v>
          </cell>
          <cell r="D32">
            <v>276</v>
          </cell>
          <cell r="E32">
            <v>20752</v>
          </cell>
        </row>
        <row r="33">
          <cell r="A33" t="str">
            <v>SANTANDERPREVI</v>
          </cell>
          <cell r="B33" t="str">
            <v>Privado</v>
          </cell>
          <cell r="C33">
            <v>2039</v>
          </cell>
          <cell r="D33">
            <v>9</v>
          </cell>
          <cell r="E33">
            <v>19973</v>
          </cell>
        </row>
        <row r="34">
          <cell r="A34" t="str">
            <v>OABPREV-PR</v>
          </cell>
          <cell r="B34" t="str">
            <v>Instituidor</v>
          </cell>
          <cell r="C34">
            <v>147</v>
          </cell>
          <cell r="D34">
            <v>119</v>
          </cell>
          <cell r="E34">
            <v>19090</v>
          </cell>
        </row>
        <row r="35">
          <cell r="A35" t="str">
            <v>RANDONPREV</v>
          </cell>
          <cell r="B35" t="str">
            <v>Privado</v>
          </cell>
          <cell r="C35">
            <v>306</v>
          </cell>
          <cell r="D35">
            <v>25</v>
          </cell>
          <cell r="E35">
            <v>18174</v>
          </cell>
        </row>
        <row r="36">
          <cell r="A36" t="str">
            <v>FUNSEJEM</v>
          </cell>
          <cell r="B36" t="str">
            <v>Privado</v>
          </cell>
          <cell r="C36">
            <v>791</v>
          </cell>
          <cell r="D36">
            <v>43</v>
          </cell>
          <cell r="E36">
            <v>17970</v>
          </cell>
        </row>
        <row r="37">
          <cell r="A37" t="str">
            <v>VEXTY</v>
          </cell>
          <cell r="B37" t="str">
            <v>Privado</v>
          </cell>
          <cell r="C37">
            <v>1111</v>
          </cell>
          <cell r="D37">
            <v>25</v>
          </cell>
          <cell r="E37">
            <v>16974</v>
          </cell>
        </row>
        <row r="38">
          <cell r="A38" t="str">
            <v>PREVI-GM</v>
          </cell>
          <cell r="B38" t="str">
            <v>Privado</v>
          </cell>
          <cell r="C38">
            <v>3939</v>
          </cell>
          <cell r="D38">
            <v>324</v>
          </cell>
          <cell r="E38">
            <v>16463</v>
          </cell>
        </row>
        <row r="39">
          <cell r="A39" t="str">
            <v>VISÃO PREV</v>
          </cell>
          <cell r="B39" t="str">
            <v>Privado</v>
          </cell>
          <cell r="C39">
            <v>5496</v>
          </cell>
          <cell r="D39">
            <v>546</v>
          </cell>
          <cell r="E39">
            <v>16289</v>
          </cell>
        </row>
        <row r="40">
          <cell r="A40" t="str">
            <v>BOTICARIO PREV</v>
          </cell>
          <cell r="B40" t="str">
            <v>Privado</v>
          </cell>
          <cell r="C40">
            <v>34</v>
          </cell>
          <cell r="D40">
            <v>15</v>
          </cell>
          <cell r="E40">
            <v>16112</v>
          </cell>
        </row>
        <row r="41">
          <cell r="A41" t="str">
            <v>GERDAU</v>
          </cell>
          <cell r="B41" t="str">
            <v>Privado</v>
          </cell>
          <cell r="C41">
            <v>2634</v>
          </cell>
          <cell r="D41">
            <v>587</v>
          </cell>
          <cell r="E41">
            <v>15874</v>
          </cell>
        </row>
        <row r="42">
          <cell r="A42" t="str">
            <v>PREVIDÊNCIA USIMINAS</v>
          </cell>
          <cell r="B42" t="str">
            <v>Privado</v>
          </cell>
          <cell r="C42">
            <v>13449</v>
          </cell>
          <cell r="D42">
            <v>6133</v>
          </cell>
          <cell r="E42">
            <v>15770</v>
          </cell>
        </row>
        <row r="43">
          <cell r="A43" t="str">
            <v>FUNDAÇÃO LIBERTAS</v>
          </cell>
          <cell r="B43" t="str">
            <v>Público</v>
          </cell>
          <cell r="C43">
            <v>4891</v>
          </cell>
          <cell r="D43">
            <v>956</v>
          </cell>
          <cell r="E43">
            <v>15239</v>
          </cell>
        </row>
        <row r="44">
          <cell r="A44" t="str">
            <v>ALPAPREV</v>
          </cell>
          <cell r="B44" t="str">
            <v>Privado</v>
          </cell>
          <cell r="C44">
            <v>239</v>
          </cell>
          <cell r="D44">
            <v>46</v>
          </cell>
          <cell r="E44">
            <v>14667</v>
          </cell>
        </row>
        <row r="45">
          <cell r="A45" t="str">
            <v>PREVIHONDA</v>
          </cell>
          <cell r="B45" t="str">
            <v>Privado</v>
          </cell>
          <cell r="C45">
            <v>123</v>
          </cell>
          <cell r="D45">
            <v>1</v>
          </cell>
          <cell r="E45">
            <v>14310</v>
          </cell>
        </row>
        <row r="46">
          <cell r="A46" t="str">
            <v>ENERGISAPREV</v>
          </cell>
          <cell r="B46" t="str">
            <v>Privado</v>
          </cell>
          <cell r="C46">
            <v>2013</v>
          </cell>
          <cell r="D46">
            <v>1091</v>
          </cell>
          <cell r="E46">
            <v>13307</v>
          </cell>
        </row>
        <row r="47">
          <cell r="A47" t="str">
            <v>UNILEVERPREV</v>
          </cell>
          <cell r="B47" t="str">
            <v>Privado</v>
          </cell>
          <cell r="C47">
            <v>1424</v>
          </cell>
          <cell r="D47">
            <v>337</v>
          </cell>
          <cell r="E47">
            <v>13279</v>
          </cell>
        </row>
        <row r="48">
          <cell r="A48" t="str">
            <v>CERES</v>
          </cell>
          <cell r="B48" t="str">
            <v>Público</v>
          </cell>
          <cell r="C48">
            <v>7727</v>
          </cell>
          <cell r="D48">
            <v>2363</v>
          </cell>
          <cell r="E48">
            <v>12585</v>
          </cell>
        </row>
        <row r="49">
          <cell r="A49" t="str">
            <v>SEBRAE PREVIDENCIA</v>
          </cell>
          <cell r="B49" t="str">
            <v>Privado</v>
          </cell>
          <cell r="C49">
            <v>440</v>
          </cell>
          <cell r="D49">
            <v>35</v>
          </cell>
          <cell r="E49">
            <v>12507</v>
          </cell>
        </row>
        <row r="50">
          <cell r="A50" t="str">
            <v>NÉOS</v>
          </cell>
          <cell r="B50" t="str">
            <v>Privado</v>
          </cell>
          <cell r="C50">
            <v>4435</v>
          </cell>
          <cell r="D50">
            <v>1683</v>
          </cell>
          <cell r="E50">
            <v>12345</v>
          </cell>
        </row>
        <row r="51">
          <cell r="A51" t="str">
            <v>MULTICOOP</v>
          </cell>
          <cell r="B51" t="str">
            <v>Privado</v>
          </cell>
          <cell r="C51">
            <v>341</v>
          </cell>
          <cell r="D51">
            <v>9</v>
          </cell>
          <cell r="E51">
            <v>12124</v>
          </cell>
        </row>
        <row r="52">
          <cell r="A52" t="str">
            <v>OABPREV-MG</v>
          </cell>
          <cell r="B52" t="str">
            <v>Instituidor</v>
          </cell>
          <cell r="C52">
            <v>84</v>
          </cell>
          <cell r="D52">
            <v>37</v>
          </cell>
          <cell r="E52">
            <v>11426</v>
          </cell>
        </row>
        <row r="53">
          <cell r="A53" t="str">
            <v>MARCOPREV</v>
          </cell>
          <cell r="B53" t="str">
            <v>Privado</v>
          </cell>
          <cell r="C53">
            <v>258</v>
          </cell>
          <cell r="D53">
            <v>19</v>
          </cell>
          <cell r="E53">
            <v>10598</v>
          </cell>
        </row>
        <row r="54">
          <cell r="A54" t="str">
            <v>TRAMONTINAPREV</v>
          </cell>
          <cell r="B54" t="str">
            <v>Privado</v>
          </cell>
          <cell r="C54">
            <v>99</v>
          </cell>
          <cell r="D54">
            <v>4</v>
          </cell>
          <cell r="E54">
            <v>10546</v>
          </cell>
        </row>
        <row r="55">
          <cell r="A55" t="str">
            <v>PORTOPREV</v>
          </cell>
          <cell r="B55" t="str">
            <v>Privado</v>
          </cell>
          <cell r="C55">
            <v>287</v>
          </cell>
          <cell r="D55">
            <v>0</v>
          </cell>
          <cell r="E55">
            <v>10487</v>
          </cell>
        </row>
        <row r="56">
          <cell r="A56" t="str">
            <v>FUNDACAO COPEL</v>
          </cell>
          <cell r="B56" t="str">
            <v>Privado</v>
          </cell>
          <cell r="C56">
            <v>8796</v>
          </cell>
          <cell r="D56">
            <v>1992</v>
          </cell>
          <cell r="E56">
            <v>10469</v>
          </cell>
        </row>
        <row r="57">
          <cell r="A57" t="str">
            <v>BUNGEPREV</v>
          </cell>
          <cell r="B57" t="str">
            <v>Privado</v>
          </cell>
          <cell r="C57">
            <v>384</v>
          </cell>
          <cell r="D57">
            <v>6</v>
          </cell>
          <cell r="E57">
            <v>10445</v>
          </cell>
        </row>
        <row r="58">
          <cell r="A58" t="str">
            <v>SABESPREV</v>
          </cell>
          <cell r="B58" t="str">
            <v>Público</v>
          </cell>
          <cell r="C58">
            <v>7875</v>
          </cell>
          <cell r="D58">
            <v>2316</v>
          </cell>
          <cell r="E58">
            <v>10049</v>
          </cell>
        </row>
        <row r="59">
          <cell r="A59" t="str">
            <v>AVONPREV</v>
          </cell>
          <cell r="B59" t="str">
            <v>Privado</v>
          </cell>
          <cell r="C59">
            <v>89</v>
          </cell>
          <cell r="D59">
            <v>0</v>
          </cell>
          <cell r="E59">
            <v>9845</v>
          </cell>
        </row>
        <row r="60">
          <cell r="A60" t="str">
            <v>CYAMPREV</v>
          </cell>
          <cell r="B60" t="str">
            <v>Privado</v>
          </cell>
          <cell r="C60">
            <v>216</v>
          </cell>
          <cell r="D60">
            <v>15</v>
          </cell>
          <cell r="E60">
            <v>9759</v>
          </cell>
        </row>
        <row r="61">
          <cell r="A61" t="str">
            <v>BANRISUL/FBSS</v>
          </cell>
          <cell r="B61" t="str">
            <v>Público</v>
          </cell>
          <cell r="C61">
            <v>7769</v>
          </cell>
          <cell r="D61">
            <v>1684</v>
          </cell>
          <cell r="E61">
            <v>9673</v>
          </cell>
        </row>
        <row r="62">
          <cell r="A62" t="str">
            <v>MÚTUOPREV</v>
          </cell>
          <cell r="B62" t="str">
            <v>Instituidor</v>
          </cell>
          <cell r="C62">
            <v>0</v>
          </cell>
          <cell r="D62">
            <v>0</v>
          </cell>
          <cell r="E62">
            <v>9612</v>
          </cell>
        </row>
        <row r="63">
          <cell r="A63" t="str">
            <v>SAO BERNARDO</v>
          </cell>
          <cell r="B63" t="str">
            <v>Privado</v>
          </cell>
          <cell r="C63">
            <v>1097</v>
          </cell>
          <cell r="D63">
            <v>247</v>
          </cell>
          <cell r="E63">
            <v>9603</v>
          </cell>
        </row>
        <row r="64">
          <cell r="A64" t="str">
            <v>FUNSSEST</v>
          </cell>
          <cell r="B64" t="str">
            <v>Privado</v>
          </cell>
          <cell r="C64">
            <v>2873</v>
          </cell>
          <cell r="D64">
            <v>577</v>
          </cell>
          <cell r="E64">
            <v>9600</v>
          </cell>
        </row>
        <row r="65">
          <cell r="A65" t="str">
            <v>MBPREV</v>
          </cell>
          <cell r="B65" t="str">
            <v>Privado</v>
          </cell>
          <cell r="C65">
            <v>1615</v>
          </cell>
          <cell r="D65">
            <v>108</v>
          </cell>
          <cell r="E65">
            <v>9588</v>
          </cell>
        </row>
        <row r="66">
          <cell r="A66" t="str">
            <v>INSTITUTO AMBEV</v>
          </cell>
          <cell r="B66" t="str">
            <v>Privado</v>
          </cell>
          <cell r="C66">
            <v>745</v>
          </cell>
          <cell r="D66">
            <v>427</v>
          </cell>
          <cell r="E66">
            <v>9513</v>
          </cell>
        </row>
        <row r="67">
          <cell r="A67" t="str">
            <v>PREVINDUS</v>
          </cell>
          <cell r="B67" t="str">
            <v>Privado</v>
          </cell>
          <cell r="C67">
            <v>706</v>
          </cell>
          <cell r="D67">
            <v>252</v>
          </cell>
          <cell r="E67">
            <v>9239</v>
          </cell>
        </row>
        <row r="68">
          <cell r="A68" t="str">
            <v>CAPEF</v>
          </cell>
          <cell r="B68" t="str">
            <v>Público</v>
          </cell>
          <cell r="C68">
            <v>3976</v>
          </cell>
          <cell r="D68">
            <v>1650</v>
          </cell>
          <cell r="E68">
            <v>9074</v>
          </cell>
        </row>
        <row r="69">
          <cell r="A69" t="str">
            <v>FAMILIA PREVIDENCIA</v>
          </cell>
          <cell r="B69" t="str">
            <v>Privado</v>
          </cell>
          <cell r="C69">
            <v>5665</v>
          </cell>
          <cell r="D69">
            <v>3055</v>
          </cell>
          <cell r="E69">
            <v>9065</v>
          </cell>
        </row>
        <row r="70">
          <cell r="A70" t="str">
            <v>OABPREV-SC</v>
          </cell>
          <cell r="B70" t="str">
            <v>Instituidor</v>
          </cell>
          <cell r="C70">
            <v>85</v>
          </cell>
          <cell r="D70">
            <v>48</v>
          </cell>
          <cell r="E70">
            <v>8998</v>
          </cell>
        </row>
        <row r="71">
          <cell r="A71" t="str">
            <v>PREVIBAYER</v>
          </cell>
          <cell r="B71" t="str">
            <v>Privado</v>
          </cell>
          <cell r="C71">
            <v>1620</v>
          </cell>
          <cell r="D71">
            <v>333</v>
          </cell>
          <cell r="E71">
            <v>8669</v>
          </cell>
        </row>
        <row r="72">
          <cell r="A72" t="str">
            <v>TELOS</v>
          </cell>
          <cell r="B72" t="str">
            <v>Privado</v>
          </cell>
          <cell r="C72">
            <v>5715</v>
          </cell>
          <cell r="D72">
            <v>1424</v>
          </cell>
          <cell r="E72">
            <v>8197</v>
          </cell>
        </row>
        <row r="73">
          <cell r="A73" t="str">
            <v>ECONOMUS</v>
          </cell>
          <cell r="B73" t="str">
            <v>Público</v>
          </cell>
          <cell r="C73">
            <v>9097</v>
          </cell>
          <cell r="D73">
            <v>960</v>
          </cell>
          <cell r="E73">
            <v>8148</v>
          </cell>
        </row>
        <row r="74">
          <cell r="A74" t="str">
            <v>OABPREV-RS</v>
          </cell>
          <cell r="B74" t="str">
            <v>Instituidor</v>
          </cell>
          <cell r="C74">
            <v>46</v>
          </cell>
          <cell r="D74">
            <v>41</v>
          </cell>
          <cell r="E74">
            <v>8107</v>
          </cell>
        </row>
        <row r="75">
          <cell r="A75" t="str">
            <v>FIPECQ</v>
          </cell>
          <cell r="B75" t="str">
            <v>Público</v>
          </cell>
          <cell r="C75">
            <v>355</v>
          </cell>
          <cell r="D75">
            <v>123</v>
          </cell>
          <cell r="E75">
            <v>8104</v>
          </cell>
        </row>
        <row r="76">
          <cell r="A76" t="str">
            <v>PREVI-SIEMENS</v>
          </cell>
          <cell r="B76" t="str">
            <v>Privado</v>
          </cell>
          <cell r="C76">
            <v>1455</v>
          </cell>
          <cell r="D76">
            <v>212</v>
          </cell>
          <cell r="E76">
            <v>8000</v>
          </cell>
        </row>
        <row r="77">
          <cell r="A77" t="str">
            <v>GEBSA-PREV</v>
          </cell>
          <cell r="B77" t="str">
            <v>Privado</v>
          </cell>
          <cell r="C77">
            <v>759</v>
          </cell>
          <cell r="D77">
            <v>40</v>
          </cell>
          <cell r="E77">
            <v>7857</v>
          </cell>
        </row>
        <row r="78">
          <cell r="A78" t="str">
            <v>FUSAN</v>
          </cell>
          <cell r="B78" t="str">
            <v>Público</v>
          </cell>
          <cell r="C78">
            <v>2758</v>
          </cell>
          <cell r="D78">
            <v>1135</v>
          </cell>
          <cell r="E78">
            <v>7824</v>
          </cell>
        </row>
        <row r="79">
          <cell r="A79" t="str">
            <v>CURITIBAPREV</v>
          </cell>
          <cell r="B79" t="str">
            <v>Público</v>
          </cell>
          <cell r="C79">
            <v>0</v>
          </cell>
          <cell r="D79">
            <v>0</v>
          </cell>
          <cell r="E79">
            <v>7699</v>
          </cell>
        </row>
        <row r="80">
          <cell r="A80" t="str">
            <v>SERPROS</v>
          </cell>
          <cell r="B80" t="str">
            <v>Público</v>
          </cell>
          <cell r="C80">
            <v>4784</v>
          </cell>
          <cell r="D80">
            <v>1031</v>
          </cell>
          <cell r="E80">
            <v>7687</v>
          </cell>
        </row>
        <row r="81">
          <cell r="A81" t="str">
            <v>CELOS</v>
          </cell>
          <cell r="B81" t="str">
            <v>Público</v>
          </cell>
          <cell r="C81">
            <v>4470</v>
          </cell>
          <cell r="D81">
            <v>1448</v>
          </cell>
          <cell r="E81">
            <v>7555</v>
          </cell>
        </row>
        <row r="82">
          <cell r="A82" t="str">
            <v>FACHESF</v>
          </cell>
          <cell r="B82" t="str">
            <v>Público</v>
          </cell>
          <cell r="C82">
            <v>7704</v>
          </cell>
          <cell r="D82">
            <v>3046</v>
          </cell>
          <cell r="E82">
            <v>7278</v>
          </cell>
        </row>
        <row r="83">
          <cell r="A83" t="str">
            <v>CARGILLPREV</v>
          </cell>
          <cell r="B83" t="str">
            <v>Privado</v>
          </cell>
          <cell r="C83">
            <v>410</v>
          </cell>
          <cell r="D83">
            <v>42</v>
          </cell>
          <cell r="E83">
            <v>7021</v>
          </cell>
        </row>
        <row r="84">
          <cell r="A84" t="str">
            <v>PREV PEPSICO</v>
          </cell>
          <cell r="B84" t="str">
            <v>Privado</v>
          </cell>
          <cell r="C84">
            <v>134</v>
          </cell>
          <cell r="D84">
            <v>17</v>
          </cell>
          <cell r="E84">
            <v>6967</v>
          </cell>
        </row>
        <row r="85">
          <cell r="A85" t="str">
            <v>FATL</v>
          </cell>
          <cell r="B85" t="str">
            <v>Privado</v>
          </cell>
          <cell r="C85">
            <v>12879</v>
          </cell>
          <cell r="D85">
            <v>2324</v>
          </cell>
          <cell r="E85">
            <v>6912</v>
          </cell>
        </row>
        <row r="86">
          <cell r="A86" t="str">
            <v>METRUS</v>
          </cell>
          <cell r="B86" t="str">
            <v>Público</v>
          </cell>
          <cell r="C86">
            <v>4432</v>
          </cell>
          <cell r="D86">
            <v>911</v>
          </cell>
          <cell r="E86">
            <v>6848</v>
          </cell>
        </row>
        <row r="87">
          <cell r="A87" t="str">
            <v>FORLUZ</v>
          </cell>
          <cell r="B87" t="str">
            <v>Público</v>
          </cell>
          <cell r="C87">
            <v>13237</v>
          </cell>
          <cell r="D87">
            <v>3528</v>
          </cell>
          <cell r="E87">
            <v>6748</v>
          </cell>
        </row>
        <row r="88">
          <cell r="A88" t="str">
            <v>IBM</v>
          </cell>
          <cell r="B88" t="str">
            <v>Privado</v>
          </cell>
          <cell r="C88">
            <v>2024</v>
          </cell>
          <cell r="D88">
            <v>18</v>
          </cell>
          <cell r="E88">
            <v>6712</v>
          </cell>
        </row>
        <row r="89">
          <cell r="A89" t="str">
            <v>PREVES</v>
          </cell>
          <cell r="B89" t="str">
            <v>Público</v>
          </cell>
          <cell r="C89">
            <v>9</v>
          </cell>
          <cell r="D89">
            <v>2</v>
          </cell>
          <cell r="E89">
            <v>6702</v>
          </cell>
        </row>
        <row r="90">
          <cell r="A90" t="str">
            <v>ULTRAPREV</v>
          </cell>
          <cell r="B90" t="str">
            <v>Privado</v>
          </cell>
          <cell r="C90">
            <v>458</v>
          </cell>
          <cell r="D90">
            <v>15</v>
          </cell>
          <cell r="E90">
            <v>6557</v>
          </cell>
        </row>
        <row r="91">
          <cell r="A91" t="str">
            <v>JOHNSON</v>
          </cell>
          <cell r="B91" t="str">
            <v>Privado</v>
          </cell>
          <cell r="C91">
            <v>1051</v>
          </cell>
          <cell r="D91">
            <v>155</v>
          </cell>
          <cell r="E91">
            <v>6492</v>
          </cell>
        </row>
        <row r="92">
          <cell r="A92" t="str">
            <v>MAUA PREV</v>
          </cell>
          <cell r="B92" t="str">
            <v>Privado</v>
          </cell>
          <cell r="C92">
            <v>257</v>
          </cell>
          <cell r="D92">
            <v>32</v>
          </cell>
          <cell r="E92">
            <v>6475</v>
          </cell>
        </row>
        <row r="93">
          <cell r="A93" t="str">
            <v>EQTPREV</v>
          </cell>
          <cell r="B93" t="str">
            <v>Privado</v>
          </cell>
          <cell r="C93">
            <v>3356</v>
          </cell>
          <cell r="D93">
            <v>1652</v>
          </cell>
          <cell r="E93">
            <v>6385</v>
          </cell>
        </row>
        <row r="94">
          <cell r="A94" t="str">
            <v>VIKINGPREV</v>
          </cell>
          <cell r="B94" t="str">
            <v>Privado</v>
          </cell>
          <cell r="C94">
            <v>429</v>
          </cell>
          <cell r="D94">
            <v>39</v>
          </cell>
          <cell r="E94">
            <v>6117</v>
          </cell>
        </row>
        <row r="95">
          <cell r="A95" t="str">
            <v>KPMG PREV</v>
          </cell>
          <cell r="B95" t="str">
            <v>Privado</v>
          </cell>
          <cell r="C95">
            <v>91</v>
          </cell>
          <cell r="D95">
            <v>5</v>
          </cell>
          <cell r="E95">
            <v>6017</v>
          </cell>
        </row>
        <row r="96">
          <cell r="A96" t="str">
            <v>SIAS</v>
          </cell>
          <cell r="B96" t="str">
            <v>Público</v>
          </cell>
          <cell r="C96">
            <v>205</v>
          </cell>
          <cell r="D96">
            <v>380</v>
          </cell>
          <cell r="E96">
            <v>5994</v>
          </cell>
        </row>
        <row r="97">
          <cell r="A97" t="str">
            <v>PREVISCANIA</v>
          </cell>
          <cell r="B97" t="str">
            <v>Privado</v>
          </cell>
          <cell r="C97">
            <v>252</v>
          </cell>
          <cell r="D97">
            <v>11</v>
          </cell>
          <cell r="E97">
            <v>5884</v>
          </cell>
        </row>
        <row r="98">
          <cell r="A98" t="str">
            <v>CITIPREVI</v>
          </cell>
          <cell r="B98" t="str">
            <v>Privado</v>
          </cell>
          <cell r="C98">
            <v>994</v>
          </cell>
          <cell r="D98">
            <v>97</v>
          </cell>
          <cell r="E98">
            <v>5695</v>
          </cell>
        </row>
        <row r="99">
          <cell r="A99" t="str">
            <v>RBS PREV</v>
          </cell>
          <cell r="B99" t="str">
            <v>Privado</v>
          </cell>
          <cell r="C99">
            <v>145</v>
          </cell>
          <cell r="D99">
            <v>18</v>
          </cell>
          <cell r="E99">
            <v>5683</v>
          </cell>
        </row>
        <row r="100">
          <cell r="A100" t="str">
            <v>REGIUS</v>
          </cell>
          <cell r="B100" t="str">
            <v>Público</v>
          </cell>
          <cell r="C100">
            <v>1484</v>
          </cell>
          <cell r="D100">
            <v>186</v>
          </cell>
          <cell r="E100">
            <v>5499</v>
          </cell>
        </row>
        <row r="101">
          <cell r="A101" t="str">
            <v>PREVIM</v>
          </cell>
          <cell r="B101" t="str">
            <v>Privado</v>
          </cell>
          <cell r="C101">
            <v>379</v>
          </cell>
          <cell r="D101">
            <v>42</v>
          </cell>
          <cell r="E101">
            <v>5470</v>
          </cell>
        </row>
        <row r="102">
          <cell r="A102" t="str">
            <v>INFRAPREV</v>
          </cell>
          <cell r="B102" t="str">
            <v>Público</v>
          </cell>
          <cell r="C102">
            <v>4097</v>
          </cell>
          <cell r="D102">
            <v>1130</v>
          </cell>
          <cell r="E102">
            <v>5413</v>
          </cell>
        </row>
        <row r="103">
          <cell r="A103" t="str">
            <v>FUNDAMBRAS</v>
          </cell>
          <cell r="B103" t="str">
            <v>Privado</v>
          </cell>
          <cell r="C103">
            <v>549</v>
          </cell>
          <cell r="D103">
            <v>89</v>
          </cell>
          <cell r="E103">
            <v>5356</v>
          </cell>
        </row>
        <row r="104">
          <cell r="A104" t="str">
            <v>RJPREV</v>
          </cell>
          <cell r="B104" t="str">
            <v>Público</v>
          </cell>
          <cell r="C104">
            <v>4</v>
          </cell>
          <cell r="D104">
            <v>28</v>
          </cell>
          <cell r="E104">
            <v>5331</v>
          </cell>
        </row>
        <row r="105">
          <cell r="A105" t="str">
            <v>BRASLIGHT</v>
          </cell>
          <cell r="B105" t="str">
            <v>Privado</v>
          </cell>
          <cell r="C105">
            <v>2996</v>
          </cell>
          <cell r="D105">
            <v>1905</v>
          </cell>
          <cell r="E105">
            <v>5307</v>
          </cell>
        </row>
        <row r="106">
          <cell r="A106" t="str">
            <v>TOYOTA PREVI</v>
          </cell>
          <cell r="B106" t="str">
            <v>Privado</v>
          </cell>
          <cell r="C106">
            <v>165</v>
          </cell>
          <cell r="D106">
            <v>0</v>
          </cell>
          <cell r="E106">
            <v>5163</v>
          </cell>
        </row>
        <row r="107">
          <cell r="A107" t="str">
            <v>PREVIBOSCH</v>
          </cell>
          <cell r="B107" t="str">
            <v>Privado</v>
          </cell>
          <cell r="C107">
            <v>1113</v>
          </cell>
          <cell r="D107">
            <v>127</v>
          </cell>
          <cell r="E107">
            <v>5040</v>
          </cell>
        </row>
        <row r="108">
          <cell r="A108" t="str">
            <v>DF-PREVICOM</v>
          </cell>
          <cell r="B108" t="str">
            <v>Público</v>
          </cell>
          <cell r="C108">
            <v>0</v>
          </cell>
          <cell r="D108">
            <v>0</v>
          </cell>
          <cell r="E108">
            <v>5040</v>
          </cell>
        </row>
        <row r="109">
          <cell r="A109" t="str">
            <v>P&amp;G PREV</v>
          </cell>
          <cell r="B109" t="str">
            <v>Privado</v>
          </cell>
          <cell r="C109">
            <v>223</v>
          </cell>
          <cell r="D109">
            <v>25</v>
          </cell>
          <cell r="E109">
            <v>5008</v>
          </cell>
        </row>
        <row r="110">
          <cell r="A110" t="str">
            <v>ITAUSAINDL</v>
          </cell>
          <cell r="B110" t="str">
            <v>Privado</v>
          </cell>
          <cell r="C110">
            <v>1236</v>
          </cell>
          <cell r="D110">
            <v>0</v>
          </cell>
          <cell r="E110">
            <v>4929</v>
          </cell>
        </row>
        <row r="111">
          <cell r="A111" t="str">
            <v>CASFAM</v>
          </cell>
          <cell r="B111" t="str">
            <v>Privado</v>
          </cell>
          <cell r="C111">
            <v>710</v>
          </cell>
          <cell r="D111">
            <v>184</v>
          </cell>
          <cell r="E111">
            <v>4922</v>
          </cell>
        </row>
        <row r="112">
          <cell r="A112" t="str">
            <v>ACEPREV</v>
          </cell>
          <cell r="B112" t="str">
            <v>Privado</v>
          </cell>
          <cell r="C112">
            <v>1620</v>
          </cell>
          <cell r="D112">
            <v>264</v>
          </cell>
          <cell r="E112">
            <v>4797</v>
          </cell>
        </row>
        <row r="113">
          <cell r="A113" t="str">
            <v>ALCOA PREVI</v>
          </cell>
          <cell r="B113" t="str">
            <v>Privado</v>
          </cell>
          <cell r="C113">
            <v>178</v>
          </cell>
          <cell r="D113">
            <v>18</v>
          </cell>
          <cell r="E113">
            <v>4491</v>
          </cell>
        </row>
        <row r="114">
          <cell r="A114" t="str">
            <v>OABPREV-GO</v>
          </cell>
          <cell r="B114" t="str">
            <v>Instituidor</v>
          </cell>
          <cell r="C114">
            <v>57</v>
          </cell>
          <cell r="D114">
            <v>49</v>
          </cell>
          <cell r="E114">
            <v>4491</v>
          </cell>
        </row>
        <row r="115">
          <cell r="A115" t="str">
            <v>BASF PC</v>
          </cell>
          <cell r="B115" t="str">
            <v>Privado</v>
          </cell>
          <cell r="C115">
            <v>556</v>
          </cell>
          <cell r="D115">
            <v>101</v>
          </cell>
          <cell r="E115">
            <v>4342</v>
          </cell>
        </row>
        <row r="116">
          <cell r="A116" t="str">
            <v>SYNGENTA PREVI</v>
          </cell>
          <cell r="B116" t="str">
            <v>Privado</v>
          </cell>
          <cell r="C116">
            <v>350</v>
          </cell>
          <cell r="D116">
            <v>44</v>
          </cell>
          <cell r="E116">
            <v>4331</v>
          </cell>
        </row>
        <row r="117">
          <cell r="A117" t="str">
            <v>DERMINAS</v>
          </cell>
          <cell r="B117" t="str">
            <v>Público</v>
          </cell>
          <cell r="C117">
            <v>7</v>
          </cell>
          <cell r="D117">
            <v>3867</v>
          </cell>
          <cell r="E117">
            <v>4313</v>
          </cell>
        </row>
        <row r="118">
          <cell r="A118" t="str">
            <v>BOSCHPREV</v>
          </cell>
          <cell r="B118" t="str">
            <v>Privado</v>
          </cell>
          <cell r="C118">
            <v>2</v>
          </cell>
          <cell r="D118">
            <v>0</v>
          </cell>
          <cell r="E118">
            <v>4278</v>
          </cell>
        </row>
        <row r="119">
          <cell r="A119" t="str">
            <v>SCPREV</v>
          </cell>
          <cell r="B119" t="str">
            <v>Público</v>
          </cell>
          <cell r="C119">
            <v>1</v>
          </cell>
          <cell r="D119">
            <v>1</v>
          </cell>
          <cell r="E119">
            <v>4240</v>
          </cell>
        </row>
        <row r="120">
          <cell r="A120" t="str">
            <v>PREVNORDESTE</v>
          </cell>
          <cell r="B120" t="str">
            <v>Público</v>
          </cell>
          <cell r="C120">
            <v>1</v>
          </cell>
          <cell r="D120">
            <v>4</v>
          </cell>
          <cell r="E120">
            <v>4170</v>
          </cell>
        </row>
        <row r="121">
          <cell r="A121" t="str">
            <v>PLANEJAR</v>
          </cell>
          <cell r="B121" t="str">
            <v>Privado</v>
          </cell>
          <cell r="C121">
            <v>658</v>
          </cell>
          <cell r="D121">
            <v>33</v>
          </cell>
          <cell r="E121">
            <v>4161</v>
          </cell>
        </row>
        <row r="122">
          <cell r="A122" t="str">
            <v>DANAPREV</v>
          </cell>
          <cell r="B122" t="str">
            <v>Privado</v>
          </cell>
          <cell r="C122">
            <v>189</v>
          </cell>
          <cell r="D122">
            <v>6</v>
          </cell>
          <cell r="E122">
            <v>4153</v>
          </cell>
        </row>
        <row r="123">
          <cell r="A123" t="str">
            <v>PREVEME II</v>
          </cell>
          <cell r="B123" t="str">
            <v>Privado</v>
          </cell>
          <cell r="C123">
            <v>238</v>
          </cell>
          <cell r="D123">
            <v>9</v>
          </cell>
          <cell r="E123">
            <v>4144</v>
          </cell>
        </row>
        <row r="124">
          <cell r="A124" t="str">
            <v>JUSPREV</v>
          </cell>
          <cell r="B124" t="str">
            <v>Instituidor</v>
          </cell>
          <cell r="C124">
            <v>41</v>
          </cell>
          <cell r="D124">
            <v>17</v>
          </cell>
          <cell r="E124">
            <v>4143</v>
          </cell>
        </row>
        <row r="125">
          <cell r="A125" t="str">
            <v>PREVUNIAO</v>
          </cell>
          <cell r="B125" t="str">
            <v>Privado</v>
          </cell>
          <cell r="C125">
            <v>830</v>
          </cell>
          <cell r="D125">
            <v>146</v>
          </cell>
          <cell r="E125">
            <v>4129</v>
          </cell>
        </row>
        <row r="126">
          <cell r="A126" t="str">
            <v>MAIS FUTURO</v>
          </cell>
          <cell r="B126" t="str">
            <v>Privado</v>
          </cell>
          <cell r="C126">
            <v>73</v>
          </cell>
          <cell r="D126">
            <v>28</v>
          </cell>
          <cell r="E126">
            <v>4001</v>
          </cell>
        </row>
        <row r="127">
          <cell r="A127" t="str">
            <v>FABASA</v>
          </cell>
          <cell r="B127" t="str">
            <v>Público</v>
          </cell>
          <cell r="C127">
            <v>1032</v>
          </cell>
          <cell r="D127">
            <v>104</v>
          </cell>
          <cell r="E127">
            <v>3884</v>
          </cell>
        </row>
        <row r="128">
          <cell r="A128" t="str">
            <v>OABPREV-RJ</v>
          </cell>
          <cell r="B128" t="str">
            <v>Instituidor</v>
          </cell>
          <cell r="C128">
            <v>15</v>
          </cell>
          <cell r="D128">
            <v>18</v>
          </cell>
          <cell r="E128">
            <v>3790</v>
          </cell>
        </row>
        <row r="129">
          <cell r="A129" t="str">
            <v>SARAH PREVIDÊNCIA</v>
          </cell>
          <cell r="B129" t="str">
            <v>Privado</v>
          </cell>
          <cell r="C129">
            <v>703</v>
          </cell>
          <cell r="D129">
            <v>44</v>
          </cell>
          <cell r="E129">
            <v>3777</v>
          </cell>
        </row>
        <row r="130">
          <cell r="A130" t="str">
            <v>FIBRA</v>
          </cell>
          <cell r="B130" t="str">
            <v>Privado</v>
          </cell>
          <cell r="C130">
            <v>1706</v>
          </cell>
          <cell r="D130">
            <v>360</v>
          </cell>
          <cell r="E130">
            <v>3584</v>
          </cell>
        </row>
        <row r="131">
          <cell r="A131" t="str">
            <v>MERCERPREV</v>
          </cell>
          <cell r="B131" t="str">
            <v>Privado</v>
          </cell>
          <cell r="C131">
            <v>92</v>
          </cell>
          <cell r="D131">
            <v>1</v>
          </cell>
          <cell r="E131">
            <v>3460</v>
          </cell>
        </row>
        <row r="132">
          <cell r="A132" t="str">
            <v>FASC</v>
          </cell>
          <cell r="B132" t="str">
            <v>Privado</v>
          </cell>
          <cell r="C132">
            <v>762</v>
          </cell>
          <cell r="D132">
            <v>203</v>
          </cell>
          <cell r="E132">
            <v>3424</v>
          </cell>
        </row>
        <row r="133">
          <cell r="A133" t="str">
            <v>PREVIP</v>
          </cell>
          <cell r="B133" t="str">
            <v>Privado</v>
          </cell>
          <cell r="C133">
            <v>224</v>
          </cell>
          <cell r="D133">
            <v>9</v>
          </cell>
          <cell r="E133">
            <v>3294</v>
          </cell>
        </row>
        <row r="134">
          <cell r="A134" t="str">
            <v>RS-PREV</v>
          </cell>
          <cell r="B134" t="str">
            <v>Público</v>
          </cell>
          <cell r="C134">
            <v>0</v>
          </cell>
          <cell r="D134">
            <v>0</v>
          </cell>
          <cell r="E134">
            <v>3279</v>
          </cell>
        </row>
        <row r="135">
          <cell r="A135" t="str">
            <v>CP PREV</v>
          </cell>
          <cell r="B135" t="str">
            <v>Privado</v>
          </cell>
          <cell r="C135">
            <v>214</v>
          </cell>
          <cell r="D135">
            <v>9</v>
          </cell>
          <cell r="E135">
            <v>3164</v>
          </cell>
        </row>
        <row r="136">
          <cell r="A136" t="str">
            <v>PREVSAN</v>
          </cell>
          <cell r="B136" t="str">
            <v>Público</v>
          </cell>
          <cell r="C136">
            <v>1374</v>
          </cell>
          <cell r="D136">
            <v>684</v>
          </cell>
          <cell r="E136">
            <v>3156</v>
          </cell>
        </row>
        <row r="137">
          <cell r="A137" t="str">
            <v>SUPREV</v>
          </cell>
          <cell r="B137" t="str">
            <v>Privado</v>
          </cell>
          <cell r="C137">
            <v>592</v>
          </cell>
          <cell r="D137">
            <v>337</v>
          </cell>
          <cell r="E137">
            <v>3154</v>
          </cell>
        </row>
        <row r="138">
          <cell r="A138" t="str">
            <v>PREVISTIHL</v>
          </cell>
          <cell r="B138" t="str">
            <v>Privado</v>
          </cell>
          <cell r="C138">
            <v>45</v>
          </cell>
          <cell r="D138">
            <v>6</v>
          </cell>
          <cell r="E138">
            <v>3107</v>
          </cell>
        </row>
        <row r="139">
          <cell r="A139" t="str">
            <v>PREVIG</v>
          </cell>
          <cell r="B139" t="str">
            <v>Privado</v>
          </cell>
          <cell r="C139">
            <v>2121</v>
          </cell>
          <cell r="D139">
            <v>795</v>
          </cell>
          <cell r="E139">
            <v>3085</v>
          </cell>
        </row>
        <row r="140">
          <cell r="A140" t="str">
            <v>PREVCOM-MG</v>
          </cell>
          <cell r="B140" t="str">
            <v>Público</v>
          </cell>
          <cell r="C140">
            <v>0</v>
          </cell>
          <cell r="D140">
            <v>4</v>
          </cell>
          <cell r="E140">
            <v>3077</v>
          </cell>
        </row>
        <row r="141">
          <cell r="A141" t="str">
            <v>ENERPREV</v>
          </cell>
          <cell r="B141" t="str">
            <v>Privado</v>
          </cell>
          <cell r="C141">
            <v>2164</v>
          </cell>
          <cell r="D141">
            <v>435</v>
          </cell>
          <cell r="E141">
            <v>3075</v>
          </cell>
        </row>
        <row r="142">
          <cell r="A142" t="str">
            <v>INOVAR PREVIDENCIA</v>
          </cell>
          <cell r="B142" t="str">
            <v>Privado</v>
          </cell>
          <cell r="C142">
            <v>772</v>
          </cell>
          <cell r="D142">
            <v>54</v>
          </cell>
          <cell r="E142">
            <v>3073</v>
          </cell>
        </row>
        <row r="143">
          <cell r="A143" t="str">
            <v>PREVDATA</v>
          </cell>
          <cell r="B143" t="str">
            <v>Público</v>
          </cell>
          <cell r="C143">
            <v>1520</v>
          </cell>
          <cell r="D143">
            <v>514</v>
          </cell>
          <cell r="E143">
            <v>3033</v>
          </cell>
        </row>
        <row r="144">
          <cell r="A144" t="str">
            <v>CIBRIUS</v>
          </cell>
          <cell r="B144" t="str">
            <v>Público</v>
          </cell>
          <cell r="C144">
            <v>1250</v>
          </cell>
          <cell r="D144">
            <v>531</v>
          </cell>
          <cell r="E144">
            <v>3001</v>
          </cell>
        </row>
        <row r="145">
          <cell r="A145" t="str">
            <v>MONGERAL</v>
          </cell>
          <cell r="B145" t="str">
            <v>Privado</v>
          </cell>
          <cell r="C145">
            <v>25</v>
          </cell>
          <cell r="D145">
            <v>7</v>
          </cell>
          <cell r="E145">
            <v>2998</v>
          </cell>
        </row>
        <row r="146">
          <cell r="A146" t="str">
            <v>NUCLEOS</v>
          </cell>
          <cell r="B146" t="str">
            <v>Público</v>
          </cell>
          <cell r="C146">
            <v>1607</v>
          </cell>
          <cell r="D146">
            <v>435</v>
          </cell>
          <cell r="E146">
            <v>2989</v>
          </cell>
        </row>
        <row r="147">
          <cell r="A147" t="str">
            <v>AGROS</v>
          </cell>
          <cell r="B147" t="str">
            <v>Público</v>
          </cell>
          <cell r="C147">
            <v>2872</v>
          </cell>
          <cell r="D147">
            <v>394</v>
          </cell>
          <cell r="E147">
            <v>2962</v>
          </cell>
        </row>
        <row r="148">
          <cell r="A148" t="str">
            <v>PREVDOW</v>
          </cell>
          <cell r="B148" t="str">
            <v>Privado</v>
          </cell>
          <cell r="C148">
            <v>842</v>
          </cell>
          <cell r="D148">
            <v>109</v>
          </cell>
          <cell r="E148">
            <v>2906</v>
          </cell>
        </row>
        <row r="149">
          <cell r="A149" t="str">
            <v>VALUE PREV</v>
          </cell>
          <cell r="B149" t="str">
            <v>Privado</v>
          </cell>
          <cell r="C149">
            <v>520</v>
          </cell>
          <cell r="D149">
            <v>25</v>
          </cell>
          <cell r="E149">
            <v>2815</v>
          </cell>
        </row>
        <row r="150">
          <cell r="A150" t="str">
            <v>FAPES</v>
          </cell>
          <cell r="B150" t="str">
            <v>Público</v>
          </cell>
          <cell r="C150">
            <v>1829</v>
          </cell>
          <cell r="D150">
            <v>457</v>
          </cell>
          <cell r="E150">
            <v>2758</v>
          </cell>
        </row>
        <row r="151">
          <cell r="A151" t="str">
            <v>ELETROS</v>
          </cell>
          <cell r="B151" t="str">
            <v>Público</v>
          </cell>
          <cell r="C151">
            <v>2102</v>
          </cell>
          <cell r="D151">
            <v>676</v>
          </cell>
          <cell r="E151">
            <v>2730</v>
          </cell>
        </row>
        <row r="152">
          <cell r="A152" t="str">
            <v>RUMOS</v>
          </cell>
          <cell r="B152" t="str">
            <v>Privado</v>
          </cell>
          <cell r="C152">
            <v>369</v>
          </cell>
          <cell r="D152">
            <v>36</v>
          </cell>
          <cell r="E152">
            <v>2704</v>
          </cell>
        </row>
        <row r="153">
          <cell r="A153" t="str">
            <v>FGV-PREVI</v>
          </cell>
          <cell r="B153" t="str">
            <v>Privado</v>
          </cell>
          <cell r="C153">
            <v>171</v>
          </cell>
          <cell r="D153">
            <v>22</v>
          </cell>
          <cell r="E153">
            <v>2669</v>
          </cell>
        </row>
        <row r="154">
          <cell r="A154" t="str">
            <v>PREVCUMMINS</v>
          </cell>
          <cell r="B154" t="str">
            <v>Privado</v>
          </cell>
          <cell r="C154">
            <v>207</v>
          </cell>
          <cell r="D154">
            <v>43</v>
          </cell>
          <cell r="E154">
            <v>2613</v>
          </cell>
        </row>
        <row r="155">
          <cell r="A155" t="str">
            <v>E-INVEST</v>
          </cell>
          <cell r="B155" t="str">
            <v>Privado</v>
          </cell>
          <cell r="C155">
            <v>719</v>
          </cell>
          <cell r="D155">
            <v>104</v>
          </cell>
          <cell r="E155">
            <v>2607</v>
          </cell>
        </row>
        <row r="156">
          <cell r="A156" t="str">
            <v>VBPP</v>
          </cell>
          <cell r="B156" t="str">
            <v>Privado</v>
          </cell>
          <cell r="C156">
            <v>130</v>
          </cell>
          <cell r="D156">
            <v>9</v>
          </cell>
          <cell r="E156">
            <v>2601</v>
          </cell>
        </row>
        <row r="157">
          <cell r="A157" t="str">
            <v>REAL GRANDEZA</v>
          </cell>
          <cell r="B157" t="str">
            <v>Público</v>
          </cell>
          <cell r="C157">
            <v>7583</v>
          </cell>
          <cell r="D157">
            <v>2294</v>
          </cell>
          <cell r="E157">
            <v>2589</v>
          </cell>
        </row>
        <row r="158">
          <cell r="A158" t="str">
            <v>ELOS</v>
          </cell>
          <cell r="B158" t="str">
            <v>Privado</v>
          </cell>
          <cell r="C158">
            <v>3134</v>
          </cell>
          <cell r="D158">
            <v>369</v>
          </cell>
          <cell r="E158">
            <v>2554</v>
          </cell>
        </row>
        <row r="159">
          <cell r="A159" t="str">
            <v>PREVINORTE</v>
          </cell>
          <cell r="B159" t="str">
            <v>Público</v>
          </cell>
          <cell r="C159">
            <v>2647</v>
          </cell>
          <cell r="D159">
            <v>566</v>
          </cell>
          <cell r="E159">
            <v>2528</v>
          </cell>
        </row>
        <row r="160">
          <cell r="A160" t="str">
            <v>BANESPREV</v>
          </cell>
          <cell r="B160" t="str">
            <v>Privado</v>
          </cell>
          <cell r="C160">
            <v>20143</v>
          </cell>
          <cell r="D160">
            <v>4349</v>
          </cell>
          <cell r="E160">
            <v>2416</v>
          </cell>
        </row>
        <row r="161">
          <cell r="A161" t="str">
            <v>VOITH PREV</v>
          </cell>
          <cell r="B161" t="str">
            <v>Privado</v>
          </cell>
          <cell r="C161">
            <v>304</v>
          </cell>
          <cell r="D161">
            <v>18</v>
          </cell>
          <cell r="E161">
            <v>2415</v>
          </cell>
        </row>
        <row r="162">
          <cell r="A162" t="str">
            <v>PREVI NOVARTIS</v>
          </cell>
          <cell r="B162" t="str">
            <v>Privado</v>
          </cell>
          <cell r="C162">
            <v>545</v>
          </cell>
          <cell r="D162">
            <v>134</v>
          </cell>
          <cell r="E162">
            <v>2400</v>
          </cell>
        </row>
        <row r="163">
          <cell r="A163" t="str">
            <v>PREVCOM-BRC</v>
          </cell>
          <cell r="B163" t="str">
            <v>Público</v>
          </cell>
          <cell r="C163">
            <v>0</v>
          </cell>
          <cell r="D163">
            <v>0</v>
          </cell>
          <cell r="E163">
            <v>2349</v>
          </cell>
        </row>
        <row r="164">
          <cell r="A164" t="str">
            <v>PREVIPLAN</v>
          </cell>
          <cell r="B164" t="str">
            <v>Privado</v>
          </cell>
          <cell r="C164">
            <v>539</v>
          </cell>
          <cell r="D164">
            <v>16</v>
          </cell>
          <cell r="E164">
            <v>2347</v>
          </cell>
        </row>
        <row r="165">
          <cell r="A165" t="str">
            <v>MM PREV</v>
          </cell>
          <cell r="B165" t="str">
            <v>Privado</v>
          </cell>
          <cell r="C165">
            <v>31</v>
          </cell>
          <cell r="D165">
            <v>5</v>
          </cell>
          <cell r="E165">
            <v>2219</v>
          </cell>
        </row>
        <row r="166">
          <cell r="A166" t="str">
            <v>REFER</v>
          </cell>
          <cell r="B166" t="str">
            <v>Público</v>
          </cell>
          <cell r="C166">
            <v>10668</v>
          </cell>
          <cell r="D166">
            <v>10855</v>
          </cell>
          <cell r="E166">
            <v>2205</v>
          </cell>
        </row>
        <row r="167">
          <cell r="A167" t="str">
            <v>FUNDIAGUA</v>
          </cell>
          <cell r="B167" t="str">
            <v>Público</v>
          </cell>
          <cell r="C167">
            <v>1363</v>
          </cell>
          <cell r="D167">
            <v>508</v>
          </cell>
          <cell r="E167">
            <v>2173</v>
          </cell>
        </row>
        <row r="168">
          <cell r="A168" t="str">
            <v>PREVIDEXXONMOBIL</v>
          </cell>
          <cell r="B168" t="str">
            <v>Privado</v>
          </cell>
          <cell r="C168">
            <v>124</v>
          </cell>
          <cell r="D168">
            <v>20</v>
          </cell>
          <cell r="E168">
            <v>2147</v>
          </cell>
        </row>
        <row r="169">
          <cell r="A169" t="str">
            <v>COMPESAPREV</v>
          </cell>
          <cell r="B169" t="str">
            <v>Público</v>
          </cell>
          <cell r="C169">
            <v>2055</v>
          </cell>
          <cell r="D169">
            <v>896</v>
          </cell>
          <cell r="E169">
            <v>2135</v>
          </cell>
        </row>
        <row r="170">
          <cell r="A170" t="str">
            <v>INDUSPREVI</v>
          </cell>
          <cell r="B170" t="str">
            <v>Privado</v>
          </cell>
          <cell r="C170">
            <v>468</v>
          </cell>
          <cell r="D170">
            <v>138</v>
          </cell>
          <cell r="E170">
            <v>2065</v>
          </cell>
        </row>
        <row r="171">
          <cell r="A171" t="str">
            <v>SUL PREVIDÊNCIA</v>
          </cell>
          <cell r="B171" t="str">
            <v>Privado</v>
          </cell>
          <cell r="C171">
            <v>116</v>
          </cell>
          <cell r="D171">
            <v>33</v>
          </cell>
          <cell r="E171">
            <v>2049</v>
          </cell>
        </row>
        <row r="172">
          <cell r="A172" t="str">
            <v>BANESES</v>
          </cell>
          <cell r="B172" t="str">
            <v>Público</v>
          </cell>
          <cell r="C172">
            <v>2168</v>
          </cell>
          <cell r="D172">
            <v>359</v>
          </cell>
          <cell r="E172">
            <v>2028</v>
          </cell>
        </row>
        <row r="173">
          <cell r="A173" t="str">
            <v>FUSESC</v>
          </cell>
          <cell r="B173" t="str">
            <v>Público</v>
          </cell>
          <cell r="C173">
            <v>3950</v>
          </cell>
          <cell r="D173">
            <v>806</v>
          </cell>
          <cell r="E173">
            <v>1934</v>
          </cell>
        </row>
        <row r="174">
          <cell r="A174" t="str">
            <v>CE-PREVCOM</v>
          </cell>
          <cell r="B174" t="str">
            <v>Público</v>
          </cell>
          <cell r="C174">
            <v>0</v>
          </cell>
          <cell r="D174">
            <v>2</v>
          </cell>
          <cell r="E174">
            <v>1826</v>
          </cell>
        </row>
        <row r="175">
          <cell r="A175" t="str">
            <v>PRHOSPER</v>
          </cell>
          <cell r="B175" t="str">
            <v>Privado</v>
          </cell>
          <cell r="C175">
            <v>1041</v>
          </cell>
          <cell r="D175">
            <v>437</v>
          </cell>
          <cell r="E175">
            <v>1790</v>
          </cell>
        </row>
        <row r="176">
          <cell r="A176" t="str">
            <v>TETRA PAK PREV</v>
          </cell>
          <cell r="B176" t="str">
            <v>Privado</v>
          </cell>
          <cell r="C176">
            <v>88</v>
          </cell>
          <cell r="D176">
            <v>13</v>
          </cell>
          <cell r="E176">
            <v>1784</v>
          </cell>
        </row>
        <row r="177">
          <cell r="A177" t="str">
            <v>SISTEL</v>
          </cell>
          <cell r="B177" t="str">
            <v>Privado</v>
          </cell>
          <cell r="C177">
            <v>14139</v>
          </cell>
          <cell r="D177">
            <v>6779</v>
          </cell>
          <cell r="E177">
            <v>1757</v>
          </cell>
        </row>
        <row r="178">
          <cell r="A178" t="str">
            <v>PFIZER PREV</v>
          </cell>
          <cell r="B178" t="str">
            <v>Privado</v>
          </cell>
          <cell r="C178">
            <v>297</v>
          </cell>
          <cell r="D178">
            <v>20</v>
          </cell>
          <cell r="E178">
            <v>1750</v>
          </cell>
        </row>
        <row r="179">
          <cell r="A179" t="str">
            <v>BRASILETROS</v>
          </cell>
          <cell r="B179" t="str">
            <v>Privado</v>
          </cell>
          <cell r="C179">
            <v>1504</v>
          </cell>
          <cell r="D179">
            <v>860</v>
          </cell>
          <cell r="E179">
            <v>1675</v>
          </cell>
        </row>
        <row r="180">
          <cell r="A180" t="str">
            <v>PREVIK</v>
          </cell>
          <cell r="B180" t="str">
            <v>Instituidor</v>
          </cell>
          <cell r="C180">
            <v>0</v>
          </cell>
          <cell r="D180">
            <v>0</v>
          </cell>
          <cell r="E180">
            <v>1597</v>
          </cell>
        </row>
        <row r="181">
          <cell r="A181" t="str">
            <v>FUNDACAO CORSAN</v>
          </cell>
          <cell r="B181" t="str">
            <v>Privado</v>
          </cell>
          <cell r="C181">
            <v>3126</v>
          </cell>
          <cell r="D181">
            <v>1423</v>
          </cell>
          <cell r="E181">
            <v>1596</v>
          </cell>
        </row>
        <row r="182">
          <cell r="A182" t="str">
            <v>PROMON</v>
          </cell>
          <cell r="B182" t="str">
            <v>Privado</v>
          </cell>
          <cell r="C182">
            <v>585</v>
          </cell>
          <cell r="D182">
            <v>164</v>
          </cell>
          <cell r="E182">
            <v>1510</v>
          </cell>
        </row>
        <row r="183">
          <cell r="A183" t="str">
            <v>PRECE</v>
          </cell>
          <cell r="B183" t="str">
            <v>Público</v>
          </cell>
          <cell r="C183">
            <v>2944</v>
          </cell>
          <cell r="D183">
            <v>3308</v>
          </cell>
          <cell r="E183">
            <v>1482</v>
          </cell>
        </row>
        <row r="184">
          <cell r="A184" t="str">
            <v>FAPERS</v>
          </cell>
          <cell r="B184" t="str">
            <v>Privado</v>
          </cell>
          <cell r="C184">
            <v>764</v>
          </cell>
          <cell r="D184">
            <v>154</v>
          </cell>
          <cell r="E184">
            <v>1471</v>
          </cell>
        </row>
        <row r="185">
          <cell r="A185" t="str">
            <v>PREVICAT</v>
          </cell>
          <cell r="B185" t="str">
            <v>Privado</v>
          </cell>
          <cell r="C185">
            <v>844</v>
          </cell>
          <cell r="D185">
            <v>195</v>
          </cell>
          <cell r="E185">
            <v>1428</v>
          </cell>
        </row>
        <row r="186">
          <cell r="A186" t="str">
            <v>SAO FRANCISCO</v>
          </cell>
          <cell r="B186" t="str">
            <v>Público</v>
          </cell>
          <cell r="C186">
            <v>594</v>
          </cell>
          <cell r="D186">
            <v>294</v>
          </cell>
          <cell r="E186">
            <v>1398</v>
          </cell>
        </row>
        <row r="187">
          <cell r="A187" t="str">
            <v>MSD PREV</v>
          </cell>
          <cell r="B187" t="str">
            <v>Privado</v>
          </cell>
          <cell r="C187">
            <v>291</v>
          </cell>
          <cell r="D187">
            <v>3</v>
          </cell>
          <cell r="E187">
            <v>1309</v>
          </cell>
        </row>
        <row r="188">
          <cell r="A188" t="str">
            <v>SBOTPREV</v>
          </cell>
          <cell r="B188" t="str">
            <v>Instituidor</v>
          </cell>
          <cell r="C188">
            <v>7</v>
          </cell>
          <cell r="D188">
            <v>11</v>
          </cell>
          <cell r="E188">
            <v>1307</v>
          </cell>
        </row>
        <row r="189">
          <cell r="A189" t="str">
            <v>CENTRUS</v>
          </cell>
          <cell r="B189" t="str">
            <v>Público</v>
          </cell>
          <cell r="C189">
            <v>506</v>
          </cell>
          <cell r="D189">
            <v>697</v>
          </cell>
          <cell r="E189">
            <v>1252</v>
          </cell>
        </row>
        <row r="190">
          <cell r="A190" t="str">
            <v>CASANPREV</v>
          </cell>
          <cell r="B190" t="str">
            <v>Público</v>
          </cell>
          <cell r="C190">
            <v>774</v>
          </cell>
          <cell r="D190">
            <v>40</v>
          </cell>
          <cell r="E190">
            <v>1242</v>
          </cell>
        </row>
        <row r="191">
          <cell r="A191" t="str">
            <v>COMSHELL</v>
          </cell>
          <cell r="B191" t="str">
            <v>Privado</v>
          </cell>
          <cell r="C191">
            <v>488</v>
          </cell>
          <cell r="D191">
            <v>77</v>
          </cell>
          <cell r="E191">
            <v>1188</v>
          </cell>
        </row>
        <row r="192">
          <cell r="A192" t="str">
            <v>MAIS VIDA PREV</v>
          </cell>
          <cell r="B192" t="str">
            <v>Privado</v>
          </cell>
          <cell r="C192">
            <v>204</v>
          </cell>
          <cell r="D192">
            <v>12</v>
          </cell>
          <cell r="E192">
            <v>1178</v>
          </cell>
        </row>
        <row r="193">
          <cell r="A193" t="str">
            <v>POUPREV</v>
          </cell>
          <cell r="B193" t="str">
            <v>Privado</v>
          </cell>
          <cell r="C193">
            <v>167</v>
          </cell>
          <cell r="D193">
            <v>31</v>
          </cell>
          <cell r="E193">
            <v>1172</v>
          </cell>
        </row>
        <row r="194">
          <cell r="A194" t="str">
            <v>CAGEPREV</v>
          </cell>
          <cell r="B194" t="str">
            <v>Público</v>
          </cell>
          <cell r="C194">
            <v>127</v>
          </cell>
          <cell r="D194">
            <v>42</v>
          </cell>
          <cell r="E194">
            <v>1162</v>
          </cell>
        </row>
        <row r="195">
          <cell r="A195" t="str">
            <v>FAELCE</v>
          </cell>
          <cell r="B195" t="str">
            <v>Privado</v>
          </cell>
          <cell r="C195">
            <v>1574</v>
          </cell>
          <cell r="D195">
            <v>787</v>
          </cell>
          <cell r="E195">
            <v>1084</v>
          </cell>
        </row>
        <row r="196">
          <cell r="A196" t="str">
            <v>PREVICOKE</v>
          </cell>
          <cell r="B196" t="str">
            <v>Privado</v>
          </cell>
          <cell r="C196">
            <v>264</v>
          </cell>
          <cell r="D196">
            <v>41</v>
          </cell>
          <cell r="E196">
            <v>1007</v>
          </cell>
        </row>
        <row r="197">
          <cell r="A197" t="str">
            <v>SERGUS</v>
          </cell>
          <cell r="B197" t="str">
            <v>Público</v>
          </cell>
          <cell r="C197">
            <v>816</v>
          </cell>
          <cell r="D197">
            <v>92</v>
          </cell>
          <cell r="E197">
            <v>1004</v>
          </cell>
        </row>
        <row r="198">
          <cell r="A198" t="str">
            <v>FUCAP</v>
          </cell>
          <cell r="B198" t="str">
            <v>Privado</v>
          </cell>
          <cell r="C198">
            <v>212</v>
          </cell>
          <cell r="D198">
            <v>64</v>
          </cell>
          <cell r="E198">
            <v>914</v>
          </cell>
        </row>
        <row r="199">
          <cell r="A199" t="str">
            <v>FUMPRESC</v>
          </cell>
          <cell r="B199" t="str">
            <v>Público</v>
          </cell>
          <cell r="C199">
            <v>388</v>
          </cell>
          <cell r="D199">
            <v>88</v>
          </cell>
          <cell r="E199">
            <v>908</v>
          </cell>
        </row>
        <row r="200">
          <cell r="A200" t="str">
            <v>RECKITTPREV</v>
          </cell>
          <cell r="B200" t="str">
            <v>Privado</v>
          </cell>
          <cell r="C200">
            <v>50</v>
          </cell>
          <cell r="D200">
            <v>21</v>
          </cell>
          <cell r="E200">
            <v>896</v>
          </cell>
        </row>
        <row r="201">
          <cell r="A201" t="str">
            <v>CAPITAL PREV</v>
          </cell>
          <cell r="B201" t="str">
            <v>Público</v>
          </cell>
          <cell r="C201">
            <v>678</v>
          </cell>
          <cell r="D201">
            <v>276</v>
          </cell>
          <cell r="E201">
            <v>880</v>
          </cell>
        </row>
        <row r="202">
          <cell r="A202" t="str">
            <v>PREVEME</v>
          </cell>
          <cell r="B202" t="str">
            <v>Privado</v>
          </cell>
          <cell r="C202">
            <v>715</v>
          </cell>
          <cell r="D202">
            <v>142</v>
          </cell>
          <cell r="E202">
            <v>877</v>
          </cell>
        </row>
        <row r="203">
          <cell r="A203" t="str">
            <v>CARBOPREV</v>
          </cell>
          <cell r="B203" t="str">
            <v>Privado</v>
          </cell>
          <cell r="C203">
            <v>200</v>
          </cell>
          <cell r="D203">
            <v>16</v>
          </cell>
          <cell r="E203">
            <v>875</v>
          </cell>
        </row>
        <row r="204">
          <cell r="A204" t="str">
            <v>PREVICEL</v>
          </cell>
          <cell r="B204" t="str">
            <v>Público</v>
          </cell>
          <cell r="C204">
            <v>178</v>
          </cell>
          <cell r="D204">
            <v>46</v>
          </cell>
          <cell r="E204">
            <v>836</v>
          </cell>
        </row>
        <row r="205">
          <cell r="A205" t="str">
            <v>SAO RAFAEL</v>
          </cell>
          <cell r="B205" t="str">
            <v>Privado</v>
          </cell>
          <cell r="C205">
            <v>721</v>
          </cell>
          <cell r="D205">
            <v>136</v>
          </cell>
          <cell r="E205">
            <v>813</v>
          </cell>
        </row>
        <row r="206">
          <cell r="A206" t="str">
            <v>FUTURA PREV</v>
          </cell>
          <cell r="B206" t="str">
            <v>Privado</v>
          </cell>
          <cell r="C206">
            <v>333</v>
          </cell>
          <cell r="D206">
            <v>81</v>
          </cell>
          <cell r="E206">
            <v>743</v>
          </cell>
        </row>
        <row r="207">
          <cell r="A207" t="str">
            <v>CIFRAO</v>
          </cell>
          <cell r="B207" t="str">
            <v>Público</v>
          </cell>
          <cell r="C207">
            <v>713</v>
          </cell>
          <cell r="D207">
            <v>280</v>
          </cell>
          <cell r="E207">
            <v>718</v>
          </cell>
        </row>
        <row r="208">
          <cell r="A208" t="str">
            <v>LILLYPREV</v>
          </cell>
          <cell r="B208" t="str">
            <v>Privado</v>
          </cell>
          <cell r="C208">
            <v>257</v>
          </cell>
          <cell r="D208">
            <v>33</v>
          </cell>
          <cell r="E208">
            <v>701</v>
          </cell>
        </row>
        <row r="209">
          <cell r="A209" t="str">
            <v>ALPHA</v>
          </cell>
          <cell r="B209" t="str">
            <v>Público</v>
          </cell>
          <cell r="C209">
            <v>197</v>
          </cell>
          <cell r="D209">
            <v>71</v>
          </cell>
          <cell r="E209">
            <v>666</v>
          </cell>
        </row>
        <row r="210">
          <cell r="A210" t="str">
            <v>PORTUS</v>
          </cell>
          <cell r="B210" t="str">
            <v>Público</v>
          </cell>
          <cell r="C210">
            <v>3997</v>
          </cell>
          <cell r="D210">
            <v>3529</v>
          </cell>
          <cell r="E210">
            <v>544</v>
          </cell>
        </row>
        <row r="211">
          <cell r="A211" t="str">
            <v>PREVIRB</v>
          </cell>
          <cell r="B211" t="str">
            <v>Privado</v>
          </cell>
          <cell r="C211">
            <v>1150</v>
          </cell>
          <cell r="D211">
            <v>295</v>
          </cell>
          <cell r="E211">
            <v>515</v>
          </cell>
        </row>
        <row r="212">
          <cell r="A212" t="str">
            <v>UNISYS-PREVI</v>
          </cell>
          <cell r="B212" t="str">
            <v>Privado</v>
          </cell>
          <cell r="C212">
            <v>88</v>
          </cell>
          <cell r="D212">
            <v>3</v>
          </cell>
          <cell r="E212">
            <v>501</v>
          </cell>
        </row>
        <row r="213">
          <cell r="A213" t="str">
            <v>ALPREV</v>
          </cell>
          <cell r="B213" t="str">
            <v>Público</v>
          </cell>
          <cell r="C213">
            <v>0</v>
          </cell>
          <cell r="D213">
            <v>0</v>
          </cell>
          <cell r="E213">
            <v>500</v>
          </cell>
        </row>
        <row r="214">
          <cell r="A214" t="str">
            <v>ISBRE</v>
          </cell>
          <cell r="B214" t="str">
            <v>Público</v>
          </cell>
          <cell r="C214">
            <v>389</v>
          </cell>
          <cell r="D214">
            <v>118</v>
          </cell>
          <cell r="E214">
            <v>470</v>
          </cell>
        </row>
        <row r="215">
          <cell r="A215" t="str">
            <v>OABPREVNORDESTE</v>
          </cell>
          <cell r="B215" t="str">
            <v>Instituidor</v>
          </cell>
          <cell r="C215">
            <v>57</v>
          </cell>
          <cell r="D215">
            <v>30</v>
          </cell>
          <cell r="E215">
            <v>417</v>
          </cell>
        </row>
        <row r="216">
          <cell r="A216" t="str">
            <v>FUNCASAL</v>
          </cell>
          <cell r="B216" t="str">
            <v>Público</v>
          </cell>
          <cell r="C216">
            <v>638</v>
          </cell>
          <cell r="D216">
            <v>192</v>
          </cell>
          <cell r="E216">
            <v>405</v>
          </cell>
        </row>
        <row r="217">
          <cell r="A217" t="str">
            <v>PREVSOMPO</v>
          </cell>
          <cell r="B217" t="str">
            <v>Privado</v>
          </cell>
          <cell r="C217">
            <v>86</v>
          </cell>
          <cell r="D217">
            <v>13</v>
          </cell>
          <cell r="E217">
            <v>393</v>
          </cell>
        </row>
        <row r="218">
          <cell r="A218" t="str">
            <v>FACEB</v>
          </cell>
          <cell r="B218" t="str">
            <v>Público</v>
          </cell>
          <cell r="C218">
            <v>1263</v>
          </cell>
          <cell r="D218">
            <v>405</v>
          </cell>
          <cell r="E218">
            <v>361</v>
          </cell>
        </row>
        <row r="219">
          <cell r="A219" t="str">
            <v>DESBAN</v>
          </cell>
          <cell r="B219" t="str">
            <v>Público</v>
          </cell>
          <cell r="C219">
            <v>427</v>
          </cell>
          <cell r="D219">
            <v>131</v>
          </cell>
          <cell r="E219">
            <v>356</v>
          </cell>
        </row>
        <row r="220">
          <cell r="A220" t="str">
            <v>BANDEPREV</v>
          </cell>
          <cell r="B220" t="str">
            <v>Privado</v>
          </cell>
          <cell r="C220">
            <v>1389</v>
          </cell>
          <cell r="D220">
            <v>455</v>
          </cell>
          <cell r="E220">
            <v>316</v>
          </cell>
        </row>
        <row r="221">
          <cell r="A221" t="str">
            <v>DATUSPREV</v>
          </cell>
          <cell r="B221" t="str">
            <v>Público</v>
          </cell>
          <cell r="C221">
            <v>64</v>
          </cell>
          <cell r="D221">
            <v>18</v>
          </cell>
          <cell r="E221">
            <v>305</v>
          </cell>
        </row>
        <row r="222">
          <cell r="A222" t="str">
            <v>PREVUNISUL</v>
          </cell>
          <cell r="B222" t="str">
            <v>Privado</v>
          </cell>
          <cell r="C222">
            <v>113</v>
          </cell>
          <cell r="D222">
            <v>27</v>
          </cell>
          <cell r="E222">
            <v>271</v>
          </cell>
        </row>
        <row r="223">
          <cell r="A223" t="str">
            <v>ALBAPREV</v>
          </cell>
          <cell r="B223" t="str">
            <v>Público</v>
          </cell>
          <cell r="C223">
            <v>12</v>
          </cell>
          <cell r="D223">
            <v>12</v>
          </cell>
          <cell r="E223">
            <v>241</v>
          </cell>
        </row>
        <row r="224">
          <cell r="A224" t="str">
            <v>TEXPREV</v>
          </cell>
          <cell r="B224" t="str">
            <v>Privado</v>
          </cell>
          <cell r="C224">
            <v>57</v>
          </cell>
          <cell r="D224">
            <v>7</v>
          </cell>
          <cell r="E224">
            <v>215</v>
          </cell>
        </row>
        <row r="225">
          <cell r="A225" t="str">
            <v>FAPECE</v>
          </cell>
          <cell r="B225" t="str">
            <v>Público</v>
          </cell>
          <cell r="C225">
            <v>104</v>
          </cell>
          <cell r="D225">
            <v>94</v>
          </cell>
          <cell r="E225">
            <v>204</v>
          </cell>
        </row>
        <row r="226">
          <cell r="A226" t="str">
            <v>BASES</v>
          </cell>
          <cell r="B226" t="str">
            <v>Privado</v>
          </cell>
          <cell r="C226">
            <v>1229</v>
          </cell>
          <cell r="D226">
            <v>321</v>
          </cell>
          <cell r="E226">
            <v>167</v>
          </cell>
        </row>
        <row r="227">
          <cell r="A227" t="str">
            <v>FUNBEP</v>
          </cell>
          <cell r="B227" t="str">
            <v>Privado</v>
          </cell>
          <cell r="C227">
            <v>5045</v>
          </cell>
          <cell r="D227">
            <v>1058</v>
          </cell>
          <cell r="E227">
            <v>160</v>
          </cell>
        </row>
        <row r="228">
          <cell r="A228" t="str">
            <v>ALEPEPREV</v>
          </cell>
          <cell r="B228" t="str">
            <v>Público</v>
          </cell>
          <cell r="C228">
            <v>33</v>
          </cell>
          <cell r="D228">
            <v>1</v>
          </cell>
          <cell r="E228">
            <v>149</v>
          </cell>
        </row>
        <row r="229">
          <cell r="A229" t="str">
            <v>FUND. BRASILSAT</v>
          </cell>
          <cell r="B229" t="str">
            <v>Privado</v>
          </cell>
          <cell r="C229">
            <v>7</v>
          </cell>
          <cell r="D229">
            <v>0</v>
          </cell>
          <cell r="E229">
            <v>142</v>
          </cell>
        </row>
        <row r="230">
          <cell r="A230" t="str">
            <v>CAPAF</v>
          </cell>
          <cell r="B230" t="str">
            <v>Público</v>
          </cell>
          <cell r="C230">
            <v>532</v>
          </cell>
          <cell r="D230">
            <v>336</v>
          </cell>
          <cell r="E230">
            <v>79</v>
          </cell>
        </row>
        <row r="231">
          <cell r="A231" t="str">
            <v>CAPOF</v>
          </cell>
          <cell r="B231" t="str">
            <v>Privado</v>
          </cell>
          <cell r="C231">
            <v>249</v>
          </cell>
          <cell r="D231">
            <v>118</v>
          </cell>
          <cell r="E231">
            <v>36</v>
          </cell>
        </row>
        <row r="232">
          <cell r="A232" t="str">
            <v>FAPIEB</v>
          </cell>
          <cell r="B232" t="str">
            <v>Privado</v>
          </cell>
          <cell r="C232">
            <v>26</v>
          </cell>
          <cell r="D232">
            <v>11</v>
          </cell>
          <cell r="E232">
            <v>36</v>
          </cell>
        </row>
        <row r="233">
          <cell r="A233" t="str">
            <v>GEIPREV</v>
          </cell>
          <cell r="B233" t="str">
            <v>Público</v>
          </cell>
          <cell r="C233">
            <v>215</v>
          </cell>
          <cell r="D233">
            <v>83</v>
          </cell>
          <cell r="E233">
            <v>30</v>
          </cell>
        </row>
        <row r="234">
          <cell r="A234" t="str">
            <v>ECOS</v>
          </cell>
          <cell r="B234" t="str">
            <v>Privado</v>
          </cell>
          <cell r="C234">
            <v>406</v>
          </cell>
          <cell r="D234">
            <v>281</v>
          </cell>
          <cell r="E234">
            <v>21</v>
          </cell>
        </row>
        <row r="235">
          <cell r="A235" t="str">
            <v>MULTIBRA INSTITUIDOR</v>
          </cell>
          <cell r="B235" t="str">
            <v>Instituidor</v>
          </cell>
          <cell r="C235">
            <v>100</v>
          </cell>
          <cell r="D235">
            <v>15</v>
          </cell>
          <cell r="E235">
            <v>17</v>
          </cell>
        </row>
        <row r="236">
          <cell r="A236" t="str">
            <v>PREVBEP</v>
          </cell>
          <cell r="B236" t="str">
            <v>Público</v>
          </cell>
          <cell r="C236">
            <v>128</v>
          </cell>
          <cell r="D236">
            <v>39</v>
          </cell>
          <cell r="E236">
            <v>15</v>
          </cell>
        </row>
        <row r="237">
          <cell r="A237" t="str">
            <v>SILIUS</v>
          </cell>
          <cell r="B237" t="str">
            <v>Público</v>
          </cell>
          <cell r="C237">
            <v>160</v>
          </cell>
          <cell r="D237">
            <v>102</v>
          </cell>
          <cell r="E237">
            <v>11</v>
          </cell>
        </row>
        <row r="238">
          <cell r="A238" t="str">
            <v>GASIUS</v>
          </cell>
          <cell r="B238" t="str">
            <v>Privado</v>
          </cell>
          <cell r="C238">
            <v>516</v>
          </cell>
          <cell r="D238">
            <v>405</v>
          </cell>
          <cell r="E238">
            <v>9</v>
          </cell>
        </row>
        <row r="239">
          <cell r="A239" t="str">
            <v>CABEC</v>
          </cell>
          <cell r="B239" t="str">
            <v>Privado</v>
          </cell>
          <cell r="C239">
            <v>962</v>
          </cell>
          <cell r="D239">
            <v>162</v>
          </cell>
          <cell r="E239">
            <v>5</v>
          </cell>
        </row>
        <row r="240">
          <cell r="A240" t="str">
            <v>UNIPREVI</v>
          </cell>
          <cell r="B240" t="str">
            <v>Privado</v>
          </cell>
          <cell r="C240">
            <v>12</v>
          </cell>
          <cell r="D240">
            <v>9</v>
          </cell>
          <cell r="E240">
            <v>4</v>
          </cell>
        </row>
        <row r="241">
          <cell r="A241" t="str">
            <v>PREVHAB</v>
          </cell>
          <cell r="B241" t="str">
            <v>Privado</v>
          </cell>
          <cell r="C241">
            <v>366</v>
          </cell>
          <cell r="D241">
            <v>158</v>
          </cell>
          <cell r="E241">
            <v>2</v>
          </cell>
        </row>
        <row r="242">
          <cell r="A242" t="str">
            <v>FIOPREV</v>
          </cell>
          <cell r="B242" t="str">
            <v>Público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INERGUS</v>
          </cell>
          <cell r="B243" t="str">
            <v>Privado</v>
          </cell>
          <cell r="C243">
            <v>70</v>
          </cell>
          <cell r="D243">
            <v>31</v>
          </cell>
          <cell r="E243">
            <v>0</v>
          </cell>
        </row>
        <row r="244">
          <cell r="A244" t="str">
            <v>SOMUPP</v>
          </cell>
          <cell r="B244" t="str">
            <v>Privado</v>
          </cell>
          <cell r="C244">
            <v>27</v>
          </cell>
          <cell r="D244">
            <v>68</v>
          </cell>
          <cell r="E244">
            <v>0</v>
          </cell>
        </row>
        <row r="245">
          <cell r="A245" t="str">
            <v>ORIUS</v>
          </cell>
          <cell r="B245" t="str">
            <v>Privado</v>
          </cell>
          <cell r="C245">
            <v>20</v>
          </cell>
          <cell r="D245">
            <v>19</v>
          </cell>
          <cell r="E245">
            <v>0</v>
          </cell>
        </row>
        <row r="246">
          <cell r="A246" t="str">
            <v>CIASPREV</v>
          </cell>
          <cell r="B246" t="str">
            <v>Instituidor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APCDPREV</v>
          </cell>
          <cell r="B247" t="str">
            <v>Instituidor</v>
          </cell>
          <cell r="C247">
            <v>0</v>
          </cell>
          <cell r="D247">
            <v>0</v>
          </cell>
          <cell r="E24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281734287316.06</v>
          </cell>
          <cell r="G2">
            <v>970907971.1099999</v>
          </cell>
          <cell r="H2">
            <v>4259531297.0600004</v>
          </cell>
          <cell r="I2">
            <v>60296940</v>
          </cell>
          <cell r="J2">
            <v>84046</v>
          </cell>
          <cell r="K2">
            <v>84214</v>
          </cell>
          <cell r="L2">
            <v>24522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132216011232.94</v>
          </cell>
          <cell r="G3">
            <v>2083160709.28</v>
          </cell>
          <cell r="H3">
            <v>2559177476.2400002</v>
          </cell>
          <cell r="I3">
            <v>207552111.47</v>
          </cell>
          <cell r="J3">
            <v>50676</v>
          </cell>
          <cell r="K3">
            <v>58603</v>
          </cell>
          <cell r="L3">
            <v>20374</v>
          </cell>
          <cell r="M3">
            <v>37</v>
          </cell>
          <cell r="N3">
            <v>55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116818617338.57001</v>
          </cell>
          <cell r="G4">
            <v>1157023597.28</v>
          </cell>
          <cell r="H4">
            <v>1604311662.46</v>
          </cell>
          <cell r="I4">
            <v>34698727.859999999</v>
          </cell>
          <cell r="J4">
            <v>86471</v>
          </cell>
          <cell r="K4">
            <v>44923</v>
          </cell>
          <cell r="L4">
            <v>8439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48847078441.699997</v>
          </cell>
          <cell r="G5">
            <v>122276227.13999999</v>
          </cell>
          <cell r="H5">
            <v>1089690023.5599999</v>
          </cell>
          <cell r="I5">
            <v>12525228.699999999</v>
          </cell>
          <cell r="J5">
            <v>21849</v>
          </cell>
          <cell r="K5">
            <v>26225</v>
          </cell>
          <cell r="L5">
            <v>7455</v>
          </cell>
          <cell r="M5">
            <v>26</v>
          </cell>
          <cell r="N5">
            <v>24</v>
          </cell>
          <cell r="O5" t="str">
            <v>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33226942684.029999</v>
          </cell>
          <cell r="G6">
            <v>98883722.939999998</v>
          </cell>
          <cell r="H6">
            <v>466369472.64000005</v>
          </cell>
          <cell r="I6">
            <v>4594535.72</v>
          </cell>
          <cell r="J6">
            <v>24401</v>
          </cell>
          <cell r="K6">
            <v>24794</v>
          </cell>
          <cell r="L6">
            <v>1691</v>
          </cell>
          <cell r="M6">
            <v>17</v>
          </cell>
          <cell r="N6">
            <v>40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30628028344.549999</v>
          </cell>
          <cell r="G7">
            <v>186636213.81</v>
          </cell>
          <cell r="H7">
            <v>408112281.10000002</v>
          </cell>
          <cell r="I7">
            <v>11353541.869999999</v>
          </cell>
          <cell r="J7">
            <v>112537</v>
          </cell>
          <cell r="K7">
            <v>16971</v>
          </cell>
          <cell r="L7">
            <v>9455</v>
          </cell>
          <cell r="M7">
            <v>10</v>
          </cell>
          <cell r="N7">
            <v>58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29147632874.34</v>
          </cell>
          <cell r="G8">
            <v>21394699.649999999</v>
          </cell>
          <cell r="H8">
            <v>609489347.48000002</v>
          </cell>
          <cell r="I8">
            <v>7205160.6600000001</v>
          </cell>
          <cell r="J8">
            <v>3489</v>
          </cell>
          <cell r="K8">
            <v>20550</v>
          </cell>
          <cell r="L8">
            <v>4272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22796654083.970001</v>
          </cell>
          <cell r="G9">
            <v>35370085.210000001</v>
          </cell>
          <cell r="H9">
            <v>323653664.24000001</v>
          </cell>
          <cell r="I9">
            <v>13640124.82</v>
          </cell>
          <cell r="J9">
            <v>1773</v>
          </cell>
          <cell r="K9">
            <v>14627</v>
          </cell>
          <cell r="L9">
            <v>6662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21360848218.450001</v>
          </cell>
          <cell r="G10">
            <v>60434848.690000005</v>
          </cell>
          <cell r="H10">
            <v>415147502.56999999</v>
          </cell>
          <cell r="I10">
            <v>11232659.060000001</v>
          </cell>
          <cell r="J10">
            <v>6435</v>
          </cell>
          <cell r="K10">
            <v>13277</v>
          </cell>
          <cell r="L10">
            <v>3413</v>
          </cell>
          <cell r="M10">
            <v>3</v>
          </cell>
          <cell r="N10">
            <v>27</v>
          </cell>
          <cell r="O10" t="str">
            <v>https://institucional.forluz.org.br/</v>
          </cell>
        </row>
        <row r="11">
          <cell r="A11" t="str">
            <v>POSTALIS</v>
          </cell>
          <cell r="B11" t="str">
            <v>POSTALIS INSTITUTO DE PREVIDENCIA COMPLEMENTAR</v>
          </cell>
          <cell r="C11" t="str">
            <v>00.627.638/0001-57</v>
          </cell>
          <cell r="D11" t="str">
            <v>DF</v>
          </cell>
          <cell r="E11" t="str">
            <v>Público</v>
          </cell>
          <cell r="F11">
            <v>20777086293.810001</v>
          </cell>
          <cell r="G11">
            <v>362897522.56</v>
          </cell>
          <cell r="H11">
            <v>299027344.15000004</v>
          </cell>
          <cell r="I11">
            <v>29446741.190000001</v>
          </cell>
          <cell r="J11">
            <v>137572</v>
          </cell>
          <cell r="K11">
            <v>36397</v>
          </cell>
          <cell r="L11">
            <v>11878</v>
          </cell>
          <cell r="M11">
            <v>2</v>
          </cell>
          <cell r="N11">
            <v>2</v>
          </cell>
          <cell r="O11" t="str">
            <v>http://www.postalis.org.br</v>
          </cell>
        </row>
        <row r="12">
          <cell r="A12" t="str">
            <v>REAL GRANDEZA</v>
          </cell>
          <cell r="B12" t="str">
            <v>REAL GRANDEZA FUNDACAO DE PREVIDENCIA E ASSIST SOCIAL</v>
          </cell>
          <cell r="C12" t="str">
            <v>34.269.803/0001-68</v>
          </cell>
          <cell r="D12" t="str">
            <v>RJ</v>
          </cell>
          <cell r="E12" t="str">
            <v>Público</v>
          </cell>
          <cell r="F12">
            <v>18764963535.349998</v>
          </cell>
          <cell r="G12">
            <v>40256977.939999998</v>
          </cell>
          <cell r="H12">
            <v>397021371.64999998</v>
          </cell>
          <cell r="I12">
            <v>1134480.72</v>
          </cell>
          <cell r="J12">
            <v>2812</v>
          </cell>
          <cell r="K12">
            <v>7414</v>
          </cell>
          <cell r="L12">
            <v>2223</v>
          </cell>
          <cell r="M12">
            <v>5</v>
          </cell>
          <cell r="N12">
            <v>10</v>
          </cell>
          <cell r="O12" t="str">
            <v>https://www.frg.com.br/</v>
          </cell>
        </row>
        <row r="13">
          <cell r="A13" t="str">
            <v>FAPES</v>
          </cell>
          <cell r="B13" t="str">
            <v>FUNDACAO DE ASSISTENCIA E PREVIDENCIA SOCIAL DO BNDES - FAPES</v>
          </cell>
          <cell r="C13" t="str">
            <v>00.397.695/0001-97</v>
          </cell>
          <cell r="D13" t="str">
            <v>RJ</v>
          </cell>
          <cell r="E13" t="str">
            <v>Público</v>
          </cell>
          <cell r="F13">
            <v>16649675193.129999</v>
          </cell>
          <cell r="G13">
            <v>147639709.99000001</v>
          </cell>
          <cell r="H13">
            <v>307517009.55000001</v>
          </cell>
          <cell r="I13">
            <v>166944.60999999999</v>
          </cell>
          <cell r="J13">
            <v>2777</v>
          </cell>
          <cell r="K13">
            <v>1844</v>
          </cell>
          <cell r="L13">
            <v>461</v>
          </cell>
          <cell r="M13">
            <v>5</v>
          </cell>
          <cell r="N13">
            <v>4</v>
          </cell>
          <cell r="O13" t="str">
            <v>http://www.fapes.com.br</v>
          </cell>
        </row>
        <row r="14">
          <cell r="A14" t="str">
            <v>FUNDACAO COPEL</v>
          </cell>
          <cell r="B14" t="str">
            <v>FUNDACAO COPEL DE PREVIDENCIA E ASSISTENCIA SOCIAL</v>
          </cell>
          <cell r="C14" t="str">
            <v>75.054.940/0001-62</v>
          </cell>
          <cell r="D14" t="str">
            <v>PR</v>
          </cell>
          <cell r="E14" t="str">
            <v>Público</v>
          </cell>
          <cell r="F14">
            <v>14597232587.780001</v>
          </cell>
          <cell r="G14">
            <v>53541869.369999997</v>
          </cell>
          <cell r="H14">
            <v>222937312.43000001</v>
          </cell>
          <cell r="I14">
            <v>5227900.4000000004</v>
          </cell>
          <cell r="J14">
            <v>11753</v>
          </cell>
          <cell r="K14">
            <v>7867</v>
          </cell>
          <cell r="L14">
            <v>1963</v>
          </cell>
          <cell r="M14">
            <v>5</v>
          </cell>
          <cell r="N14">
            <v>14</v>
          </cell>
          <cell r="O14" t="str">
            <v>FCOPEL.ORG.BR</v>
          </cell>
        </row>
        <row r="15">
          <cell r="A15" t="str">
            <v>FATL</v>
          </cell>
          <cell r="B15" t="str">
            <v>FUNDACAO ATLANTICO DE SEGURIDADE SOCIAL</v>
          </cell>
          <cell r="C15" t="str">
            <v>07.110.214/0001-60</v>
          </cell>
          <cell r="D15" t="str">
            <v>RJ</v>
          </cell>
          <cell r="E15" t="str">
            <v>Privado</v>
          </cell>
          <cell r="F15">
            <v>13308673443.51</v>
          </cell>
          <cell r="G15">
            <v>8845974.1799999997</v>
          </cell>
          <cell r="H15">
            <v>198853737.27000001</v>
          </cell>
          <cell r="I15">
            <v>48764200.409999996</v>
          </cell>
          <cell r="J15">
            <v>7764</v>
          </cell>
          <cell r="K15">
            <v>13007</v>
          </cell>
          <cell r="L15">
            <v>2195</v>
          </cell>
          <cell r="M15">
            <v>6</v>
          </cell>
          <cell r="N15">
            <v>11</v>
          </cell>
          <cell r="O15" t="str">
            <v>https://www.fundacaoatlantico.com.br/</v>
          </cell>
        </row>
        <row r="16">
          <cell r="A16" t="str">
            <v>FACHESF</v>
          </cell>
          <cell r="B16" t="str">
            <v>FUNDACAO CHESF DE ASSISTENCIA E SEGURIDADE SOCIAL FACHESF</v>
          </cell>
          <cell r="C16" t="str">
            <v>42.160.192/0001-43</v>
          </cell>
          <cell r="D16" t="str">
            <v>PE</v>
          </cell>
          <cell r="E16" t="str">
            <v>Público</v>
          </cell>
          <cell r="F16">
            <v>12330298268.07</v>
          </cell>
          <cell r="G16">
            <v>46248094.829999998</v>
          </cell>
          <cell r="H16">
            <v>245399254.55000001</v>
          </cell>
          <cell r="I16">
            <v>36301354.259999998</v>
          </cell>
          <cell r="J16">
            <v>7371</v>
          </cell>
          <cell r="K16">
            <v>7649</v>
          </cell>
          <cell r="L16">
            <v>3017</v>
          </cell>
          <cell r="M16">
            <v>6</v>
          </cell>
          <cell r="N16">
            <v>3</v>
          </cell>
          <cell r="O16" t="str">
            <v>http://www.fachesf.com.br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11781799874.26</v>
          </cell>
          <cell r="G17">
            <v>162181475.69</v>
          </cell>
          <cell r="H17">
            <v>81800933.200000003</v>
          </cell>
          <cell r="I17">
            <v>43735014.450000003</v>
          </cell>
          <cell r="J17">
            <v>66779</v>
          </cell>
          <cell r="K17">
            <v>4013</v>
          </cell>
          <cell r="L17">
            <v>389</v>
          </cell>
          <cell r="M17">
            <v>94</v>
          </cell>
          <cell r="N17">
            <v>156</v>
          </cell>
          <cell r="O17" t="str">
            <v>https://www.metlife.com.br</v>
          </cell>
        </row>
        <row r="18">
          <cell r="A18" t="str">
            <v>CERES</v>
          </cell>
          <cell r="B18" t="str">
            <v>CERES - FUNDACAO DE SEGURIDADE SOCIAL</v>
          </cell>
          <cell r="C18" t="str">
            <v>00.532.804/0001-31</v>
          </cell>
          <cell r="D18" t="str">
            <v>DF</v>
          </cell>
          <cell r="E18" t="str">
            <v>Público</v>
          </cell>
          <cell r="F18">
            <v>11383043825.959999</v>
          </cell>
          <cell r="G18">
            <v>76500347.310000002</v>
          </cell>
          <cell r="H18">
            <v>136729627.84</v>
          </cell>
          <cell r="I18">
            <v>273343.82</v>
          </cell>
          <cell r="J18">
            <v>12677</v>
          </cell>
          <cell r="K18">
            <v>7431</v>
          </cell>
          <cell r="L18">
            <v>2253</v>
          </cell>
          <cell r="M18">
            <v>18</v>
          </cell>
          <cell r="N18">
            <v>10</v>
          </cell>
          <cell r="O18" t="str">
            <v>http://www.ceres.org.br</v>
          </cell>
        </row>
        <row r="19">
          <cell r="A19" t="str">
            <v>ECONOMUS</v>
          </cell>
          <cell r="B19" t="str">
            <v>ECONOMUS INSTITUTO DE SEGURIDADE SOCIAL</v>
          </cell>
          <cell r="C19" t="str">
            <v>49.320.799/0001-92</v>
          </cell>
          <cell r="D19" t="str">
            <v>SP</v>
          </cell>
          <cell r="E19" t="str">
            <v>Público</v>
          </cell>
          <cell r="F19">
            <v>11286268685.190001</v>
          </cell>
          <cell r="G19">
            <v>94244396.920000002</v>
          </cell>
          <cell r="H19">
            <v>205341008.69</v>
          </cell>
          <cell r="I19">
            <v>402365.53</v>
          </cell>
          <cell r="J19">
            <v>8293</v>
          </cell>
          <cell r="K19">
            <v>9153</v>
          </cell>
          <cell r="L19">
            <v>910</v>
          </cell>
          <cell r="M19">
            <v>5</v>
          </cell>
          <cell r="N19">
            <v>3</v>
          </cell>
          <cell r="O19" t="str">
            <v>http://www.economus.com.br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10633210656.709999</v>
          </cell>
          <cell r="G20">
            <v>23469997.490000002</v>
          </cell>
          <cell r="H20">
            <v>197561304.34999999</v>
          </cell>
          <cell r="I20">
            <v>11718212.109999999</v>
          </cell>
          <cell r="J20">
            <v>15892</v>
          </cell>
          <cell r="K20">
            <v>13821</v>
          </cell>
          <cell r="L20">
            <v>5950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TELOS</v>
          </cell>
          <cell r="B21" t="str">
            <v>TELOS FUNDACAO EMBRATEL DE SEGURIDADE SOCIAL</v>
          </cell>
          <cell r="C21" t="str">
            <v>42.465.310/0001-21</v>
          </cell>
          <cell r="D21" t="str">
            <v>RJ</v>
          </cell>
          <cell r="E21" t="str">
            <v>Privado</v>
          </cell>
          <cell r="F21">
            <v>10234228415.59</v>
          </cell>
          <cell r="G21">
            <v>21701394</v>
          </cell>
          <cell r="H21">
            <v>167775183.22</v>
          </cell>
          <cell r="I21">
            <v>7977145.3700000001</v>
          </cell>
          <cell r="J21">
            <v>7341</v>
          </cell>
          <cell r="K21">
            <v>5894</v>
          </cell>
          <cell r="L21">
            <v>1370</v>
          </cell>
          <cell r="M21">
            <v>3</v>
          </cell>
          <cell r="N21">
            <v>8</v>
          </cell>
          <cell r="O21" t="str">
            <v>http://www.fundacaotelos.com.br</v>
          </cell>
        </row>
        <row r="22">
          <cell r="A22" t="str">
            <v>REFER</v>
          </cell>
          <cell r="B22" t="str">
            <v>FUNDACAO REDE FERROVIARIA DE SEGURIDADE SOCIAL REFER</v>
          </cell>
          <cell r="C22" t="str">
            <v>30.277.685/0001-89</v>
          </cell>
          <cell r="D22" t="str">
            <v>RJ</v>
          </cell>
          <cell r="E22" t="str">
            <v>Público</v>
          </cell>
          <cell r="F22">
            <v>10178902660.66</v>
          </cell>
          <cell r="G22">
            <v>8227132.9900000002</v>
          </cell>
          <cell r="H22">
            <v>143762082.14000002</v>
          </cell>
          <cell r="I22">
            <v>2590304.7200000002</v>
          </cell>
          <cell r="J22">
            <v>2729</v>
          </cell>
          <cell r="K22">
            <v>10796</v>
          </cell>
          <cell r="L22">
            <v>11069</v>
          </cell>
          <cell r="M22">
            <v>8</v>
          </cell>
          <cell r="N22">
            <v>10</v>
          </cell>
          <cell r="O22" t="str">
            <v>WWW.REFER.COM.BR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9819281716.8099995</v>
          </cell>
          <cell r="G23">
            <v>88674008.120000005</v>
          </cell>
          <cell r="H23">
            <v>144163255.95999998</v>
          </cell>
          <cell r="I23">
            <v>62831238.240000002</v>
          </cell>
          <cell r="J23">
            <v>46281</v>
          </cell>
          <cell r="K23">
            <v>5965</v>
          </cell>
          <cell r="L23">
            <v>2535</v>
          </cell>
          <cell r="M23">
            <v>118</v>
          </cell>
          <cell r="N23">
            <v>167</v>
          </cell>
          <cell r="O23" t="str">
            <v>https://energisaprev.com.br/</v>
          </cell>
        </row>
        <row r="24">
          <cell r="A24" t="str">
            <v>FUNPRESP-EXE</v>
          </cell>
          <cell r="B24" t="str">
            <v>FUNDACAO DE PREVIDENCIA COMPLEMENTAR DO SERVIDOR PUBLICO FEDERAL DO PODER EXECUTIVO (FUNPRESP-EXE)</v>
          </cell>
          <cell r="C24" t="str">
            <v>17.312.597/0001-02</v>
          </cell>
          <cell r="D24" t="str">
            <v>DF</v>
          </cell>
          <cell r="E24" t="str">
            <v>Público</v>
          </cell>
          <cell r="F24">
            <v>9758633516.2999992</v>
          </cell>
          <cell r="G24">
            <v>413549286.22000003</v>
          </cell>
          <cell r="H24">
            <v>16419864.9</v>
          </cell>
          <cell r="I24">
            <v>1939944.63</v>
          </cell>
          <cell r="J24">
            <v>117718</v>
          </cell>
          <cell r="K24">
            <v>99</v>
          </cell>
          <cell r="L24">
            <v>223</v>
          </cell>
          <cell r="M24">
            <v>2</v>
          </cell>
          <cell r="N24">
            <v>205</v>
          </cell>
          <cell r="O24" t="str">
            <v>https://www.funpresp.com.br/portal/</v>
          </cell>
        </row>
        <row r="25">
          <cell r="A25" t="str">
            <v>BB PREVIDENCIA</v>
          </cell>
          <cell r="B25" t="str">
            <v>BB-PREVIDENCIA FUNDO DE PENSAO BANCO DO BRASIL</v>
          </cell>
          <cell r="C25" t="str">
            <v>00.544.659/0001-09</v>
          </cell>
          <cell r="D25" t="str">
            <v>DF</v>
          </cell>
          <cell r="E25" t="str">
            <v>Privado</v>
          </cell>
          <cell r="F25">
            <v>9077767258.1800003</v>
          </cell>
          <cell r="G25">
            <v>118674432.25</v>
          </cell>
          <cell r="H25">
            <v>100061728.75</v>
          </cell>
          <cell r="I25">
            <v>68332212.5</v>
          </cell>
          <cell r="J25">
            <v>234353</v>
          </cell>
          <cell r="K25">
            <v>3387</v>
          </cell>
          <cell r="L25">
            <v>946</v>
          </cell>
          <cell r="M25">
            <v>43</v>
          </cell>
          <cell r="N25">
            <v>265</v>
          </cell>
          <cell r="O25" t="str">
            <v>https://bbprevidencia.com.br/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DF</v>
          </cell>
          <cell r="E26" t="str">
            <v>Público</v>
          </cell>
          <cell r="F26">
            <v>8411026243.6700001</v>
          </cell>
          <cell r="G26">
            <v>62718390.5</v>
          </cell>
          <cell r="H26">
            <v>94495949.189999998</v>
          </cell>
          <cell r="I26">
            <v>3742301.88</v>
          </cell>
          <cell r="J26">
            <v>6954</v>
          </cell>
          <cell r="K26">
            <v>4795</v>
          </cell>
          <cell r="L26">
            <v>1002</v>
          </cell>
          <cell r="M26">
            <v>3</v>
          </cell>
          <cell r="N26">
            <v>2</v>
          </cell>
          <cell r="O26" t="str">
            <v>https://serpros.com.br/tag/serpros-fundo-multipatrocinado/</v>
          </cell>
        </row>
        <row r="27">
          <cell r="A27" t="str">
            <v>VISÃO PREV</v>
          </cell>
          <cell r="B27" t="str">
            <v>VISAO PREV SOCIEDADE DE PREVIDENCIA COMPLEMENTAR</v>
          </cell>
          <cell r="C27" t="str">
            <v>07.205.215/0001-98</v>
          </cell>
          <cell r="D27" t="str">
            <v>SP</v>
          </cell>
          <cell r="E27" t="str">
            <v>Privado</v>
          </cell>
          <cell r="F27">
            <v>8415777882.3699999</v>
          </cell>
          <cell r="G27">
            <v>52686536.100000001</v>
          </cell>
          <cell r="H27">
            <v>92614257.489999995</v>
          </cell>
          <cell r="I27">
            <v>11157993.49</v>
          </cell>
          <cell r="J27">
            <v>15404</v>
          </cell>
          <cell r="K27">
            <v>5489</v>
          </cell>
          <cell r="L27">
            <v>519</v>
          </cell>
          <cell r="M27">
            <v>5</v>
          </cell>
          <cell r="N27">
            <v>24</v>
          </cell>
          <cell r="O27" t="str">
            <v>http://www.visaoprev.com.br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7546984600.8500004</v>
          </cell>
          <cell r="G28">
            <v>20902654.93</v>
          </cell>
          <cell r="H28">
            <v>184951180.36000001</v>
          </cell>
          <cell r="I28">
            <v>101750.73</v>
          </cell>
          <cell r="J28">
            <v>191</v>
          </cell>
          <cell r="K28">
            <v>5108</v>
          </cell>
          <cell r="L28">
            <v>1043</v>
          </cell>
          <cell r="M28">
            <v>2</v>
          </cell>
          <cell r="N28">
            <v>7</v>
          </cell>
          <cell r="O28" t="str">
            <v>https://www.funbep.com.br/</v>
          </cell>
        </row>
        <row r="29">
          <cell r="A29" t="str">
            <v>BANRISUL/FBSS</v>
          </cell>
          <cell r="B29" t="str">
            <v>FUNDACAO BANRISUL DE SEGURIDADE SOCIAL</v>
          </cell>
          <cell r="C29" t="str">
            <v>92.811.959/0001-25</v>
          </cell>
          <cell r="D29" t="str">
            <v>RS</v>
          </cell>
          <cell r="E29" t="str">
            <v>Público</v>
          </cell>
          <cell r="F29">
            <v>6894234659.6999998</v>
          </cell>
          <cell r="G29">
            <v>56616424.319999993</v>
          </cell>
          <cell r="H29">
            <v>129091677.25</v>
          </cell>
          <cell r="I29">
            <v>4302173.53</v>
          </cell>
          <cell r="J29">
            <v>9078</v>
          </cell>
          <cell r="K29">
            <v>7783</v>
          </cell>
          <cell r="L29">
            <v>1616</v>
          </cell>
          <cell r="M29">
            <v>7</v>
          </cell>
          <cell r="N29">
            <v>148</v>
          </cell>
          <cell r="O29" t="str">
            <v>https://www.fbss.org.br</v>
          </cell>
        </row>
        <row r="30">
          <cell r="A30" t="str">
            <v>CAPEF</v>
          </cell>
          <cell r="B30" t="str">
            <v>CAIXA DE PREVIDENCIA DOS FUNCIONARIOS DO BANCO DO NORDESTE DO BRASIL - CAPEF</v>
          </cell>
          <cell r="C30" t="str">
            <v>07.273.170/0001-99</v>
          </cell>
          <cell r="D30" t="str">
            <v>CE</v>
          </cell>
          <cell r="E30" t="str">
            <v>Público</v>
          </cell>
          <cell r="F30">
            <v>6937879187.9300003</v>
          </cell>
          <cell r="G30">
            <v>94959721.210000008</v>
          </cell>
          <cell r="H30">
            <v>146474753.36000001</v>
          </cell>
          <cell r="I30">
            <v>285437.28000000003</v>
          </cell>
          <cell r="J30">
            <v>7676</v>
          </cell>
          <cell r="K30">
            <v>4048</v>
          </cell>
          <cell r="L30">
            <v>1622</v>
          </cell>
          <cell r="M30">
            <v>3</v>
          </cell>
          <cell r="N30">
            <v>3</v>
          </cell>
          <cell r="O30" t="str">
            <v>http://www.capef.com.br</v>
          </cell>
        </row>
        <row r="31">
          <cell r="A31" t="str">
            <v>FAMILIA PREVIDENCIA</v>
          </cell>
          <cell r="B31" t="str">
            <v>FUNDACAO CEEE DE SEGURIDADE SOCIAL ELETROCEEE</v>
          </cell>
          <cell r="C31" t="str">
            <v>90.884.412/0001-24</v>
          </cell>
          <cell r="D31" t="str">
            <v>RS</v>
          </cell>
          <cell r="E31" t="str">
            <v>Privado</v>
          </cell>
          <cell r="F31">
            <v>6690430320.2799997</v>
          </cell>
          <cell r="G31">
            <v>93976274.170000002</v>
          </cell>
          <cell r="H31">
            <v>206842840.25</v>
          </cell>
          <cell r="I31">
            <v>18598162.059999999</v>
          </cell>
          <cell r="J31">
            <v>9535</v>
          </cell>
          <cell r="K31">
            <v>5736</v>
          </cell>
          <cell r="L31">
            <v>3099</v>
          </cell>
          <cell r="M31">
            <v>11</v>
          </cell>
          <cell r="N31">
            <v>137</v>
          </cell>
          <cell r="O31" t="str">
            <v>https://www.fundacaoceee.com.br/</v>
          </cell>
        </row>
        <row r="32">
          <cell r="A32" t="str">
            <v>CENTRUS</v>
          </cell>
          <cell r="B32" t="str">
            <v>FUNDACAO BANCO CENTRAL DE PREVIDENCIA PRIVADA-CENTRUS</v>
          </cell>
          <cell r="C32" t="str">
            <v>00.580.571/0001-42</v>
          </cell>
          <cell r="D32" t="str">
            <v>DF</v>
          </cell>
          <cell r="E32" t="str">
            <v>Público</v>
          </cell>
          <cell r="F32">
            <v>6728778717.4399996</v>
          </cell>
          <cell r="G32">
            <v>4602352.8499999996</v>
          </cell>
          <cell r="H32">
            <v>91632209.919999987</v>
          </cell>
          <cell r="I32">
            <v>2229023.21</v>
          </cell>
          <cell r="J32">
            <v>1228</v>
          </cell>
          <cell r="K32">
            <v>527</v>
          </cell>
          <cell r="L32">
            <v>719</v>
          </cell>
          <cell r="M32">
            <v>4</v>
          </cell>
          <cell r="N32">
            <v>7</v>
          </cell>
          <cell r="O32" t="str">
            <v>http://www.centrus.org.br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6368839386.8400002</v>
          </cell>
          <cell r="G33">
            <v>25911174.619999997</v>
          </cell>
          <cell r="H33">
            <v>95955298.359999999</v>
          </cell>
          <cell r="I33">
            <v>14568696.27</v>
          </cell>
          <cell r="J33">
            <v>22894</v>
          </cell>
          <cell r="K33">
            <v>7482</v>
          </cell>
          <cell r="L33">
            <v>4438</v>
          </cell>
          <cell r="M33">
            <v>4</v>
          </cell>
          <cell r="N33">
            <v>15</v>
          </cell>
          <cell r="O33" t="str">
            <v>CBSPREV.COM.BR</v>
          </cell>
        </row>
        <row r="34">
          <cell r="A34" t="str">
            <v>FIBRA</v>
          </cell>
          <cell r="B34" t="str">
            <v>FUNDACAO ITAIPU BR DE PREVIDENCIA E ASSISTENCIA SOCIAL</v>
          </cell>
          <cell r="C34" t="str">
            <v>80.564.578/0001-00</v>
          </cell>
          <cell r="D34" t="str">
            <v>PR</v>
          </cell>
          <cell r="E34" t="str">
            <v>Privado</v>
          </cell>
          <cell r="F34">
            <v>6408907525.6000004</v>
          </cell>
          <cell r="G34">
            <v>46805261.049999997</v>
          </cell>
          <cell r="H34">
            <v>106560130.34999999</v>
          </cell>
          <cell r="I34">
            <v>373604.5</v>
          </cell>
          <cell r="J34">
            <v>2175</v>
          </cell>
          <cell r="K34">
            <v>1698</v>
          </cell>
          <cell r="L34">
            <v>351</v>
          </cell>
          <cell r="M34">
            <v>3</v>
          </cell>
          <cell r="N34">
            <v>4</v>
          </cell>
          <cell r="O34" t="str">
            <v>http://www.fundacaoitaipu.com.br</v>
          </cell>
        </row>
        <row r="35">
          <cell r="A35" t="str">
            <v>QUANTA</v>
          </cell>
          <cell r="B35" t="str">
            <v>QUANTA PREVIDENCIA COOPERATIVA</v>
          </cell>
          <cell r="C35" t="str">
            <v>07.200.006/0001-51</v>
          </cell>
          <cell r="D35" t="str">
            <v>SC</v>
          </cell>
          <cell r="E35" t="str">
            <v>Instituidor</v>
          </cell>
          <cell r="F35">
            <v>6403196071.1099997</v>
          </cell>
          <cell r="G35">
            <v>132230227.37</v>
          </cell>
          <cell r="H35">
            <v>13890286.050000001</v>
          </cell>
          <cell r="I35">
            <v>74855126.659999996</v>
          </cell>
          <cell r="J35">
            <v>189430</v>
          </cell>
          <cell r="K35">
            <v>635</v>
          </cell>
          <cell r="L35">
            <v>319</v>
          </cell>
          <cell r="M35">
            <v>3</v>
          </cell>
          <cell r="N35">
            <v>57</v>
          </cell>
          <cell r="O35" t="str">
            <v>www.quanta-previdencia.com.br</v>
          </cell>
        </row>
        <row r="36">
          <cell r="A36" t="str">
            <v>IBM</v>
          </cell>
          <cell r="B36" t="str">
            <v>FUNDACAO PREVIDENCIARIA IBM</v>
          </cell>
          <cell r="C36" t="str">
            <v>30.658.868/0001-44</v>
          </cell>
          <cell r="D36" t="str">
            <v>RJ</v>
          </cell>
          <cell r="E36" t="str">
            <v>Privado</v>
          </cell>
          <cell r="F36">
            <v>6188673574.2799997</v>
          </cell>
          <cell r="G36">
            <v>43931909.82</v>
          </cell>
          <cell r="H36">
            <v>55118706.390000001</v>
          </cell>
          <cell r="I36">
            <v>23119629.280000001</v>
          </cell>
          <cell r="J36">
            <v>7107</v>
          </cell>
          <cell r="K36">
            <v>1990</v>
          </cell>
          <cell r="L36">
            <v>17</v>
          </cell>
          <cell r="M36">
            <v>3</v>
          </cell>
          <cell r="N36">
            <v>2</v>
          </cell>
          <cell r="O36" t="str">
            <v>WWW.FUNDACAOIBM.COM.BR</v>
          </cell>
        </row>
        <row r="37">
          <cell r="A37" t="str">
            <v>ELETROS</v>
          </cell>
          <cell r="B37" t="str">
            <v>FUNDACAO ELETROBRAS DE SEGURIDADE SOCIAL ELETROS</v>
          </cell>
          <cell r="C37" t="str">
            <v>34.268.789/0001-88</v>
          </cell>
          <cell r="D37" t="str">
            <v>RJ</v>
          </cell>
          <cell r="E37" t="str">
            <v>Público</v>
          </cell>
          <cell r="F37">
            <v>5785812895.8000002</v>
          </cell>
          <cell r="G37">
            <v>60099477.100000001</v>
          </cell>
          <cell r="H37">
            <v>119424412.69</v>
          </cell>
          <cell r="I37">
            <v>27052509.140000001</v>
          </cell>
          <cell r="J37">
            <v>2501</v>
          </cell>
          <cell r="K37">
            <v>2087</v>
          </cell>
          <cell r="L37">
            <v>659</v>
          </cell>
          <cell r="M37">
            <v>7</v>
          </cell>
          <cell r="N37">
            <v>9</v>
          </cell>
          <cell r="O37" t="str">
            <v>http://www.eletros.com.br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5293199766.3299999</v>
          </cell>
          <cell r="G38">
            <v>21944934.490000002</v>
          </cell>
          <cell r="H38">
            <v>72628762.129999995</v>
          </cell>
          <cell r="I38">
            <v>7326653.3799999999</v>
          </cell>
          <cell r="J38">
            <v>17603</v>
          </cell>
          <cell r="K38">
            <v>3917</v>
          </cell>
          <cell r="L38">
            <v>306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4994825415.75</v>
          </cell>
          <cell r="G39">
            <v>50367001.579999998</v>
          </cell>
          <cell r="H39">
            <v>53473430.230000004</v>
          </cell>
          <cell r="I39">
            <v>16406671.130000001</v>
          </cell>
          <cell r="J39">
            <v>23041</v>
          </cell>
          <cell r="K39">
            <v>1980</v>
          </cell>
          <cell r="L39">
            <v>8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EMBRAER PREV</v>
          </cell>
          <cell r="B40" t="str">
            <v>EMBRAER PREV - SOCIEDADE DE PREVIDENCIA COMPLEMENTAR</v>
          </cell>
          <cell r="C40" t="str">
            <v>10.679.245/0001-40</v>
          </cell>
          <cell r="D40" t="str">
            <v>SP</v>
          </cell>
          <cell r="E40" t="str">
            <v>Privado</v>
          </cell>
          <cell r="F40">
            <v>4905921642.9899998</v>
          </cell>
          <cell r="G40">
            <v>47202634.07</v>
          </cell>
          <cell r="H40">
            <v>29696821.710000001</v>
          </cell>
          <cell r="I40">
            <v>11373446.050000001</v>
          </cell>
          <cell r="J40">
            <v>19308</v>
          </cell>
          <cell r="K40">
            <v>1931</v>
          </cell>
          <cell r="L40">
            <v>229</v>
          </cell>
          <cell r="M40">
            <v>1</v>
          </cell>
          <cell r="N40">
            <v>8</v>
          </cell>
          <cell r="O40" t="str">
            <v>http://www.embraerprev.com.br</v>
          </cell>
        </row>
        <row r="41">
          <cell r="A41" t="str">
            <v>ELOS</v>
          </cell>
          <cell r="B41" t="str">
            <v>FUNDACAO ELETROSUL DE PREVIDENCIA E ASSISTENCIA SOCIAL ELOS</v>
          </cell>
          <cell r="C41" t="str">
            <v>42.286.245/0001-77</v>
          </cell>
          <cell r="D41" t="str">
            <v>SC</v>
          </cell>
          <cell r="E41" t="str">
            <v>Privado</v>
          </cell>
          <cell r="F41">
            <v>3585007879.3499999</v>
          </cell>
          <cell r="G41">
            <v>30419008.399999999</v>
          </cell>
          <cell r="H41">
            <v>90583633.710000008</v>
          </cell>
          <cell r="I41">
            <v>2371946.36</v>
          </cell>
          <cell r="J41">
            <v>1304</v>
          </cell>
          <cell r="K41">
            <v>2899</v>
          </cell>
          <cell r="L41">
            <v>860</v>
          </cell>
          <cell r="M41">
            <v>6</v>
          </cell>
          <cell r="N41">
            <v>11</v>
          </cell>
          <cell r="O41" t="str">
            <v>https://elos.org.br/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4768771780.1000004</v>
          </cell>
          <cell r="G42">
            <v>37659989.859999999</v>
          </cell>
          <cell r="H42">
            <v>60424364.579999998</v>
          </cell>
          <cell r="I42">
            <v>27336397.420000002</v>
          </cell>
          <cell r="J42">
            <v>14993</v>
          </cell>
          <cell r="K42">
            <v>4750</v>
          </cell>
          <cell r="L42">
            <v>949</v>
          </cell>
          <cell r="M42">
            <v>18</v>
          </cell>
          <cell r="N42">
            <v>19</v>
          </cell>
          <cell r="O42" t="str">
            <v>http://www.fundacaolibertas.com.br</v>
          </cell>
        </row>
        <row r="43">
          <cell r="A43" t="str">
            <v>PREVINORTE</v>
          </cell>
          <cell r="B43" t="str">
            <v>PREVINORTE - FUNDACAO DE PREVIDENCIA COMPLEMENTAR</v>
          </cell>
          <cell r="C43" t="str">
            <v>03.637.154/0001-87</v>
          </cell>
          <cell r="D43" t="str">
            <v>DF</v>
          </cell>
          <cell r="E43" t="str">
            <v>Público</v>
          </cell>
          <cell r="F43">
            <v>4647713012.1499996</v>
          </cell>
          <cell r="G43">
            <v>17914622.669999998</v>
          </cell>
          <cell r="H43">
            <v>93082161.450000003</v>
          </cell>
          <cell r="I43">
            <v>15869190.189999999</v>
          </cell>
          <cell r="J43">
            <v>2901</v>
          </cell>
          <cell r="K43">
            <v>2454</v>
          </cell>
          <cell r="L43">
            <v>574</v>
          </cell>
          <cell r="M43">
            <v>7</v>
          </cell>
          <cell r="N43">
            <v>5</v>
          </cell>
          <cell r="O43" t="str">
            <v>http://www.previnorte.com.br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4682427369.7399998</v>
          </cell>
          <cell r="G44">
            <v>18121054.379999999</v>
          </cell>
          <cell r="H44">
            <v>57728344</v>
          </cell>
          <cell r="I44">
            <v>11271706.939999999</v>
          </cell>
          <cell r="J44">
            <v>39371</v>
          </cell>
          <cell r="K44">
            <v>6895</v>
          </cell>
          <cell r="L44">
            <v>1286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4686906202.5500002</v>
          </cell>
          <cell r="G45">
            <v>46051952.400000006</v>
          </cell>
          <cell r="H45">
            <v>100955486.85000001</v>
          </cell>
          <cell r="I45">
            <v>2413587.62</v>
          </cell>
          <cell r="J45">
            <v>7507</v>
          </cell>
          <cell r="K45">
            <v>4553</v>
          </cell>
          <cell r="L45">
            <v>1447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4649622010.6300001</v>
          </cell>
          <cell r="G46">
            <v>30423779.920000002</v>
          </cell>
          <cell r="H46">
            <v>55227527.369999997</v>
          </cell>
          <cell r="I46">
            <v>17033776.449999999</v>
          </cell>
          <cell r="J46">
            <v>16433</v>
          </cell>
          <cell r="K46">
            <v>2607</v>
          </cell>
          <cell r="L46">
            <v>574</v>
          </cell>
          <cell r="M46">
            <v>3</v>
          </cell>
          <cell r="N46">
            <v>20</v>
          </cell>
          <cell r="O46" t="str">
            <v>WWW.GERDAUPREVIDENCIA.COM.BR</v>
          </cell>
        </row>
        <row r="47">
          <cell r="A47" t="str">
            <v>NUCLEOS</v>
          </cell>
          <cell r="B47" t="str">
            <v>NUCLEOS INSTITUTO DE SEGURIDADE SOCIAL</v>
          </cell>
          <cell r="C47" t="str">
            <v>30.022.727/0001-30</v>
          </cell>
          <cell r="D47" t="str">
            <v>RJ</v>
          </cell>
          <cell r="E47" t="str">
            <v>Público</v>
          </cell>
          <cell r="F47">
            <v>4563331970.4899998</v>
          </cell>
          <cell r="G47">
            <v>37225787.43</v>
          </cell>
          <cell r="H47">
            <v>63480614.200000003</v>
          </cell>
          <cell r="I47">
            <v>470237.04</v>
          </cell>
          <cell r="J47">
            <v>3005</v>
          </cell>
          <cell r="K47">
            <v>1542</v>
          </cell>
          <cell r="L47">
            <v>427</v>
          </cell>
          <cell r="M47">
            <v>4</v>
          </cell>
          <cell r="N47">
            <v>4</v>
          </cell>
          <cell r="O47" t="str">
            <v>http://www.nucleos.com.br</v>
          </cell>
        </row>
        <row r="48">
          <cell r="A48" t="str">
            <v>SABESPREV</v>
          </cell>
          <cell r="B48" t="str">
            <v>FUNDACAO SABESP DE SEGURIDADE SOCIAL-SABESPREV</v>
          </cell>
          <cell r="C48" t="str">
            <v>65.471.914/0001-86</v>
          </cell>
          <cell r="D48" t="str">
            <v>SP</v>
          </cell>
          <cell r="E48" t="str">
            <v>Público</v>
          </cell>
          <cell r="F48">
            <v>4493614911.2299995</v>
          </cell>
          <cell r="G48">
            <v>33787969.170000002</v>
          </cell>
          <cell r="H48">
            <v>67195788.959999993</v>
          </cell>
          <cell r="I48">
            <v>9445612.4299999997</v>
          </cell>
          <cell r="J48">
            <v>10981</v>
          </cell>
          <cell r="K48">
            <v>7151</v>
          </cell>
          <cell r="L48">
            <v>2257</v>
          </cell>
          <cell r="M48">
            <v>5</v>
          </cell>
          <cell r="N48">
            <v>3</v>
          </cell>
          <cell r="O48" t="str">
            <v>https://www.sabesprev.com.br</v>
          </cell>
        </row>
        <row r="49">
          <cell r="A49" t="str">
            <v>VEXTY</v>
          </cell>
          <cell r="B49" t="str">
            <v>VEXTY</v>
          </cell>
          <cell r="C49" t="str">
            <v>00.571.135/0001-07</v>
          </cell>
          <cell r="D49" t="str">
            <v>SP</v>
          </cell>
          <cell r="E49" t="str">
            <v>Privado</v>
          </cell>
          <cell r="F49">
            <v>4542762837.96</v>
          </cell>
          <cell r="G49">
            <v>70734544.329999998</v>
          </cell>
          <cell r="H49">
            <v>34174111.009999998</v>
          </cell>
          <cell r="I49">
            <v>18973834.670000002</v>
          </cell>
          <cell r="J49">
            <v>16432</v>
          </cell>
          <cell r="K49">
            <v>1014</v>
          </cell>
          <cell r="L49">
            <v>30</v>
          </cell>
          <cell r="M49">
            <v>1</v>
          </cell>
          <cell r="N49">
            <v>217</v>
          </cell>
          <cell r="O49" t="str">
            <v>https://vexty.com.br/</v>
          </cell>
        </row>
        <row r="50">
          <cell r="A50" t="str">
            <v>CITIPREVI</v>
          </cell>
          <cell r="B50" t="str">
            <v>CITIPREVI - ENTIDADE FECHADA DE PREVIDENCIA COMPLEMENTAR</v>
          </cell>
          <cell r="C50" t="str">
            <v>29.415.858/0001-07</v>
          </cell>
          <cell r="D50" t="str">
            <v>SP</v>
          </cell>
          <cell r="E50" t="str">
            <v>Privado</v>
          </cell>
          <cell r="F50">
            <v>4393147678.3299999</v>
          </cell>
          <cell r="G50">
            <v>35263537.409999996</v>
          </cell>
          <cell r="H50">
            <v>54696141.210000001</v>
          </cell>
          <cell r="I50">
            <v>703692.32</v>
          </cell>
          <cell r="J50">
            <v>5804</v>
          </cell>
          <cell r="K50">
            <v>964</v>
          </cell>
          <cell r="L50">
            <v>96</v>
          </cell>
          <cell r="M50">
            <v>4</v>
          </cell>
          <cell r="N50">
            <v>16</v>
          </cell>
          <cell r="O50" t="str">
            <v>https://www.citiprevi.com.br/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4307503805.5</v>
          </cell>
          <cell r="G51">
            <v>22605431.460000001</v>
          </cell>
          <cell r="H51">
            <v>69837371.320000008</v>
          </cell>
          <cell r="I51">
            <v>2288503.56</v>
          </cell>
          <cell r="J51">
            <v>5662</v>
          </cell>
          <cell r="K51">
            <v>4145</v>
          </cell>
          <cell r="L51">
            <v>1105</v>
          </cell>
          <cell r="M51">
            <v>4</v>
          </cell>
          <cell r="N51">
            <v>14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4191146563.04</v>
          </cell>
          <cell r="G52">
            <v>18403912.129999999</v>
          </cell>
          <cell r="H52">
            <v>67492443.879999995</v>
          </cell>
          <cell r="I52">
            <v>4912863.04</v>
          </cell>
          <cell r="J52">
            <v>8663</v>
          </cell>
          <cell r="K52">
            <v>2942</v>
          </cell>
          <cell r="L52">
            <v>557</v>
          </cell>
          <cell r="M52">
            <v>6</v>
          </cell>
          <cell r="N52">
            <v>6</v>
          </cell>
          <cell r="O52" t="str">
            <v>http://www.funssest.com.br</v>
          </cell>
        </row>
        <row r="53">
          <cell r="A53" t="str">
            <v>IFM</v>
          </cell>
          <cell r="B53" t="str">
            <v>ITAU FUNDO MULTIPATROCINADO</v>
          </cell>
          <cell r="C53" t="str">
            <v>00.384.261/0001-52</v>
          </cell>
          <cell r="D53" t="str">
            <v>SP</v>
          </cell>
          <cell r="E53" t="str">
            <v>Privado</v>
          </cell>
          <cell r="F53">
            <v>4221566486.3200002</v>
          </cell>
          <cell r="G53">
            <v>63557168.600000001</v>
          </cell>
          <cell r="H53">
            <v>30817683.129999999</v>
          </cell>
          <cell r="I53">
            <v>23923732.82</v>
          </cell>
          <cell r="J53">
            <v>40655</v>
          </cell>
          <cell r="K53">
            <v>1301</v>
          </cell>
          <cell r="L53">
            <v>113</v>
          </cell>
          <cell r="M53">
            <v>32</v>
          </cell>
          <cell r="N53">
            <v>49</v>
          </cell>
          <cell r="O53" t="str">
            <v>http://https//www.ifmprev.com.br</v>
          </cell>
        </row>
        <row r="54">
          <cell r="A54" t="str">
            <v>UNILEVERPREV</v>
          </cell>
          <cell r="B54" t="str">
            <v>UNILEVERPREV - SOCIEDADE DE PREVIDENCIA PRIVADA.</v>
          </cell>
          <cell r="C54" t="str">
            <v>48.323.224/0001-60</v>
          </cell>
          <cell r="D54" t="str">
            <v>SP</v>
          </cell>
          <cell r="E54" t="str">
            <v>Privado</v>
          </cell>
          <cell r="F54">
            <v>4101987981.23</v>
          </cell>
          <cell r="G54">
            <v>24574767.960000001</v>
          </cell>
          <cell r="H54">
            <v>47476023.100000001</v>
          </cell>
          <cell r="I54">
            <v>1085759.02</v>
          </cell>
          <cell r="J54">
            <v>13435</v>
          </cell>
          <cell r="K54">
            <v>1399</v>
          </cell>
          <cell r="L54">
            <v>332</v>
          </cell>
          <cell r="M54">
            <v>3</v>
          </cell>
          <cell r="N54">
            <v>9</v>
          </cell>
          <cell r="O54" t="str">
            <v>http://www.unileverprev.com.br</v>
          </cell>
        </row>
        <row r="55">
          <cell r="A55" t="str">
            <v>METRUS</v>
          </cell>
          <cell r="B55" t="str">
            <v>METRUS INSTITUTO DE SEGURIDADE SOCIAL</v>
          </cell>
          <cell r="C55" t="str">
            <v>44.857.357/0001-66</v>
          </cell>
          <cell r="D55" t="str">
            <v>SP</v>
          </cell>
          <cell r="E55" t="str">
            <v>Público</v>
          </cell>
          <cell r="F55">
            <v>4077241581.1300001</v>
          </cell>
          <cell r="G55">
            <v>23802122.759999998</v>
          </cell>
          <cell r="H55">
            <v>50385404.43</v>
          </cell>
          <cell r="I55">
            <v>6881342.5</v>
          </cell>
          <cell r="J55">
            <v>7544</v>
          </cell>
          <cell r="K55">
            <v>3945</v>
          </cell>
          <cell r="L55">
            <v>879</v>
          </cell>
          <cell r="M55">
            <v>4</v>
          </cell>
          <cell r="N55">
            <v>5</v>
          </cell>
          <cell r="O55" t="str">
            <v>http://www.metrus.org.br</v>
          </cell>
        </row>
        <row r="56">
          <cell r="A56" t="str">
            <v>FUNEPP</v>
          </cell>
          <cell r="B56" t="str">
            <v>FUNDACAO NESTLE DE PREVIDENCIA PRIVADA</v>
          </cell>
          <cell r="C56" t="str">
            <v>54.368.402/0001-72</v>
          </cell>
          <cell r="D56" t="str">
            <v>SP</v>
          </cell>
          <cell r="E56" t="str">
            <v>Privado</v>
          </cell>
          <cell r="F56">
            <v>4005388526.48</v>
          </cell>
          <cell r="G56">
            <v>25439251.670000002</v>
          </cell>
          <cell r="H56">
            <v>58880711.170000002</v>
          </cell>
          <cell r="I56">
            <v>7135603.5999999996</v>
          </cell>
          <cell r="J56">
            <v>22828</v>
          </cell>
          <cell r="K56">
            <v>2178</v>
          </cell>
          <cell r="L56">
            <v>365</v>
          </cell>
          <cell r="M56">
            <v>3</v>
          </cell>
          <cell r="N56">
            <v>12</v>
          </cell>
          <cell r="O56" t="str">
            <v>http://www.funepp.com.br</v>
          </cell>
        </row>
        <row r="57">
          <cell r="A57" t="str">
            <v>REGIUS</v>
          </cell>
          <cell r="B57" t="str">
            <v>REGIUS SOCIEDADE CIVIL DE PREVIDENCIA PRIVADA</v>
          </cell>
          <cell r="C57" t="str">
            <v>01.225.861/0001-30</v>
          </cell>
          <cell r="D57" t="str">
            <v>DF</v>
          </cell>
          <cell r="E57" t="str">
            <v>Público</v>
          </cell>
          <cell r="F57">
            <v>3930437408.1700001</v>
          </cell>
          <cell r="G57">
            <v>43982422.780000001</v>
          </cell>
          <cell r="H57">
            <v>67280079.969999999</v>
          </cell>
          <cell r="I57">
            <v>1452246.54</v>
          </cell>
          <cell r="J57">
            <v>5162</v>
          </cell>
          <cell r="K57">
            <v>1540</v>
          </cell>
          <cell r="L57">
            <v>175</v>
          </cell>
          <cell r="M57">
            <v>7</v>
          </cell>
          <cell r="N57">
            <v>16</v>
          </cell>
          <cell r="O57" t="str">
            <v>http://www.regius.org.br</v>
          </cell>
        </row>
        <row r="58">
          <cell r="A58" t="str">
            <v>NÉOS</v>
          </cell>
          <cell r="B58" t="str">
            <v>NEOS PREVIDENCIA COMPLEMENTAR</v>
          </cell>
          <cell r="C58" t="str">
            <v>32.143.339/0001-33</v>
          </cell>
          <cell r="D58" t="str">
            <v>BA</v>
          </cell>
          <cell r="E58" t="str">
            <v>Privado</v>
          </cell>
          <cell r="F58">
            <v>3844589699.46</v>
          </cell>
          <cell r="G58">
            <v>38146902.280000001</v>
          </cell>
          <cell r="H58">
            <v>72023415.950000003</v>
          </cell>
          <cell r="I58">
            <v>6669225.9400000004</v>
          </cell>
          <cell r="J58">
            <v>11754</v>
          </cell>
          <cell r="K58">
            <v>4595</v>
          </cell>
          <cell r="L58">
            <v>1768</v>
          </cell>
          <cell r="M58">
            <v>7</v>
          </cell>
          <cell r="N58">
            <v>42</v>
          </cell>
          <cell r="O58" t="str">
            <v>https://www.nucleos.com.br/</v>
          </cell>
        </row>
        <row r="59">
          <cell r="A59" t="str">
            <v>PREVIBAYER</v>
          </cell>
          <cell r="B59" t="str">
            <v>PREVIBAYER SOCIEDADE DE PREVIDENCIA PRIVADA</v>
          </cell>
          <cell r="C59" t="str">
            <v>52.041.084/0001-05</v>
          </cell>
          <cell r="D59" t="str">
            <v>SP</v>
          </cell>
          <cell r="E59" t="str">
            <v>Privado</v>
          </cell>
          <cell r="F59">
            <v>3768183228.9400001</v>
          </cell>
          <cell r="G59">
            <v>31310498.309999999</v>
          </cell>
          <cell r="H59">
            <v>36743492.460000001</v>
          </cell>
          <cell r="I59">
            <v>5557436.2199999997</v>
          </cell>
          <cell r="J59">
            <v>9319</v>
          </cell>
          <cell r="K59">
            <v>1509</v>
          </cell>
          <cell r="L59">
            <v>329</v>
          </cell>
          <cell r="M59">
            <v>4</v>
          </cell>
          <cell r="N59">
            <v>7</v>
          </cell>
          <cell r="O59" t="str">
            <v>http://www.previbayer.com.br</v>
          </cell>
        </row>
        <row r="60">
          <cell r="A60" t="str">
            <v>ITAUSAINDL</v>
          </cell>
          <cell r="B60" t="str">
            <v>FUNDACAO ITAUSA INDUSTRIAL</v>
          </cell>
          <cell r="C60" t="str">
            <v>00.366.402/0001-04</v>
          </cell>
          <cell r="D60" t="str">
            <v>SP</v>
          </cell>
          <cell r="E60" t="str">
            <v>Privado</v>
          </cell>
          <cell r="F60">
            <v>3657107791.3400002</v>
          </cell>
          <cell r="G60">
            <v>18282180.41</v>
          </cell>
          <cell r="H60">
            <v>24803052.899999999</v>
          </cell>
          <cell r="I60">
            <v>909597.6</v>
          </cell>
          <cell r="J60">
            <v>5148</v>
          </cell>
          <cell r="K60">
            <v>1237</v>
          </cell>
          <cell r="L60">
            <v>2</v>
          </cell>
          <cell r="M60">
            <v>2</v>
          </cell>
          <cell r="N60">
            <v>12</v>
          </cell>
          <cell r="O60" t="str">
            <v>WWW.FUNDITAUSAIND.COM.BR</v>
          </cell>
        </row>
        <row r="61">
          <cell r="A61" t="str">
            <v>BRASLIGHT</v>
          </cell>
          <cell r="B61" t="str">
            <v>FUNDACAO DE SEGURIDADE SOCIAL BRASLIGHT</v>
          </cell>
          <cell r="C61" t="str">
            <v>42.334.144/0001-24</v>
          </cell>
          <cell r="D61" t="str">
            <v>RJ</v>
          </cell>
          <cell r="E61" t="str">
            <v>Privado</v>
          </cell>
          <cell r="F61">
            <v>3545214083.5900002</v>
          </cell>
          <cell r="G61">
            <v>7233808.1299999999</v>
          </cell>
          <cell r="H61">
            <v>84122510.310000002</v>
          </cell>
          <cell r="I61">
            <v>3082961.91</v>
          </cell>
          <cell r="J61">
            <v>4556</v>
          </cell>
          <cell r="K61">
            <v>3104</v>
          </cell>
          <cell r="L61">
            <v>1884</v>
          </cell>
          <cell r="M61">
            <v>3</v>
          </cell>
          <cell r="N61">
            <v>7</v>
          </cell>
          <cell r="O61" t="str">
            <v>http://www.braslight.com.br</v>
          </cell>
        </row>
        <row r="62">
          <cell r="A62" t="str">
            <v>VWPP</v>
          </cell>
          <cell r="B62" t="str">
            <v>VOLKSWAGEN PREVIDENCIA PRIVADA</v>
          </cell>
          <cell r="C62" t="str">
            <v>58.165.622/0001-50</v>
          </cell>
          <cell r="D62" t="str">
            <v>SP</v>
          </cell>
          <cell r="E62" t="str">
            <v>Privado</v>
          </cell>
          <cell r="F62">
            <v>3565943462.1900001</v>
          </cell>
          <cell r="G62">
            <v>21079657.25</v>
          </cell>
          <cell r="H62">
            <v>29823424.259999998</v>
          </cell>
          <cell r="I62">
            <v>12358155.060000001</v>
          </cell>
          <cell r="J62">
            <v>28682</v>
          </cell>
          <cell r="K62">
            <v>2390</v>
          </cell>
          <cell r="L62">
            <v>283</v>
          </cell>
          <cell r="M62">
            <v>3</v>
          </cell>
          <cell r="N62">
            <v>5</v>
          </cell>
          <cell r="O62" t="str">
            <v>https://www.vwpp.com.br/</v>
          </cell>
        </row>
        <row r="63">
          <cell r="A63" t="str">
            <v>SP-PREVCOM</v>
          </cell>
          <cell r="B63" t="str">
            <v>FUNDACAO DE PREVIDENCIA COMPLEMENTAR DO ESTADO DE SAO PAULO</v>
          </cell>
          <cell r="C63" t="str">
            <v>15.401.381/0001-98</v>
          </cell>
          <cell r="D63" t="str">
            <v>SP</v>
          </cell>
          <cell r="E63" t="str">
            <v>Público</v>
          </cell>
          <cell r="F63">
            <v>3499608108.6799998</v>
          </cell>
          <cell r="G63">
            <v>97755135.430000007</v>
          </cell>
          <cell r="H63">
            <v>8768007.9100000001</v>
          </cell>
          <cell r="I63">
            <v>15000725.67</v>
          </cell>
          <cell r="J63">
            <v>49065</v>
          </cell>
          <cell r="K63">
            <v>845</v>
          </cell>
          <cell r="L63">
            <v>11</v>
          </cell>
          <cell r="M63">
            <v>9</v>
          </cell>
          <cell r="N63">
            <v>41</v>
          </cell>
          <cell r="O63" t="str">
            <v>https://prevcom.com.br/</v>
          </cell>
        </row>
        <row r="64">
          <cell r="A64" t="str">
            <v>FUNPRESP-JUD</v>
          </cell>
          <cell r="B64" t="str">
            <v>FUNDACAO DE PREVIDENCIA COMPLEMENTAR DO SERVIDOR PUBLICO FEDERAL DO PODER JUDICIARIO - FUNPRESP-JUD</v>
          </cell>
          <cell r="C64" t="str">
            <v>18.465.825/0001-47</v>
          </cell>
          <cell r="D64" t="str">
            <v>DF</v>
          </cell>
          <cell r="E64" t="str">
            <v>Público</v>
          </cell>
          <cell r="F64">
            <v>3574725415.5100002</v>
          </cell>
          <cell r="G64">
            <v>179446672.25</v>
          </cell>
          <cell r="H64">
            <v>122337.97</v>
          </cell>
          <cell r="I64">
            <v>915044.37</v>
          </cell>
          <cell r="J64">
            <v>32973</v>
          </cell>
          <cell r="K64">
            <v>6</v>
          </cell>
          <cell r="L64">
            <v>25</v>
          </cell>
          <cell r="M64">
            <v>1</v>
          </cell>
          <cell r="N64">
            <v>99</v>
          </cell>
          <cell r="O64" t="str">
            <v>http://www.funprespjud.com.br/</v>
          </cell>
        </row>
        <row r="65">
          <cell r="A65" t="str">
            <v>ICATUFMP</v>
          </cell>
          <cell r="B65" t="str">
            <v>ICATU FUNDO MULTIPATROCINADO</v>
          </cell>
          <cell r="C65" t="str">
            <v>01.129.017/0001-06</v>
          </cell>
          <cell r="D65" t="str">
            <v>RJ</v>
          </cell>
          <cell r="E65" t="str">
            <v>Privado</v>
          </cell>
          <cell r="F65">
            <v>3247289428.5700002</v>
          </cell>
          <cell r="G65">
            <v>35533715.150000006</v>
          </cell>
          <cell r="H65">
            <v>27140712.489999998</v>
          </cell>
          <cell r="I65">
            <v>20943498.66</v>
          </cell>
          <cell r="J65">
            <v>35230</v>
          </cell>
          <cell r="K65">
            <v>1520</v>
          </cell>
          <cell r="L65">
            <v>290</v>
          </cell>
          <cell r="M65">
            <v>43</v>
          </cell>
          <cell r="N65">
            <v>104</v>
          </cell>
          <cell r="O65" t="str">
            <v>https://portal.icatuseguros.com.br/</v>
          </cell>
        </row>
        <row r="66">
          <cell r="A66" t="str">
            <v>SARAH PREVIDÊNCIA</v>
          </cell>
          <cell r="B66" t="str">
            <v>SARAH PREVIDENCIA - FUNDO DE PENSAO DOS EMPREGADOS DA ASSOCIACAO DAS PIONEIRAS SOCIAIS</v>
          </cell>
          <cell r="C66" t="str">
            <v>45.395.628/0001-71</v>
          </cell>
          <cell r="D66" t="str">
            <v>DF</v>
          </cell>
          <cell r="E66" t="str">
            <v>Privado</v>
          </cell>
          <cell r="F66">
            <v>3145417269.6799998</v>
          </cell>
          <cell r="G66">
            <v>26936384.52</v>
          </cell>
          <cell r="H66">
            <v>18063992.460000001</v>
          </cell>
          <cell r="I66">
            <v>514904.68</v>
          </cell>
          <cell r="J66">
            <v>3665</v>
          </cell>
          <cell r="K66">
            <v>659</v>
          </cell>
          <cell r="L66">
            <v>76</v>
          </cell>
          <cell r="M66">
            <v>1</v>
          </cell>
          <cell r="N66">
            <v>1</v>
          </cell>
          <cell r="O66" t="str">
            <v>https://sarahprevidencia.com.br/</v>
          </cell>
        </row>
        <row r="67">
          <cell r="A67" t="str">
            <v>PREVIRB</v>
          </cell>
          <cell r="B67" t="str">
            <v>FUNDACAO DE PREVIDENCIA DOS SERVIDORES DO IRB</v>
          </cell>
          <cell r="C67" t="str">
            <v>29.959.574/0001-73</v>
          </cell>
          <cell r="D67" t="str">
            <v>RJ</v>
          </cell>
          <cell r="E67" t="str">
            <v>Privado</v>
          </cell>
          <cell r="F67">
            <v>3041658941.7199998</v>
          </cell>
          <cell r="G67">
            <v>7147777.79</v>
          </cell>
          <cell r="H67">
            <v>44930727.079999998</v>
          </cell>
          <cell r="I67">
            <v>568213.34</v>
          </cell>
          <cell r="J67">
            <v>0</v>
          </cell>
          <cell r="K67">
            <v>0</v>
          </cell>
          <cell r="L67">
            <v>0</v>
          </cell>
          <cell r="M67">
            <v>2</v>
          </cell>
          <cell r="N67">
            <v>3</v>
          </cell>
          <cell r="O67" t="str">
            <v>http://www.previrb.com.br</v>
          </cell>
        </row>
        <row r="68">
          <cell r="A68" t="str">
            <v>VIVA</v>
          </cell>
          <cell r="B68" t="str">
            <v>FUNDACAO VIVA DE PREVIDENCIA</v>
          </cell>
          <cell r="C68" t="str">
            <v>18.868.955/0001-20</v>
          </cell>
          <cell r="D68" t="str">
            <v>DF</v>
          </cell>
          <cell r="E68" t="str">
            <v>Instituidor</v>
          </cell>
          <cell r="F68">
            <v>3040768171.1700001</v>
          </cell>
          <cell r="G68">
            <v>7654397.2799999993</v>
          </cell>
          <cell r="H68">
            <v>44655868.129999995</v>
          </cell>
          <cell r="I68">
            <v>21301244.449999999</v>
          </cell>
          <cell r="J68">
            <v>0</v>
          </cell>
          <cell r="K68">
            <v>0</v>
          </cell>
          <cell r="L68">
            <v>0</v>
          </cell>
          <cell r="M68">
            <v>6</v>
          </cell>
          <cell r="N68">
            <v>28</v>
          </cell>
          <cell r="O68" t="str">
            <v>https://vivaprev.com.br/</v>
          </cell>
        </row>
        <row r="69">
          <cell r="A69" t="str">
            <v>FUSESC</v>
          </cell>
          <cell r="B69" t="str">
            <v>FUNDACAO CODESC DE SEGURIDADE SOCIAL</v>
          </cell>
          <cell r="C69" t="str">
            <v>83.564.443/0001-32</v>
          </cell>
          <cell r="D69" t="str">
            <v>SC</v>
          </cell>
          <cell r="E69" t="str">
            <v>Público</v>
          </cell>
          <cell r="F69">
            <v>3021194801.23</v>
          </cell>
          <cell r="G69">
            <v>10163352.34</v>
          </cell>
          <cell r="H69">
            <v>41878822.210000001</v>
          </cell>
          <cell r="I69">
            <v>1463144.32</v>
          </cell>
          <cell r="J69">
            <v>0</v>
          </cell>
          <cell r="K69">
            <v>0</v>
          </cell>
          <cell r="L69">
            <v>0</v>
          </cell>
          <cell r="M69">
            <v>3</v>
          </cell>
          <cell r="N69">
            <v>6</v>
          </cell>
          <cell r="O69" t="str">
            <v>http://www.fusesc.com.br</v>
          </cell>
        </row>
        <row r="70">
          <cell r="A70" t="str">
            <v>CIBRIUS</v>
          </cell>
          <cell r="B70" t="str">
            <v>CIBRIUS - INSTITUTO DE PREVIDENCIA COMPLEMENTAR</v>
          </cell>
          <cell r="C70" t="str">
            <v>00.531.590/0001-89</v>
          </cell>
          <cell r="D70" t="str">
            <v>DF</v>
          </cell>
          <cell r="E70" t="str">
            <v>Público</v>
          </cell>
          <cell r="F70">
            <v>2991413284.29</v>
          </cell>
          <cell r="G70">
            <v>14762971.15</v>
          </cell>
          <cell r="H70">
            <v>29552234.34</v>
          </cell>
          <cell r="I70">
            <v>20271.11</v>
          </cell>
          <cell r="J70">
            <v>0</v>
          </cell>
          <cell r="K70">
            <v>0</v>
          </cell>
          <cell r="L70">
            <v>0</v>
          </cell>
          <cell r="M70">
            <v>4</v>
          </cell>
          <cell r="N70">
            <v>2</v>
          </cell>
          <cell r="O70" t="str">
            <v>http://www.cibrius.com.br</v>
          </cell>
        </row>
        <row r="71">
          <cell r="A71" t="str">
            <v>FUSAN</v>
          </cell>
          <cell r="B71" t="str">
            <v>FUNDACAO SANEPAR DE PREVIDENCIA E ASSISTENCIA SOCIAL</v>
          </cell>
          <cell r="C71" t="str">
            <v>75.992.438/0001-00</v>
          </cell>
          <cell r="D71" t="str">
            <v>PR</v>
          </cell>
          <cell r="E71" t="str">
            <v>Público</v>
          </cell>
          <cell r="F71">
            <v>2855752997.8600001</v>
          </cell>
          <cell r="G71">
            <v>25222341.240000002</v>
          </cell>
          <cell r="H71">
            <v>39930747.5</v>
          </cell>
          <cell r="I71">
            <v>1732882.88</v>
          </cell>
          <cell r="J71">
            <v>0</v>
          </cell>
          <cell r="K71">
            <v>0</v>
          </cell>
          <cell r="L71">
            <v>0</v>
          </cell>
          <cell r="M71">
            <v>4</v>
          </cell>
          <cell r="N71">
            <v>37</v>
          </cell>
          <cell r="O71" t="str">
            <v>http://www.fundacaosanepar.com.br</v>
          </cell>
        </row>
        <row r="72">
          <cell r="A72" t="str">
            <v>MULTIPLA</v>
          </cell>
          <cell r="B72" t="str">
            <v>MULTIPLA - MULTIEMPRESAS DE PREVIDENCIA COMPLEMENTAR</v>
          </cell>
          <cell r="C72" t="str">
            <v>71.734.842/0001-15</v>
          </cell>
          <cell r="D72" t="str">
            <v>SP</v>
          </cell>
          <cell r="E72" t="str">
            <v>Privado</v>
          </cell>
          <cell r="F72">
            <v>2794903876.6199999</v>
          </cell>
          <cell r="G72">
            <v>22992097.649999999</v>
          </cell>
          <cell r="H72">
            <v>27114377.34</v>
          </cell>
          <cell r="I72">
            <v>3642365.07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4</v>
          </cell>
          <cell r="O72" t="str">
            <v>MULTIPLAPREV.COM.BR</v>
          </cell>
        </row>
        <row r="73">
          <cell r="A73" t="str">
            <v>PREVDOW</v>
          </cell>
          <cell r="B73" t="str">
            <v>PREVDOW SOCIEDADE DE PREVIDENCIA PRIVADA</v>
          </cell>
          <cell r="C73" t="str">
            <v>62.282.017/0001-36</v>
          </cell>
          <cell r="D73" t="str">
            <v>SP</v>
          </cell>
          <cell r="E73" t="str">
            <v>Privado</v>
          </cell>
          <cell r="F73">
            <v>2698640593.0300002</v>
          </cell>
          <cell r="G73">
            <v>13352562.190000001</v>
          </cell>
          <cell r="H73">
            <v>28375205.239999998</v>
          </cell>
          <cell r="I73">
            <v>2036534.34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8</v>
          </cell>
          <cell r="O73" t="str">
            <v>https://www.prevdow.com.br</v>
          </cell>
        </row>
        <row r="74">
          <cell r="A74" t="str">
            <v>ENERPREV</v>
          </cell>
          <cell r="B74" t="str">
            <v>ENERPREV PREVIDENCIA COMPLEMENTAR DO GRUPO ENERGIAS DO BRASIL</v>
          </cell>
          <cell r="C74" t="str">
            <v>08.710.526/0001-77</v>
          </cell>
          <cell r="D74" t="str">
            <v>SP</v>
          </cell>
          <cell r="E74" t="str">
            <v>Privado</v>
          </cell>
          <cell r="F74">
            <v>2605250089.8400002</v>
          </cell>
          <cell r="G74">
            <v>12520238.16</v>
          </cell>
          <cell r="H74">
            <v>37965603.719999999</v>
          </cell>
          <cell r="I74">
            <v>4247103.07</v>
          </cell>
          <cell r="J74">
            <v>0</v>
          </cell>
          <cell r="K74">
            <v>0</v>
          </cell>
          <cell r="L74">
            <v>0</v>
          </cell>
          <cell r="M74">
            <v>3</v>
          </cell>
          <cell r="N74">
            <v>27</v>
          </cell>
          <cell r="O74" t="str">
            <v>http://www.enerprev.com.br</v>
          </cell>
        </row>
        <row r="75">
          <cell r="A75" t="str">
            <v>FUNDACAO CORSAN</v>
          </cell>
          <cell r="B75" t="str">
            <v>FUNDACAO CORSAN DOS FUNCIONARIOS DA COMPANHIA RIOGRANDENSE DE SANEAMENTO CORSAN</v>
          </cell>
          <cell r="C75" t="str">
            <v>89.176.911/0001-88</v>
          </cell>
          <cell r="D75" t="str">
            <v>RS</v>
          </cell>
          <cell r="E75" t="str">
            <v>Público</v>
          </cell>
          <cell r="F75">
            <v>2542980393.6700001</v>
          </cell>
          <cell r="G75">
            <v>30064437.280000001</v>
          </cell>
          <cell r="H75">
            <v>68478987.349999994</v>
          </cell>
          <cell r="I75">
            <v>36228608.039999999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2</v>
          </cell>
          <cell r="O75" t="str">
            <v>WWW.FUNCORSAN.COM.BR</v>
          </cell>
        </row>
        <row r="76">
          <cell r="A76" t="str">
            <v>SICOOB PREVI</v>
          </cell>
          <cell r="B76" t="str">
            <v>FUNDACAO SICOOB DE PREVIDENCIA PRIVADA</v>
          </cell>
          <cell r="C76" t="str">
            <v>08.345.482/0001-23</v>
          </cell>
          <cell r="D76" t="str">
            <v>DF</v>
          </cell>
          <cell r="E76" t="str">
            <v>Privado</v>
          </cell>
          <cell r="F76">
            <v>2649253116.5300002</v>
          </cell>
          <cell r="G76">
            <v>84712876.270000011</v>
          </cell>
          <cell r="H76">
            <v>1861990.35</v>
          </cell>
          <cell r="I76">
            <v>60511876.920000002</v>
          </cell>
          <cell r="J76">
            <v>0</v>
          </cell>
          <cell r="K76">
            <v>0</v>
          </cell>
          <cell r="L76">
            <v>0</v>
          </cell>
          <cell r="M76">
            <v>2</v>
          </cell>
          <cell r="N76">
            <v>10</v>
          </cell>
          <cell r="O76" t="str">
            <v>http://www.sicoobprevi.com.br</v>
          </cell>
        </row>
        <row r="77">
          <cell r="A77" t="str">
            <v>INSTITUTO AMBEV</v>
          </cell>
          <cell r="B77" t="str">
            <v>INSTITUTO AMBEV DE PREVIDENCIA PRIVADA</v>
          </cell>
          <cell r="C77" t="str">
            <v>30.487.912/0001-09</v>
          </cell>
          <cell r="D77" t="str">
            <v>SP</v>
          </cell>
          <cell r="E77" t="str">
            <v>Privado</v>
          </cell>
          <cell r="F77">
            <v>2595898395.5300002</v>
          </cell>
          <cell r="G77">
            <v>29223156.539999999</v>
          </cell>
          <cell r="H77">
            <v>28286826.120000001</v>
          </cell>
          <cell r="I77">
            <v>4105182.01</v>
          </cell>
          <cell r="J77">
            <v>0</v>
          </cell>
          <cell r="K77">
            <v>0</v>
          </cell>
          <cell r="L77">
            <v>0</v>
          </cell>
          <cell r="M77">
            <v>2</v>
          </cell>
          <cell r="N77">
            <v>9</v>
          </cell>
          <cell r="O77" t="str">
            <v>http://iapp.com.br/pt-br/home/</v>
          </cell>
        </row>
        <row r="78">
          <cell r="A78" t="str">
            <v>JOHNSON</v>
          </cell>
          <cell r="B78" t="str">
            <v>JOHNSON &amp; JOHNSON SOCIEDADE PREVIDENCIARIA</v>
          </cell>
          <cell r="C78" t="str">
            <v>54.065.776/0001-19</v>
          </cell>
          <cell r="D78" t="str">
            <v>SP</v>
          </cell>
          <cell r="E78" t="str">
            <v>Privado</v>
          </cell>
          <cell r="F78">
            <v>2448762587.3200002</v>
          </cell>
          <cell r="G78">
            <v>50065267.579999998</v>
          </cell>
          <cell r="H78">
            <v>27826301.93</v>
          </cell>
          <cell r="I78">
            <v>13727831.99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8</v>
          </cell>
          <cell r="O78" t="str">
            <v>WWW.PORTALPREV.COM.BR/JOHNSON/JOHNSON</v>
          </cell>
        </row>
        <row r="79">
          <cell r="A79" t="str">
            <v>PRECE</v>
          </cell>
          <cell r="B79" t="str">
            <v>PRECE - PREVIDENCIA COMPLEMENTAR</v>
          </cell>
          <cell r="C79" t="str">
            <v>30.030.696/0001-60</v>
          </cell>
          <cell r="D79" t="str">
            <v>RJ</v>
          </cell>
          <cell r="E79" t="str">
            <v>Público</v>
          </cell>
          <cell r="F79">
            <v>2304916270.7600002</v>
          </cell>
          <cell r="G79">
            <v>16434257.27</v>
          </cell>
          <cell r="H79">
            <v>61654929.379999995</v>
          </cell>
          <cell r="I79">
            <v>25957268.760000002</v>
          </cell>
          <cell r="J79">
            <v>0</v>
          </cell>
          <cell r="K79">
            <v>0</v>
          </cell>
          <cell r="L79">
            <v>0</v>
          </cell>
          <cell r="M79">
            <v>5</v>
          </cell>
          <cell r="N79">
            <v>3</v>
          </cell>
          <cell r="O79" t="str">
            <v>http://www.prece.com.br</v>
          </cell>
        </row>
        <row r="80">
          <cell r="A80" t="str">
            <v>BANDEPREV</v>
          </cell>
          <cell r="B80" t="str">
            <v>BANDEPREV BANDEPE PREVIDENCIA SOCIAL</v>
          </cell>
          <cell r="C80" t="str">
            <v>11.001.963/0001-26</v>
          </cell>
          <cell r="D80" t="str">
            <v>PE</v>
          </cell>
          <cell r="E80" t="str">
            <v>Privado</v>
          </cell>
          <cell r="F80">
            <v>2352439177.2199998</v>
          </cell>
          <cell r="G80">
            <v>2999311.4000000004</v>
          </cell>
          <cell r="H80">
            <v>43348461.269999996</v>
          </cell>
          <cell r="I80" t="str">
            <v>-</v>
          </cell>
          <cell r="J80">
            <v>0</v>
          </cell>
          <cell r="K80">
            <v>0</v>
          </cell>
          <cell r="L80">
            <v>0</v>
          </cell>
          <cell r="M80">
            <v>3</v>
          </cell>
          <cell r="N80">
            <v>3</v>
          </cell>
          <cell r="O80" t="str">
            <v>http://www.bandeprev.com.br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2386644588.1100001</v>
          </cell>
          <cell r="G81">
            <v>21542929.91</v>
          </cell>
          <cell r="H81">
            <v>15945546.43</v>
          </cell>
          <cell r="I81">
            <v>2588002.0699999998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BANESES</v>
          </cell>
          <cell r="B82" t="str">
            <v>FUNDACAO BANESTES DE SEGURIDADE SOCIAL</v>
          </cell>
          <cell r="C82" t="str">
            <v>28.165.132/0001-92</v>
          </cell>
          <cell r="D82" t="str">
            <v>ES</v>
          </cell>
          <cell r="E82" t="str">
            <v>Público</v>
          </cell>
          <cell r="F82">
            <v>2332793653.4499998</v>
          </cell>
          <cell r="G82">
            <v>11006640.9</v>
          </cell>
          <cell r="H82">
            <v>40473721.200000003</v>
          </cell>
          <cell r="I82">
            <v>935089.39</v>
          </cell>
          <cell r="J82">
            <v>0</v>
          </cell>
          <cell r="K82">
            <v>0</v>
          </cell>
          <cell r="L82">
            <v>0</v>
          </cell>
          <cell r="M82">
            <v>2</v>
          </cell>
          <cell r="N82">
            <v>6</v>
          </cell>
          <cell r="O82" t="str">
            <v>http://www.baneses.com.br</v>
          </cell>
        </row>
        <row r="83">
          <cell r="A83" t="str">
            <v>MULTICOOP</v>
          </cell>
          <cell r="B83" t="str">
            <v>MULTICOOP FUNDO DE PENSAO MULTIPATROCINADO</v>
          </cell>
          <cell r="C83" t="str">
            <v>17.480.374/0001-54</v>
          </cell>
          <cell r="D83" t="str">
            <v>SP</v>
          </cell>
          <cell r="E83" t="str">
            <v>Privado</v>
          </cell>
          <cell r="F83">
            <v>2427680859.6399999</v>
          </cell>
          <cell r="G83">
            <v>117865329.7</v>
          </cell>
          <cell r="H83">
            <v>10228448.789999999</v>
          </cell>
          <cell r="I83">
            <v>3352790.35</v>
          </cell>
          <cell r="J83">
            <v>0</v>
          </cell>
          <cell r="K83">
            <v>0</v>
          </cell>
          <cell r="L83">
            <v>0</v>
          </cell>
          <cell r="M83">
            <v>5</v>
          </cell>
          <cell r="N83">
            <v>54</v>
          </cell>
          <cell r="O83" t="str">
            <v>https://www.portalprev.com.br/unimed/unimed</v>
          </cell>
        </row>
        <row r="84">
          <cell r="A84" t="str">
            <v>EQTPREV</v>
          </cell>
          <cell r="B84" t="str">
            <v>EQTPREV - EQUATORIAL ENERGIA FUNDACAO DE PREVIDENCIA</v>
          </cell>
          <cell r="C84" t="str">
            <v>07.009.152/0001-02</v>
          </cell>
          <cell r="D84" t="str">
            <v>MA</v>
          </cell>
          <cell r="E84" t="str">
            <v>Privado</v>
          </cell>
          <cell r="F84" t="str">
            <v>-</v>
          </cell>
          <cell r="G84" t="str">
            <v>-</v>
          </cell>
          <cell r="H84" t="str">
            <v>-</v>
          </cell>
          <cell r="I84" t="str">
            <v>-</v>
          </cell>
          <cell r="J84">
            <v>0</v>
          </cell>
          <cell r="K84">
            <v>0</v>
          </cell>
          <cell r="L84">
            <v>0</v>
          </cell>
          <cell r="M84">
            <v>9</v>
          </cell>
          <cell r="N84">
            <v>31</v>
          </cell>
          <cell r="O84" t="str">
            <v>http://www.fascemar.org.br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2207877518.1900001</v>
          </cell>
          <cell r="G85">
            <v>16856651.34</v>
          </cell>
          <cell r="H85">
            <v>19953822.120000001</v>
          </cell>
          <cell r="I85">
            <v>644326.27</v>
          </cell>
          <cell r="J85">
            <v>0</v>
          </cell>
          <cell r="K85">
            <v>0</v>
          </cell>
          <cell r="L85">
            <v>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WEG</v>
          </cell>
          <cell r="B86" t="str">
            <v>WEG SEGURIDADE SOCIAL</v>
          </cell>
          <cell r="C86" t="str">
            <v>79.378.063/0001-36</v>
          </cell>
          <cell r="D86" t="str">
            <v>SC</v>
          </cell>
          <cell r="E86" t="str">
            <v>Privado</v>
          </cell>
          <cell r="F86">
            <v>2174133914.4400001</v>
          </cell>
          <cell r="G86">
            <v>37555562.879999995</v>
          </cell>
          <cell r="H86">
            <v>15204464.029999999</v>
          </cell>
          <cell r="I86">
            <v>4244720.67</v>
          </cell>
          <cell r="J86">
            <v>2837</v>
          </cell>
          <cell r="K86">
            <v>902</v>
          </cell>
          <cell r="L86">
            <v>120</v>
          </cell>
          <cell r="M86">
            <v>1</v>
          </cell>
          <cell r="N86">
            <v>19</v>
          </cell>
          <cell r="O86" t="str">
            <v>https://www.wegprev.com/</v>
          </cell>
        </row>
        <row r="87">
          <cell r="A87" t="str">
            <v>FIPECQ</v>
          </cell>
          <cell r="B87" t="str">
            <v>FIPECQ-FUNDACAO DE PREVIDENCIA COMPLEMENTAR DOS EMPREGADOS OU SERVIDORES DA FINEP,DO IPEA,DO CNPQ,DO INPE E DO INPA</v>
          </cell>
          <cell r="C87" t="str">
            <v>00.529.958/0001-74</v>
          </cell>
          <cell r="D87" t="str">
            <v>DF</v>
          </cell>
          <cell r="E87" t="str">
            <v>Público</v>
          </cell>
          <cell r="F87">
            <v>2186126910.3400002</v>
          </cell>
          <cell r="G87">
            <v>9457325.8800000008</v>
          </cell>
          <cell r="H87">
            <v>20610176.43</v>
          </cell>
          <cell r="I87">
            <v>83428.960000000006</v>
          </cell>
          <cell r="J87">
            <v>8396</v>
          </cell>
          <cell r="K87">
            <v>352</v>
          </cell>
          <cell r="L87">
            <v>126</v>
          </cell>
          <cell r="M87">
            <v>3</v>
          </cell>
          <cell r="N87">
            <v>37</v>
          </cell>
          <cell r="O87" t="str">
            <v>http://www.fipecq.org.br</v>
          </cell>
        </row>
        <row r="88">
          <cell r="A88" t="str">
            <v>PREVDATA</v>
          </cell>
          <cell r="B88" t="str">
            <v>SOCIEDADE DE PREV. COMPLEMENTAR DA DATAPREV - PREVDATA</v>
          </cell>
          <cell r="C88" t="str">
            <v>30.258.057/0001-56</v>
          </cell>
          <cell r="D88" t="str">
            <v>RJ</v>
          </cell>
          <cell r="E88" t="str">
            <v>Público</v>
          </cell>
          <cell r="F88">
            <v>2142243985.74</v>
          </cell>
          <cell r="G88">
            <v>21454936.300000001</v>
          </cell>
          <cell r="H88">
            <v>40843119.030000001</v>
          </cell>
          <cell r="I88">
            <v>412801.84</v>
          </cell>
          <cell r="J88">
            <v>2836</v>
          </cell>
          <cell r="K88">
            <v>1477</v>
          </cell>
          <cell r="L88">
            <v>490</v>
          </cell>
          <cell r="M88">
            <v>2</v>
          </cell>
          <cell r="N88">
            <v>2</v>
          </cell>
          <cell r="O88" t="str">
            <v>http://www.prevdata.org.br</v>
          </cell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2150706949.73</v>
          </cell>
          <cell r="G89">
            <v>21205753.960000001</v>
          </cell>
          <cell r="H89">
            <v>13074049.390000001</v>
          </cell>
          <cell r="I89">
            <v>11524425.199999999</v>
          </cell>
          <cell r="J89">
            <v>33782</v>
          </cell>
          <cell r="K89">
            <v>798</v>
          </cell>
          <cell r="L89">
            <v>39</v>
          </cell>
          <cell r="M89">
            <v>2</v>
          </cell>
          <cell r="N89">
            <v>25</v>
          </cell>
          <cell r="O89" t="str">
            <v>http://www.funsejem.org.br</v>
          </cell>
        </row>
        <row r="90">
          <cell r="A90" t="str">
            <v>BASF PC</v>
          </cell>
          <cell r="B90" t="str">
            <v>BASF SOCIEDADE DE PREVIDENCIA COMPLEMENTAR</v>
          </cell>
          <cell r="C90" t="str">
            <v>56.995.624/0001-40</v>
          </cell>
          <cell r="D90" t="str">
            <v>SP</v>
          </cell>
          <cell r="E90" t="str">
            <v>Privado</v>
          </cell>
          <cell r="F90">
            <v>2069220952.54</v>
          </cell>
          <cell r="G90">
            <v>22619370.039999999</v>
          </cell>
          <cell r="H90">
            <v>18527396.199999999</v>
          </cell>
          <cell r="I90">
            <v>3296103.69</v>
          </cell>
          <cell r="J90">
            <v>4249</v>
          </cell>
          <cell r="K90">
            <v>547</v>
          </cell>
          <cell r="L90">
            <v>98</v>
          </cell>
          <cell r="M90">
            <v>1</v>
          </cell>
          <cell r="N90">
            <v>9</v>
          </cell>
          <cell r="O90" t="str">
            <v>https://www.basf.com/br/pt.html</v>
          </cell>
        </row>
        <row r="91">
          <cell r="A91" t="str">
            <v>ENERGISAPREV</v>
          </cell>
          <cell r="B91" t="str">
            <v>ENERGISAPREV - FUNDACAO ENERGISA DE PREVIDENCIA</v>
          </cell>
          <cell r="C91" t="str">
            <v>06.056.449/0001-58</v>
          </cell>
          <cell r="D91" t="str">
            <v>SP</v>
          </cell>
          <cell r="E91" t="str">
            <v>Privado</v>
          </cell>
          <cell r="F91">
            <v>1955377171.4400001</v>
          </cell>
          <cell r="G91">
            <v>21463411.219999999</v>
          </cell>
          <cell r="H91">
            <v>41394901.140000001</v>
          </cell>
          <cell r="I91">
            <v>7749536.9500000002</v>
          </cell>
          <cell r="J91">
            <v>11487</v>
          </cell>
          <cell r="K91">
            <v>1998</v>
          </cell>
          <cell r="L91">
            <v>1030</v>
          </cell>
          <cell r="M91">
            <v>15</v>
          </cell>
          <cell r="N91">
            <v>32</v>
          </cell>
          <cell r="O91" t="str">
            <v>http://www.energisaprev.com.br/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1958322669.54</v>
          </cell>
          <cell r="G92">
            <v>11227684.550000001</v>
          </cell>
          <cell r="H92">
            <v>28382053.48</v>
          </cell>
          <cell r="I92">
            <v>2524632.2799999998</v>
          </cell>
          <cell r="J92">
            <v>4182</v>
          </cell>
          <cell r="K92">
            <v>775</v>
          </cell>
          <cell r="L92">
            <v>199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PREVISC</v>
          </cell>
          <cell r="B93" t="str">
            <v>SOC DE PREV COMPL DO SISTEMA FED DA IND DO ESTADO DE SC</v>
          </cell>
          <cell r="C93" t="str">
            <v>80.150.857/0001-27</v>
          </cell>
          <cell r="D93" t="str">
            <v>SC</v>
          </cell>
          <cell r="E93" t="str">
            <v>Privado</v>
          </cell>
          <cell r="F93">
            <v>1949605025.6300001</v>
          </cell>
          <cell r="G93">
            <v>20599128.899999999</v>
          </cell>
          <cell r="H93">
            <v>36606495.800000004</v>
          </cell>
          <cell r="I93">
            <v>6657097.7400000002</v>
          </cell>
          <cell r="J93">
            <v>19100</v>
          </cell>
          <cell r="K93">
            <v>1483</v>
          </cell>
          <cell r="L93">
            <v>208</v>
          </cell>
          <cell r="M93">
            <v>18</v>
          </cell>
          <cell r="N93">
            <v>48</v>
          </cell>
          <cell r="O93" t="str">
            <v>http://www.previsc.com.br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1954779752.1199999</v>
          </cell>
          <cell r="G94">
            <v>7160722.9299999997</v>
          </cell>
          <cell r="H94">
            <v>18258583.619999997</v>
          </cell>
          <cell r="I94">
            <v>45563.9</v>
          </cell>
          <cell r="J94">
            <v>0</v>
          </cell>
          <cell r="K94">
            <v>0</v>
          </cell>
          <cell r="L94">
            <v>0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3173231591.6100001</v>
          </cell>
          <cell r="G95">
            <v>18631368.93</v>
          </cell>
          <cell r="H95">
            <v>38813934.800000004</v>
          </cell>
          <cell r="I95">
            <v>4209163.4400000004</v>
          </cell>
          <cell r="J95">
            <v>0</v>
          </cell>
          <cell r="K95">
            <v>0</v>
          </cell>
          <cell r="L95">
            <v>0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PROMON</v>
          </cell>
          <cell r="B96" t="str">
            <v>FUNDACAO PROMON DE PREVIDENCIA SOCIAL</v>
          </cell>
          <cell r="C96" t="str">
            <v>47.415.773/0001-00</v>
          </cell>
          <cell r="D96" t="str">
            <v>SP</v>
          </cell>
          <cell r="E96" t="str">
            <v>Privado</v>
          </cell>
          <cell r="F96">
            <v>1920579411.1900001</v>
          </cell>
          <cell r="G96">
            <v>3993500.24</v>
          </cell>
          <cell r="H96">
            <v>24537982.060000002</v>
          </cell>
          <cell r="I96">
            <v>2217201.31</v>
          </cell>
          <cell r="J96">
            <v>1577</v>
          </cell>
          <cell r="K96">
            <v>587</v>
          </cell>
          <cell r="L96">
            <v>173</v>
          </cell>
          <cell r="M96">
            <v>2</v>
          </cell>
          <cell r="N96">
            <v>8</v>
          </cell>
          <cell r="O96" t="str">
            <v>https://www.fundacaopromon.com.br/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1927398226.27</v>
          </cell>
          <cell r="G97">
            <v>26690045.280000001</v>
          </cell>
          <cell r="H97">
            <v>16482565.27</v>
          </cell>
          <cell r="I97">
            <v>2038018.52</v>
          </cell>
          <cell r="J97">
            <v>6954</v>
          </cell>
          <cell r="K97">
            <v>394</v>
          </cell>
          <cell r="L97">
            <v>37</v>
          </cell>
          <cell r="M97">
            <v>3</v>
          </cell>
          <cell r="N97">
            <v>17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1844498662</v>
          </cell>
          <cell r="G98">
            <v>28470218.600000001</v>
          </cell>
          <cell r="H98">
            <v>10066504.17</v>
          </cell>
          <cell r="I98">
            <v>10505599.07</v>
          </cell>
          <cell r="J98">
            <v>4625</v>
          </cell>
          <cell r="K98">
            <v>332</v>
          </cell>
          <cell r="L98">
            <v>44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VALUE PREV</v>
          </cell>
          <cell r="B99" t="str">
            <v>VALUE PREV SOCIEDADE PREVIDENCIARIA</v>
          </cell>
          <cell r="C99" t="str">
            <v>01.541.775/0001-37</v>
          </cell>
          <cell r="D99" t="str">
            <v>SP</v>
          </cell>
          <cell r="E99" t="str">
            <v>Privado</v>
          </cell>
          <cell r="F99">
            <v>1769474983.5599999</v>
          </cell>
          <cell r="G99">
            <v>7220499.4800000004</v>
          </cell>
          <cell r="H99">
            <v>15462212.77</v>
          </cell>
          <cell r="I99">
            <v>2533982.5699999998</v>
          </cell>
          <cell r="J99">
            <v>2664</v>
          </cell>
          <cell r="K99">
            <v>508</v>
          </cell>
          <cell r="L99">
            <v>21</v>
          </cell>
          <cell r="M99">
            <v>3</v>
          </cell>
          <cell r="N99">
            <v>8</v>
          </cell>
          <cell r="O99" t="str">
            <v>http://www.hpprev.com.br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1710959824.76</v>
          </cell>
          <cell r="G100">
            <v>31742157.079999998</v>
          </cell>
          <cell r="H100">
            <v>65469789.140000001</v>
          </cell>
          <cell r="I100" t="str">
            <v>-</v>
          </cell>
          <cell r="J100">
            <v>581</v>
          </cell>
          <cell r="K100">
            <v>4168</v>
          </cell>
          <cell r="L100">
            <v>3688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ACEPREV</v>
          </cell>
          <cell r="B101" t="str">
            <v>ACESITA PREVIDENCIA PRIVADA</v>
          </cell>
          <cell r="C101" t="str">
            <v>00.529.828/0001-31</v>
          </cell>
          <cell r="D101" t="str">
            <v>MG</v>
          </cell>
          <cell r="E101" t="str">
            <v>Privado</v>
          </cell>
          <cell r="F101">
            <v>1722186092.5899999</v>
          </cell>
          <cell r="G101">
            <v>7102948.8800000008</v>
          </cell>
          <cell r="H101">
            <v>21389879.720000003</v>
          </cell>
          <cell r="I101">
            <v>817225.22</v>
          </cell>
          <cell r="J101">
            <v>4640</v>
          </cell>
          <cell r="K101">
            <v>1628</v>
          </cell>
          <cell r="L101">
            <v>257</v>
          </cell>
          <cell r="M101">
            <v>1</v>
          </cell>
          <cell r="N101">
            <v>2</v>
          </cell>
          <cell r="O101" t="str">
            <v>http://www.aceprev.com.br</v>
          </cell>
        </row>
        <row r="102">
          <cell r="A102" t="str">
            <v>PREVUNIAO</v>
          </cell>
          <cell r="B102" t="str">
            <v>PREVUNIAO SOCIEDADE DE PREVIDENCIA PRIVADA</v>
          </cell>
          <cell r="C102" t="str">
            <v>30.715.122/0001-25</v>
          </cell>
          <cell r="D102" t="str">
            <v>RJ</v>
          </cell>
          <cell r="E102" t="str">
            <v>Privado</v>
          </cell>
          <cell r="F102">
            <v>1701454737.3499999</v>
          </cell>
          <cell r="G102">
            <v>8672139.9700000007</v>
          </cell>
          <cell r="H102">
            <v>28035207.920000002</v>
          </cell>
          <cell r="I102">
            <v>1954829.47</v>
          </cell>
          <cell r="J102">
            <v>4002</v>
          </cell>
          <cell r="K102">
            <v>836</v>
          </cell>
          <cell r="L102">
            <v>141</v>
          </cell>
          <cell r="M102">
            <v>2</v>
          </cell>
          <cell r="N102">
            <v>9</v>
          </cell>
          <cell r="O102" t="str">
            <v>WWW.PREVUNIAO.COM.BR</v>
          </cell>
        </row>
        <row r="103">
          <cell r="A103" t="str">
            <v>PRHOSPER</v>
          </cell>
          <cell r="B103" t="str">
            <v>PRHOSPER-PREVIDENCIA RHODIA</v>
          </cell>
          <cell r="C103" t="str">
            <v>43.226.455/0001-32</v>
          </cell>
          <cell r="D103" t="str">
            <v>SP</v>
          </cell>
          <cell r="E103" t="str">
            <v>Privado</v>
          </cell>
          <cell r="F103">
            <v>1680470461.0999999</v>
          </cell>
          <cell r="G103">
            <v>4948713.25</v>
          </cell>
          <cell r="H103">
            <v>27555300.129999999</v>
          </cell>
          <cell r="I103">
            <v>5918602.6399999997</v>
          </cell>
          <cell r="J103">
            <v>1833</v>
          </cell>
          <cell r="K103">
            <v>1054</v>
          </cell>
          <cell r="L103">
            <v>440</v>
          </cell>
          <cell r="M103">
            <v>3</v>
          </cell>
          <cell r="N103">
            <v>4</v>
          </cell>
          <cell r="O103" t="str">
            <v>http://www.prhosper.com.br</v>
          </cell>
        </row>
        <row r="104">
          <cell r="A104" t="str">
            <v>SAO BERNARDO</v>
          </cell>
          <cell r="B104" t="str">
            <v>SAO BERNARDO PREVIDENCIA PRIVADA</v>
          </cell>
          <cell r="C104" t="str">
            <v>43.763.127/0001-75</v>
          </cell>
          <cell r="D104" t="str">
            <v>SP</v>
          </cell>
          <cell r="E104" t="str">
            <v>Privado</v>
          </cell>
          <cell r="F104">
            <v>1664477046.23</v>
          </cell>
          <cell r="G104">
            <v>26080110.740000002</v>
          </cell>
          <cell r="H104">
            <v>15415600.870000001</v>
          </cell>
          <cell r="I104">
            <v>4387051.2</v>
          </cell>
          <cell r="J104">
            <v>9856</v>
          </cell>
          <cell r="K104">
            <v>1102</v>
          </cell>
          <cell r="L104">
            <v>264</v>
          </cell>
          <cell r="M104">
            <v>1</v>
          </cell>
          <cell r="N104">
            <v>15</v>
          </cell>
          <cell r="O104" t="str">
            <v>WWW.SAOBERNARDO.ORG.BR</v>
          </cell>
        </row>
        <row r="105">
          <cell r="A105" t="str">
            <v>IAJA</v>
          </cell>
          <cell r="B105" t="str">
            <v>INSTITUTO ADVENTISTA DE JUBILACAO E ASSISTENCIA</v>
          </cell>
          <cell r="C105" t="str">
            <v>00.494.427/0001-93</v>
          </cell>
          <cell r="D105" t="str">
            <v>DF</v>
          </cell>
          <cell r="E105" t="str">
            <v>Privado</v>
          </cell>
          <cell r="F105">
            <v>1649339841.8199999</v>
          </cell>
          <cell r="G105">
            <v>25917179.879999999</v>
          </cell>
          <cell r="H105">
            <v>21216730.640000001</v>
          </cell>
          <cell r="I105">
            <v>3223538.22</v>
          </cell>
          <cell r="J105">
            <v>8737</v>
          </cell>
          <cell r="K105">
            <v>1199</v>
          </cell>
          <cell r="L105">
            <v>234</v>
          </cell>
          <cell r="M105">
            <v>3</v>
          </cell>
          <cell r="N105">
            <v>41</v>
          </cell>
          <cell r="O105" t="str">
            <v>http://www.iaja.org.br</v>
          </cell>
        </row>
        <row r="106">
          <cell r="A106" t="str">
            <v>RUMOS</v>
          </cell>
          <cell r="B106" t="str">
            <v>SOCIEDADE PREVIDENCIARIA RUMOS</v>
          </cell>
          <cell r="C106" t="str">
            <v>51.245.355/0001-81</v>
          </cell>
          <cell r="D106" t="str">
            <v>SP</v>
          </cell>
          <cell r="E106" t="str">
            <v>Privado</v>
          </cell>
          <cell r="F106">
            <v>1593185298.47</v>
          </cell>
          <cell r="G106">
            <v>24787425.359999999</v>
          </cell>
          <cell r="H106">
            <v>15480464.310000001</v>
          </cell>
          <cell r="I106">
            <v>968218.88</v>
          </cell>
          <cell r="J106">
            <v>2541</v>
          </cell>
          <cell r="K106">
            <v>362</v>
          </cell>
          <cell r="L106">
            <v>37</v>
          </cell>
          <cell r="M106">
            <v>2</v>
          </cell>
          <cell r="N106">
            <v>12</v>
          </cell>
          <cell r="O106" t="str">
            <v>http://www.duprev.com.br</v>
          </cell>
        </row>
        <row r="107">
          <cell r="A107" t="str">
            <v>FAELCE</v>
          </cell>
          <cell r="B107" t="str">
            <v>FUNDACAO COELCE DE SEGURIDADE SOCIAL</v>
          </cell>
          <cell r="C107" t="str">
            <v>06.622.591/0001-15</v>
          </cell>
          <cell r="D107" t="str">
            <v>CE</v>
          </cell>
          <cell r="E107" t="str">
            <v>Privado</v>
          </cell>
          <cell r="F107">
            <v>1587649936.74</v>
          </cell>
          <cell r="G107">
            <v>4240005.1500000004</v>
          </cell>
          <cell r="H107">
            <v>29986168.690000001</v>
          </cell>
          <cell r="I107">
            <v>2165598.86</v>
          </cell>
          <cell r="J107">
            <v>968</v>
          </cell>
          <cell r="K107">
            <v>1622</v>
          </cell>
          <cell r="L107">
            <v>782</v>
          </cell>
          <cell r="M107">
            <v>2</v>
          </cell>
          <cell r="N107">
            <v>2</v>
          </cell>
          <cell r="O107" t="str">
            <v>http://www.faelce.com.br</v>
          </cell>
        </row>
        <row r="108">
          <cell r="A108" t="str">
            <v>BRASILETROS</v>
          </cell>
          <cell r="B108" t="str">
            <v>FUNDACAO AMPLA DE SEGURIDADE SOCIAL - BRASILETROS</v>
          </cell>
          <cell r="C108" t="str">
            <v>28.518.991/0001-18</v>
          </cell>
          <cell r="D108" t="str">
            <v>RJ</v>
          </cell>
          <cell r="E108" t="str">
            <v>Privado</v>
          </cell>
          <cell r="F108">
            <v>1542009968.6199999</v>
          </cell>
          <cell r="G108">
            <v>5048574.83</v>
          </cell>
          <cell r="H108">
            <v>33173840.300000001</v>
          </cell>
          <cell r="I108">
            <v>1288095.73</v>
          </cell>
          <cell r="J108">
            <v>1512</v>
          </cell>
          <cell r="K108">
            <v>1560</v>
          </cell>
          <cell r="L108">
            <v>854</v>
          </cell>
          <cell r="M108">
            <v>2</v>
          </cell>
          <cell r="N108">
            <v>3</v>
          </cell>
          <cell r="O108" t="str">
            <v>http://www.brasiletros.com.br</v>
          </cell>
        </row>
        <row r="109">
          <cell r="A109" t="str">
            <v>FACEB</v>
          </cell>
          <cell r="B109" t="str">
            <v>FACEB - FUNDACAO DE PREVIDENCIA DOS EMPREGADOS DA CEB</v>
          </cell>
          <cell r="C109" t="str">
            <v>00.469.585/0001-93</v>
          </cell>
          <cell r="D109" t="str">
            <v>DF</v>
          </cell>
          <cell r="E109" t="str">
            <v>Público</v>
          </cell>
          <cell r="F109">
            <v>1519998474.4000001</v>
          </cell>
          <cell r="G109">
            <v>2441467.9300000002</v>
          </cell>
          <cell r="H109">
            <v>38094144.32</v>
          </cell>
          <cell r="I109">
            <v>1741832.7</v>
          </cell>
          <cell r="J109">
            <v>386</v>
          </cell>
          <cell r="K109">
            <v>1348</v>
          </cell>
          <cell r="L109">
            <v>446</v>
          </cell>
          <cell r="M109">
            <v>4</v>
          </cell>
          <cell r="N109">
            <v>2</v>
          </cell>
          <cell r="O109" t="str">
            <v>http://www.faceb.com.br</v>
          </cell>
        </row>
        <row r="110">
          <cell r="A110" t="str">
            <v>ISBRE</v>
          </cell>
          <cell r="B110" t="str">
            <v>FUNDACAO BRDE DE PREVIDENCIA COMPLEMENTAR - ISBRE</v>
          </cell>
          <cell r="C110" t="str">
            <v>89.172.084/0001-54</v>
          </cell>
          <cell r="D110" t="str">
            <v>RS</v>
          </cell>
          <cell r="E110" t="str">
            <v>Público</v>
          </cell>
          <cell r="F110">
            <v>1482011279.4200001</v>
          </cell>
          <cell r="G110">
            <v>9109538.2899999991</v>
          </cell>
          <cell r="H110">
            <v>23838353.039999999</v>
          </cell>
          <cell r="I110" t="str">
            <v>-</v>
          </cell>
          <cell r="J110">
            <v>453</v>
          </cell>
          <cell r="K110">
            <v>390</v>
          </cell>
          <cell r="L110">
            <v>122</v>
          </cell>
          <cell r="M110">
            <v>2</v>
          </cell>
          <cell r="N110">
            <v>2</v>
          </cell>
          <cell r="O110" t="str">
            <v>http://www.isbre.com.br</v>
          </cell>
        </row>
        <row r="111">
          <cell r="A111" t="str">
            <v>FUNDIAGUA</v>
          </cell>
          <cell r="B111" t="str">
            <v>FUNDIAGUA - FUNDACAO DE PREVIDENCIA COMPLEMENTAR</v>
          </cell>
          <cell r="C111" t="str">
            <v>73.983.876/0001-79</v>
          </cell>
          <cell r="D111" t="str">
            <v>DF</v>
          </cell>
          <cell r="E111" t="str">
            <v>Público</v>
          </cell>
          <cell r="F111">
            <v>1485509940.8800001</v>
          </cell>
          <cell r="G111">
            <v>18051214.559999999</v>
          </cell>
          <cell r="H111">
            <v>18463787.960000001</v>
          </cell>
          <cell r="I111">
            <v>1353153.25</v>
          </cell>
          <cell r="J111">
            <v>2189</v>
          </cell>
          <cell r="K111">
            <v>1373</v>
          </cell>
          <cell r="L111">
            <v>518</v>
          </cell>
          <cell r="M111">
            <v>4</v>
          </cell>
          <cell r="N111">
            <v>3</v>
          </cell>
          <cell r="O111" t="str">
            <v>www.fundiagua.com.br</v>
          </cell>
        </row>
        <row r="112">
          <cell r="A112" t="str">
            <v>COMSHELL</v>
          </cell>
          <cell r="B112" t="str">
            <v>COMSHELL SOCIEDADE DE PREVIDENCIA PRIVADA</v>
          </cell>
          <cell r="C112" t="str">
            <v>30.495.634/0001-23</v>
          </cell>
          <cell r="D112" t="str">
            <v>RJ</v>
          </cell>
          <cell r="E112" t="str">
            <v>Privado</v>
          </cell>
          <cell r="F112">
            <v>1438859994.5699999</v>
          </cell>
          <cell r="G112">
            <v>4884331.6100000003</v>
          </cell>
          <cell r="H112">
            <v>19948352.039999999</v>
          </cell>
          <cell r="I112">
            <v>149.96</v>
          </cell>
          <cell r="J112">
            <v>1231</v>
          </cell>
          <cell r="K112">
            <v>481</v>
          </cell>
          <cell r="L112">
            <v>77</v>
          </cell>
          <cell r="M112">
            <v>2</v>
          </cell>
          <cell r="N112">
            <v>1</v>
          </cell>
          <cell r="O112" t="str">
            <v>http://www.portalprev.com.br/comshell</v>
          </cell>
        </row>
        <row r="113">
          <cell r="A113" t="str">
            <v>OABPREV-SP</v>
          </cell>
          <cell r="B113" t="str">
            <v>FUNDO DE PENSAO MULTIPATROCINADO DA SEC. DE SP DA OAB E DA CAASP - CX. DE ASSIST. DOS ADV. DE SP - OABPREV - SP</v>
          </cell>
          <cell r="C113" t="str">
            <v>07.887.827/0001-08</v>
          </cell>
          <cell r="D113" t="str">
            <v>SP</v>
          </cell>
          <cell r="E113" t="str">
            <v>Instituidor</v>
          </cell>
          <cell r="F113">
            <v>1450085744.5</v>
          </cell>
          <cell r="G113">
            <v>21863538.149999999</v>
          </cell>
          <cell r="H113">
            <v>4171265.47</v>
          </cell>
          <cell r="I113">
            <v>15719809.800000001</v>
          </cell>
          <cell r="J113">
            <v>51452</v>
          </cell>
          <cell r="K113">
            <v>258</v>
          </cell>
          <cell r="L113">
            <v>256</v>
          </cell>
          <cell r="M113">
            <v>1</v>
          </cell>
          <cell r="N113">
            <v>18</v>
          </cell>
          <cell r="O113" t="str">
            <v>http://www.oabprev-sp.org.br</v>
          </cell>
        </row>
        <row r="114">
          <cell r="A114" t="str">
            <v>PREVSAN</v>
          </cell>
          <cell r="B114" t="str">
            <v>FUNDACAO DE PREVIDENCIA DOS EMPREGADOS DA SANEAGO - PREVSAN</v>
          </cell>
          <cell r="C114" t="str">
            <v>37.382.090/0001-32</v>
          </cell>
          <cell r="D114" t="str">
            <v>GO</v>
          </cell>
          <cell r="E114" t="str">
            <v>Público</v>
          </cell>
          <cell r="F114">
            <v>1417378714.97</v>
          </cell>
          <cell r="G114">
            <v>13942089.73</v>
          </cell>
          <cell r="H114">
            <v>22240000.57</v>
          </cell>
          <cell r="I114">
            <v>842472.66</v>
          </cell>
          <cell r="J114">
            <v>3664</v>
          </cell>
          <cell r="K114">
            <v>1225</v>
          </cell>
          <cell r="L114">
            <v>651</v>
          </cell>
          <cell r="M114">
            <v>2</v>
          </cell>
          <cell r="N114">
            <v>1</v>
          </cell>
          <cell r="O114" t="str">
            <v>http://www.prevsan.org.br</v>
          </cell>
        </row>
        <row r="115">
          <cell r="A115" t="str">
            <v>SEBRAE PREVIDENCIA</v>
          </cell>
          <cell r="B115" t="str">
            <v>SEBRAE PREVIDENCIA - INSTITUTO SEBRAE DE SEGURIDADE SOCIAL</v>
          </cell>
          <cell r="C115" t="str">
            <v>06.184.184/0001-73</v>
          </cell>
          <cell r="D115" t="str">
            <v>DF</v>
          </cell>
          <cell r="E115" t="str">
            <v>Privado</v>
          </cell>
          <cell r="F115">
            <v>1420236330.77</v>
          </cell>
          <cell r="G115">
            <v>31464406.98</v>
          </cell>
          <cell r="H115">
            <v>8961388.5500000007</v>
          </cell>
          <cell r="I115">
            <v>6532575.3600000003</v>
          </cell>
          <cell r="J115">
            <v>11098</v>
          </cell>
          <cell r="K115">
            <v>416</v>
          </cell>
          <cell r="L115">
            <v>34</v>
          </cell>
          <cell r="M115">
            <v>3</v>
          </cell>
          <cell r="N115">
            <v>37</v>
          </cell>
          <cell r="O115" t="str">
            <v>WWW.SEBRAEPREVIDENCIA.COM.BR</v>
          </cell>
        </row>
        <row r="116">
          <cell r="A116" t="str">
            <v>PREVI NOVARTIS</v>
          </cell>
          <cell r="B116" t="str">
            <v>PREVI NOVARTIS SOCIEDADE DE PREVIDENCIA PRIVADA</v>
          </cell>
          <cell r="C116" t="str">
            <v>59.091.736/0001-65</v>
          </cell>
          <cell r="D116" t="str">
            <v>SP</v>
          </cell>
          <cell r="E116" t="str">
            <v>Privado</v>
          </cell>
          <cell r="F116">
            <v>1380507743.5599999</v>
          </cell>
          <cell r="G116">
            <v>7671279.0099999998</v>
          </cell>
          <cell r="H116">
            <v>16085428.83</v>
          </cell>
          <cell r="I116">
            <v>1225679.8999999999</v>
          </cell>
          <cell r="J116">
            <v>2396</v>
          </cell>
          <cell r="K116">
            <v>539</v>
          </cell>
          <cell r="L116">
            <v>134</v>
          </cell>
          <cell r="M116">
            <v>2</v>
          </cell>
          <cell r="N116">
            <v>3</v>
          </cell>
          <cell r="O116" t="str">
            <v>https://www.previnovartis.com.br/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1315308010.76</v>
          </cell>
          <cell r="G117">
            <v>7048360.9900000002</v>
          </cell>
          <cell r="H117">
            <v>18914257.050000001</v>
          </cell>
          <cell r="I117">
            <v>98546.02</v>
          </cell>
          <cell r="J117">
            <v>2419</v>
          </cell>
          <cell r="K117">
            <v>1847</v>
          </cell>
          <cell r="L117">
            <v>902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1291890201.8699999</v>
          </cell>
          <cell r="G118">
            <v>11279686.850000001</v>
          </cell>
          <cell r="H118">
            <v>18444792.789999999</v>
          </cell>
          <cell r="I118">
            <v>874631.34</v>
          </cell>
          <cell r="J118">
            <v>10042</v>
          </cell>
          <cell r="K118">
            <v>1539</v>
          </cell>
          <cell r="L118">
            <v>109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ULTRAPREV</v>
          </cell>
          <cell r="B119" t="str">
            <v>ULTRAPREV ASSOCIACAO DE PREVIDENCIA COMPLEMENTAR</v>
          </cell>
          <cell r="C119" t="str">
            <v>29.981.107/0001-40</v>
          </cell>
          <cell r="D119" t="str">
            <v>SP</v>
          </cell>
          <cell r="E119" t="str">
            <v>Privado</v>
          </cell>
          <cell r="F119">
            <v>1232639235.0899999</v>
          </cell>
          <cell r="G119">
            <v>17094509.530000001</v>
          </cell>
          <cell r="H119">
            <v>11267986.279999999</v>
          </cell>
          <cell r="I119">
            <v>3984890.33</v>
          </cell>
          <cell r="J119">
            <v>7303</v>
          </cell>
          <cell r="K119">
            <v>453</v>
          </cell>
          <cell r="L119">
            <v>16</v>
          </cell>
          <cell r="M119">
            <v>1</v>
          </cell>
          <cell r="N119">
            <v>24</v>
          </cell>
          <cell r="O119" t="str">
            <v>http://www.ultraprev.com.br</v>
          </cell>
        </row>
        <row r="120">
          <cell r="A120" t="str">
            <v>DESBAN</v>
          </cell>
          <cell r="B120" t="str">
            <v>DESBAN - FUNDACAO BDMG DE SEGURIDADE SOCIAL</v>
          </cell>
          <cell r="C120" t="str">
            <v>19.969.500/0001-64</v>
          </cell>
          <cell r="D120" t="str">
            <v>MG</v>
          </cell>
          <cell r="E120" t="str">
            <v>Público</v>
          </cell>
          <cell r="F120">
            <v>1210470130.8</v>
          </cell>
          <cell r="G120">
            <v>11330098.34</v>
          </cell>
          <cell r="H120">
            <v>26984376.610000003</v>
          </cell>
          <cell r="I120">
            <v>10272.76</v>
          </cell>
          <cell r="J120">
            <v>366</v>
          </cell>
          <cell r="K120">
            <v>436</v>
          </cell>
          <cell r="L120">
            <v>133</v>
          </cell>
          <cell r="M120">
            <v>5</v>
          </cell>
          <cell r="N120">
            <v>4</v>
          </cell>
          <cell r="O120" t="str">
            <v>http://www.desban.org.br</v>
          </cell>
        </row>
        <row r="121">
          <cell r="A121" t="str">
            <v>PREVIBOSCH</v>
          </cell>
          <cell r="B121" t="str">
            <v>PREVIBOSCH SOCIEDADE DE PREVIDENCIA PRIVADA</v>
          </cell>
          <cell r="C121" t="str">
            <v>54.155.007/0001-01</v>
          </cell>
          <cell r="D121" t="str">
            <v>SP</v>
          </cell>
          <cell r="E121" t="str">
            <v>Privado</v>
          </cell>
          <cell r="F121">
            <v>1209414596.5</v>
          </cell>
          <cell r="G121">
            <v>6216918.9699999997</v>
          </cell>
          <cell r="H121">
            <v>17315982.990000002</v>
          </cell>
          <cell r="I121" t="str">
            <v>-</v>
          </cell>
          <cell r="J121">
            <v>5416</v>
          </cell>
          <cell r="K121">
            <v>1098</v>
          </cell>
          <cell r="L121">
            <v>121</v>
          </cell>
          <cell r="M121">
            <v>1</v>
          </cell>
          <cell r="N121">
            <v>9</v>
          </cell>
          <cell r="O121" t="str">
            <v>https://previ.bosch.com.br/</v>
          </cell>
        </row>
        <row r="122">
          <cell r="A122" t="str">
            <v>FUNDAMBRAS</v>
          </cell>
          <cell r="B122" t="str">
            <v>FUNDAMBRAS SOCIEDADE DE PREVIDENCIA PRIVADA</v>
          </cell>
          <cell r="C122" t="str">
            <v>44.748.564/0001-82</v>
          </cell>
          <cell r="D122" t="str">
            <v>MG</v>
          </cell>
          <cell r="E122" t="str">
            <v>Privado</v>
          </cell>
          <cell r="F122">
            <v>1195922507.96</v>
          </cell>
          <cell r="G122">
            <v>12905161.949999999</v>
          </cell>
          <cell r="H122">
            <v>15453298.529999999</v>
          </cell>
          <cell r="I122">
            <v>2275307.5699999998</v>
          </cell>
          <cell r="J122">
            <v>5043</v>
          </cell>
          <cell r="K122">
            <v>560</v>
          </cell>
          <cell r="L122">
            <v>87</v>
          </cell>
          <cell r="M122">
            <v>2</v>
          </cell>
          <cell r="N122">
            <v>9</v>
          </cell>
          <cell r="O122" t="str">
            <v>http://www.fundambras.com.br</v>
          </cell>
        </row>
        <row r="123">
          <cell r="A123" t="str">
            <v>PLANEJAR</v>
          </cell>
          <cell r="B123" t="str">
            <v>PLANEJAR - SOCIEDADE DE PREVIDENCIA COMPLEMENTAR</v>
          </cell>
          <cell r="C123" t="str">
            <v>05.209.844/0001-60</v>
          </cell>
          <cell r="D123" t="str">
            <v>SP</v>
          </cell>
          <cell r="E123" t="str">
            <v>Privado</v>
          </cell>
          <cell r="F123">
            <v>1176357892.3599999</v>
          </cell>
          <cell r="G123">
            <v>8871628.5199999996</v>
          </cell>
          <cell r="H123">
            <v>10700612.280000001</v>
          </cell>
          <cell r="I123">
            <v>649302.18000000005</v>
          </cell>
          <cell r="J123">
            <v>4264</v>
          </cell>
          <cell r="K123">
            <v>607</v>
          </cell>
          <cell r="L123">
            <v>29</v>
          </cell>
          <cell r="M123">
            <v>1</v>
          </cell>
          <cell r="N123">
            <v>2</v>
          </cell>
          <cell r="O123" t="str">
            <v>http://www.portalprev.com.br/planejar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1133205801.9400001</v>
          </cell>
          <cell r="G124">
            <v>1399652.9400000002</v>
          </cell>
          <cell r="H124">
            <v>59171432.479999997</v>
          </cell>
          <cell r="I124">
            <v>552332.38</v>
          </cell>
          <cell r="J124">
            <v>5344</v>
          </cell>
          <cell r="K124">
            <v>425</v>
          </cell>
          <cell r="L124">
            <v>393</v>
          </cell>
          <cell r="M124">
            <v>5</v>
          </cell>
          <cell r="N124">
            <v>7</v>
          </cell>
          <cell r="O124" t="str">
            <v>https://www.agros.org.br/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1156305761.9300001</v>
          </cell>
          <cell r="G125">
            <v>14444897.33</v>
          </cell>
          <cell r="H125">
            <v>16103572.779999999</v>
          </cell>
          <cell r="I125">
            <v>1354299.03</v>
          </cell>
          <cell r="J125">
            <v>1351</v>
          </cell>
          <cell r="K125">
            <v>610</v>
          </cell>
          <cell r="L125">
            <v>295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VIKINGPREV</v>
          </cell>
          <cell r="B126" t="str">
            <v>VIKINGPREV SOCIEDADE DE PREVIDENCIA PRIVADA</v>
          </cell>
          <cell r="C126" t="str">
            <v>00.158.783/0001-36</v>
          </cell>
          <cell r="D126" t="str">
            <v>PR</v>
          </cell>
          <cell r="E126" t="str">
            <v>Privado</v>
          </cell>
          <cell r="F126">
            <v>1138073141.73</v>
          </cell>
          <cell r="G126">
            <v>10060649.100000001</v>
          </cell>
          <cell r="H126">
            <v>7596852.29</v>
          </cell>
          <cell r="I126">
            <v>993087.76</v>
          </cell>
          <cell r="J126">
            <v>5852</v>
          </cell>
          <cell r="K126">
            <v>407</v>
          </cell>
          <cell r="L126">
            <v>42</v>
          </cell>
          <cell r="M126">
            <v>1</v>
          </cell>
          <cell r="N126">
            <v>8</v>
          </cell>
          <cell r="O126" t="str">
            <v>https://www.vikingprev.com.br</v>
          </cell>
        </row>
        <row r="127">
          <cell r="A127" t="str">
            <v>FABASA</v>
          </cell>
          <cell r="B127" t="str">
            <v>FUNDACAO DE ASSISTENCIA SOCIAL E SEGURIDADE DA EMBASA</v>
          </cell>
          <cell r="C127" t="str">
            <v>00.947.763/0001-44</v>
          </cell>
          <cell r="D127" t="str">
            <v>BA</v>
          </cell>
          <cell r="E127" t="str">
            <v>Público</v>
          </cell>
          <cell r="F127">
            <v>1127928891.78</v>
          </cell>
          <cell r="G127">
            <v>14328237.67</v>
          </cell>
          <cell r="H127">
            <v>16484246.65</v>
          </cell>
          <cell r="I127">
            <v>4532424.99</v>
          </cell>
          <cell r="J127">
            <v>3662</v>
          </cell>
          <cell r="K127">
            <v>1015</v>
          </cell>
          <cell r="L127">
            <v>101</v>
          </cell>
          <cell r="M127">
            <v>2</v>
          </cell>
          <cell r="N127">
            <v>2</v>
          </cell>
          <cell r="O127" t="str">
            <v>http://www.fabasa.com.br</v>
          </cell>
        </row>
        <row r="128">
          <cell r="A128" t="str">
            <v>SAO RAFAEL</v>
          </cell>
          <cell r="B128" t="str">
            <v>SAO RAFAEL SOCIEDADE DE PREVIDENCIA PRIVADA</v>
          </cell>
          <cell r="C128" t="str">
            <v>29.213.238/0001-87</v>
          </cell>
          <cell r="D128" t="str">
            <v>RJ</v>
          </cell>
          <cell r="E128" t="str">
            <v>Privado</v>
          </cell>
          <cell r="F128">
            <v>1107970161.78</v>
          </cell>
          <cell r="G128">
            <v>1751657.49</v>
          </cell>
          <cell r="H128">
            <v>15226215.140000001</v>
          </cell>
          <cell r="I128">
            <v>113959.93</v>
          </cell>
          <cell r="J128">
            <v>825</v>
          </cell>
          <cell r="K128">
            <v>721</v>
          </cell>
          <cell r="L128">
            <v>127</v>
          </cell>
          <cell r="M128">
            <v>1</v>
          </cell>
          <cell r="N128">
            <v>2</v>
          </cell>
          <cell r="O128" t="str">
            <v>WWW.SAORAFAELPREVIDENCIA.COM.BR</v>
          </cell>
        </row>
        <row r="129">
          <cell r="A129" t="str">
            <v>PREVICAT</v>
          </cell>
          <cell r="B129" t="str">
            <v>PREVICAT -SOCIEDADE PREVIDENCIARIA CATERPILLAR</v>
          </cell>
          <cell r="C129" t="str">
            <v>59.586.230/0001-27</v>
          </cell>
          <cell r="D129" t="str">
            <v>SP</v>
          </cell>
          <cell r="E129" t="str">
            <v>Privado</v>
          </cell>
          <cell r="F129">
            <v>1108672800.28</v>
          </cell>
          <cell r="G129">
            <v>2597877.2599999998</v>
          </cell>
          <cell r="H129">
            <v>25147808.260000002</v>
          </cell>
          <cell r="I129">
            <v>80529.83</v>
          </cell>
          <cell r="J129">
            <v>1499</v>
          </cell>
          <cell r="K129">
            <v>832</v>
          </cell>
          <cell r="L129">
            <v>192</v>
          </cell>
          <cell r="M129">
            <v>2</v>
          </cell>
          <cell r="N129">
            <v>4</v>
          </cell>
          <cell r="O129" t="str">
            <v>http://www.previcat.com.br</v>
          </cell>
        </row>
        <row r="130">
          <cell r="A130" t="str">
            <v>INOVAR PREVIDENCIA</v>
          </cell>
          <cell r="B130" t="str">
            <v>INOVAR PREVIDENCIA - SOCIEDADE DE PREVIDENCIA PRIVADA</v>
          </cell>
          <cell r="C130" t="str">
            <v>73.000.838/0001-59</v>
          </cell>
          <cell r="D130" t="str">
            <v>SP</v>
          </cell>
          <cell r="E130" t="str">
            <v>Privado</v>
          </cell>
          <cell r="F130">
            <v>978902941.67999995</v>
          </cell>
          <cell r="G130">
            <v>1961052.96</v>
          </cell>
          <cell r="H130">
            <v>16541296.390000001</v>
          </cell>
          <cell r="I130">
            <v>6228012.2400000002</v>
          </cell>
          <cell r="J130">
            <v>3235</v>
          </cell>
          <cell r="K130">
            <v>768</v>
          </cell>
          <cell r="L130">
            <v>58</v>
          </cell>
          <cell r="M130">
            <v>2</v>
          </cell>
          <cell r="N130">
            <v>6</v>
          </cell>
          <cell r="O130" t="str">
            <v>WWW.INOVARPREVIDENCIA.COM.BR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1074408317.8800001</v>
          </cell>
          <cell r="G131">
            <v>5521120.2299999995</v>
          </cell>
          <cell r="H131">
            <v>17616229.629999999</v>
          </cell>
          <cell r="I131">
            <v>230735.93</v>
          </cell>
          <cell r="J131">
            <v>933</v>
          </cell>
          <cell r="K131">
            <v>791</v>
          </cell>
          <cell r="L131">
            <v>90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1007058664.22</v>
          </cell>
          <cell r="G132">
            <v>1766758.0899999999</v>
          </cell>
          <cell r="H132">
            <v>22851147.879999999</v>
          </cell>
          <cell r="I132">
            <v>189337.93</v>
          </cell>
          <cell r="J132">
            <v>182</v>
          </cell>
          <cell r="K132">
            <v>1240</v>
          </cell>
          <cell r="L132">
            <v>313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PREVEME</v>
          </cell>
          <cell r="B133" t="str">
            <v>SOCIEDADE PREVIDENCIARIA 3M PREVEME</v>
          </cell>
          <cell r="C133" t="str">
            <v>51.919.447/0001-08</v>
          </cell>
          <cell r="D133" t="str">
            <v>SP</v>
          </cell>
          <cell r="E133" t="str">
            <v>Privado</v>
          </cell>
          <cell r="F133">
            <v>985956208.35000002</v>
          </cell>
          <cell r="G133" t="str">
            <v>-</v>
          </cell>
          <cell r="H133">
            <v>16895741.27</v>
          </cell>
          <cell r="I133" t="str">
            <v>-</v>
          </cell>
          <cell r="J133">
            <v>1001</v>
          </cell>
          <cell r="K133">
            <v>690</v>
          </cell>
          <cell r="L133">
            <v>135</v>
          </cell>
          <cell r="M133">
            <v>1</v>
          </cell>
          <cell r="N133">
            <v>3</v>
          </cell>
          <cell r="O133" t="str">
            <v>http://www.preveme.com.br</v>
          </cell>
        </row>
        <row r="134">
          <cell r="A134" t="str">
            <v>CYAMPREV</v>
          </cell>
          <cell r="B134" t="str">
            <v>CYAMPREV SOCIEDADE DE PREVIDENCIA PRIVADA</v>
          </cell>
          <cell r="C134" t="str">
            <v>65.696.932/0001-66</v>
          </cell>
          <cell r="D134" t="str">
            <v>SP</v>
          </cell>
          <cell r="E134" t="str">
            <v>Privado</v>
          </cell>
          <cell r="F134">
            <v>984541218.53999996</v>
          </cell>
          <cell r="G134">
            <v>3014109.96</v>
          </cell>
          <cell r="H134">
            <v>12170176.279999999</v>
          </cell>
          <cell r="I134">
            <v>576313.28</v>
          </cell>
          <cell r="J134">
            <v>10183</v>
          </cell>
          <cell r="K134">
            <v>204</v>
          </cell>
          <cell r="L134">
            <v>14</v>
          </cell>
          <cell r="M134">
            <v>2</v>
          </cell>
          <cell r="N134">
            <v>8</v>
          </cell>
          <cell r="O134" t="str">
            <v>https://www.portalprev.com.br/cyamprev/cyamprev</v>
          </cell>
        </row>
        <row r="135">
          <cell r="A135" t="str">
            <v>ECOS</v>
          </cell>
          <cell r="B135" t="str">
            <v>FUNDACAO DE SEGURIDADE SOCIAL DO BANCO ECONOMICO S A</v>
          </cell>
          <cell r="C135" t="str">
            <v>13.220.488/0001-04</v>
          </cell>
          <cell r="D135" t="str">
            <v>BA</v>
          </cell>
          <cell r="E135" t="str">
            <v>Privado</v>
          </cell>
          <cell r="F135">
            <v>969798787.32000005</v>
          </cell>
          <cell r="G135">
            <v>94022.76999999999</v>
          </cell>
          <cell r="H135">
            <v>21637746.670000002</v>
          </cell>
          <cell r="I135">
            <v>138121.03</v>
          </cell>
          <cell r="J135">
            <v>24</v>
          </cell>
          <cell r="K135">
            <v>410</v>
          </cell>
          <cell r="L135">
            <v>278</v>
          </cell>
          <cell r="M135">
            <v>2</v>
          </cell>
          <cell r="N135">
            <v>15</v>
          </cell>
          <cell r="O135" t="str">
            <v>http://www.fundacaoecos.org.br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977527745.50999999</v>
          </cell>
          <cell r="G136">
            <v>17888819.77</v>
          </cell>
          <cell r="H136">
            <v>5051035.0500000007</v>
          </cell>
          <cell r="I136">
            <v>3489452.85</v>
          </cell>
          <cell r="J136">
            <v>9720</v>
          </cell>
          <cell r="K136">
            <v>261</v>
          </cell>
          <cell r="L136">
            <v>0</v>
          </cell>
          <cell r="M136">
            <v>2</v>
          </cell>
          <cell r="N136">
            <v>24</v>
          </cell>
          <cell r="O136" t="str">
            <v>http://www.portoprev.org.br</v>
          </cell>
        </row>
        <row r="137">
          <cell r="A137" t="str">
            <v>MAIS VIDA PREV</v>
          </cell>
          <cell r="B137" t="str">
            <v>MAIS VIDA PREVIDENCIA - ENTIDADE DE PREVIDENCIA COMPLEMENTAR</v>
          </cell>
          <cell r="C137" t="str">
            <v>01.077.727/0001-30</v>
          </cell>
          <cell r="D137" t="str">
            <v>SP</v>
          </cell>
          <cell r="E137" t="str">
            <v>Privado</v>
          </cell>
          <cell r="F137">
            <v>955379424.13</v>
          </cell>
          <cell r="G137">
            <v>6573574.8200000003</v>
          </cell>
          <cell r="H137">
            <v>6701303.8700000001</v>
          </cell>
          <cell r="I137">
            <v>452146.49</v>
          </cell>
          <cell r="J137">
            <v>1170</v>
          </cell>
          <cell r="K137">
            <v>191</v>
          </cell>
          <cell r="L137">
            <v>13</v>
          </cell>
          <cell r="M137">
            <v>4</v>
          </cell>
          <cell r="N137">
            <v>4</v>
          </cell>
          <cell r="O137" t="str">
            <v>WWW.MAISVIDAPREV.ORG.BR</v>
          </cell>
        </row>
        <row r="138">
          <cell r="A138" t="str">
            <v>PREVICOKE</v>
          </cell>
          <cell r="B138" t="str">
            <v>PREVICOKE-SOCIEDADE DE PREVIDENCIA PRIVADA</v>
          </cell>
          <cell r="C138" t="str">
            <v>32.210.759/0001-95</v>
          </cell>
          <cell r="D138" t="str">
            <v>RJ</v>
          </cell>
          <cell r="E138" t="str">
            <v>Privado</v>
          </cell>
          <cell r="F138">
            <v>940654667.76999998</v>
          </cell>
          <cell r="G138">
            <v>11918614.940000001</v>
          </cell>
          <cell r="H138">
            <v>9487813.6199999992</v>
          </cell>
          <cell r="I138">
            <v>1418904.85</v>
          </cell>
          <cell r="J138">
            <v>910</v>
          </cell>
          <cell r="K138">
            <v>220</v>
          </cell>
          <cell r="L138">
            <v>35</v>
          </cell>
          <cell r="M138">
            <v>3</v>
          </cell>
          <cell r="N138">
            <v>4</v>
          </cell>
          <cell r="O138" t="str">
            <v>http://www.previcoke.net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904664682.67999995</v>
          </cell>
          <cell r="G139">
            <v>9827786.8500000015</v>
          </cell>
          <cell r="H139">
            <v>4434185.96</v>
          </cell>
          <cell r="I139">
            <v>1381452.08</v>
          </cell>
          <cell r="J139">
            <v>2523</v>
          </cell>
          <cell r="K139">
            <v>168</v>
          </cell>
          <cell r="L139">
            <v>20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PREVIPLAN</v>
          </cell>
          <cell r="B140" t="str">
            <v>PREVIPLAN SOCIEDADE DE PREVIDENCIA PRIVADA</v>
          </cell>
          <cell r="C140" t="str">
            <v>54.607.478/0001-03</v>
          </cell>
          <cell r="D140" t="str">
            <v>SP</v>
          </cell>
          <cell r="E140" t="str">
            <v>Privado</v>
          </cell>
          <cell r="F140">
            <v>831233159.21000004</v>
          </cell>
          <cell r="G140">
            <v>5442892.5800000001</v>
          </cell>
          <cell r="H140">
            <v>10626130.02</v>
          </cell>
          <cell r="I140">
            <v>337330.15</v>
          </cell>
          <cell r="J140">
            <v>2327</v>
          </cell>
          <cell r="K140">
            <v>523</v>
          </cell>
          <cell r="L140">
            <v>15</v>
          </cell>
          <cell r="M140">
            <v>1</v>
          </cell>
          <cell r="N140">
            <v>16</v>
          </cell>
          <cell r="O140" t="str">
            <v>http://www.previplan.com.br</v>
          </cell>
        </row>
        <row r="141">
          <cell r="A141" t="str">
            <v>ELETRA</v>
          </cell>
          <cell r="B141" t="str">
            <v>ELETRA - FUNDACAO DE PREVIDENCIA PRIVADA</v>
          </cell>
          <cell r="C141" t="str">
            <v>02.884.385/0001-22</v>
          </cell>
          <cell r="D141" t="str">
            <v>GO</v>
          </cell>
          <cell r="E141" t="str">
            <v>Privado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>
            <v>779</v>
          </cell>
          <cell r="K141">
            <v>791</v>
          </cell>
          <cell r="L141">
            <v>434</v>
          </cell>
          <cell r="M141">
            <v>2</v>
          </cell>
          <cell r="N141">
            <v>4</v>
          </cell>
          <cell r="O141" t="str">
            <v>http://www.eletra.org.br</v>
          </cell>
        </row>
        <row r="142">
          <cell r="A142" t="str">
            <v>AERUS</v>
          </cell>
          <cell r="B142" t="str">
            <v>INSTITUTO AERUS DE SEGURIDADE SOCIAL EM LIQUIDACAO EXTRAJUDICIAL</v>
          </cell>
          <cell r="C142" t="str">
            <v>27.901.719/0001-50</v>
          </cell>
          <cell r="D142" t="str">
            <v>RJ</v>
          </cell>
          <cell r="E142" t="str">
            <v>Privado</v>
          </cell>
          <cell r="F142">
            <v>801148724.72000003</v>
          </cell>
          <cell r="G142" t="str">
            <v>-</v>
          </cell>
          <cell r="H142">
            <v>463.11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>
            <v>16</v>
          </cell>
          <cell r="N142">
            <v>13</v>
          </cell>
          <cell r="O142" t="str">
            <v>https://www.aerus.com.br/</v>
          </cell>
        </row>
        <row r="143">
          <cell r="A143" t="str">
            <v>ALCOA PREVI</v>
          </cell>
          <cell r="B143" t="str">
            <v>ALCOA PREVI SOCIEDADE DE PREVIDENCIA PRIVADA</v>
          </cell>
          <cell r="C143" t="str">
            <v>59.942.961/0001-68</v>
          </cell>
          <cell r="D143" t="str">
            <v>SP</v>
          </cell>
          <cell r="E143" t="str">
            <v>Privado</v>
          </cell>
          <cell r="F143">
            <v>799367297.03999996</v>
          </cell>
          <cell r="G143">
            <v>14314260.18</v>
          </cell>
          <cell r="H143">
            <v>10439775.41</v>
          </cell>
          <cell r="I143">
            <v>5606530.0700000003</v>
          </cell>
          <cell r="J143">
            <v>3809</v>
          </cell>
          <cell r="K143">
            <v>162</v>
          </cell>
          <cell r="L143">
            <v>14</v>
          </cell>
          <cell r="M143">
            <v>1</v>
          </cell>
          <cell r="N143">
            <v>4</v>
          </cell>
          <cell r="O143" t="str">
            <v>https://www.portalprev.com.br/</v>
          </cell>
        </row>
        <row r="144">
          <cell r="A144" t="str">
            <v>PREVIM</v>
          </cell>
          <cell r="B144" t="str">
            <v>MICHELIN PREVIDENCIARIA -PREVIM</v>
          </cell>
          <cell r="C144" t="str">
            <v>31.153.117/0001-39</v>
          </cell>
          <cell r="D144" t="str">
            <v>RJ</v>
          </cell>
          <cell r="E144" t="str">
            <v>Privado</v>
          </cell>
          <cell r="F144">
            <v>783973471.27999997</v>
          </cell>
          <cell r="G144">
            <v>5758666.4100000001</v>
          </cell>
          <cell r="H144">
            <v>10650896.66</v>
          </cell>
          <cell r="I144">
            <v>334580</v>
          </cell>
          <cell r="J144">
            <v>5536</v>
          </cell>
          <cell r="K144">
            <v>354</v>
          </cell>
          <cell r="L144">
            <v>39</v>
          </cell>
          <cell r="M144">
            <v>2</v>
          </cell>
          <cell r="N144">
            <v>3</v>
          </cell>
          <cell r="O144" t="str">
            <v>https://www.portalprev.com.br/previm/previm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774431731.50999999</v>
          </cell>
          <cell r="G145">
            <v>8566227.3000000007</v>
          </cell>
          <cell r="H145">
            <v>4732179.99</v>
          </cell>
          <cell r="I145">
            <v>3475742.09</v>
          </cell>
          <cell r="J145">
            <v>1424</v>
          </cell>
          <cell r="K145">
            <v>290</v>
          </cell>
          <cell r="L145">
            <v>4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OABPREV-PR</v>
          </cell>
          <cell r="B146" t="str">
            <v>FUNDO DE PENSAO MULTIPATROCINADO DA ORDEM DOS ADVOGADOS DO BRASIL SECAO DO PARANA E DA CAIXA DE ASSISTENCIA DOS ADVOGADOS DO PARANA</v>
          </cell>
          <cell r="C146" t="str">
            <v>00.889.819/0001-51</v>
          </cell>
          <cell r="D146" t="str">
            <v>PR</v>
          </cell>
          <cell r="E146" t="str">
            <v>Instituidor</v>
          </cell>
          <cell r="F146">
            <v>778810560.38999999</v>
          </cell>
          <cell r="G146">
            <v>16122381.220000001</v>
          </cell>
          <cell r="H146">
            <v>1663388.35</v>
          </cell>
          <cell r="I146">
            <v>7390949.9199999999</v>
          </cell>
          <cell r="J146">
            <v>18742</v>
          </cell>
          <cell r="K146">
            <v>123</v>
          </cell>
          <cell r="L146">
            <v>124</v>
          </cell>
          <cell r="M146">
            <v>1</v>
          </cell>
          <cell r="N146">
            <v>2</v>
          </cell>
          <cell r="O146" t="str">
            <v>http://www.oabprev-pr.org.br</v>
          </cell>
        </row>
        <row r="147">
          <cell r="A147" t="str">
            <v>KPMG PREV</v>
          </cell>
          <cell r="B147" t="str">
            <v>KPMG PREV - SOCIEDADE DE PREVIDENCIA PRIVADA</v>
          </cell>
          <cell r="C147" t="str">
            <v>03.898.918/0001-98</v>
          </cell>
          <cell r="D147" t="str">
            <v>SP</v>
          </cell>
          <cell r="E147" t="str">
            <v>Privado</v>
          </cell>
          <cell r="F147">
            <v>753937915.49000001</v>
          </cell>
          <cell r="G147">
            <v>16995800.669999998</v>
          </cell>
          <cell r="H147">
            <v>10179280.809999999</v>
          </cell>
          <cell r="I147">
            <v>1894385.18</v>
          </cell>
          <cell r="J147">
            <v>7488</v>
          </cell>
          <cell r="K147">
            <v>88</v>
          </cell>
          <cell r="L147">
            <v>6</v>
          </cell>
          <cell r="M147">
            <v>1</v>
          </cell>
          <cell r="N147">
            <v>16</v>
          </cell>
          <cell r="O147" t="str">
            <v>http://www.kpmg.com.br/kpmgprevlogin.asp</v>
          </cell>
        </row>
        <row r="148">
          <cell r="A148" t="str">
            <v>FAPERS</v>
          </cell>
          <cell r="B148" t="str">
            <v>FUNDACAO ASSISTENCIAL E PREVIDENCIARIA DA EXTEN RURAL NO RS</v>
          </cell>
          <cell r="C148" t="str">
            <v>87.752.200/0001-89</v>
          </cell>
          <cell r="D148" t="str">
            <v>RS</v>
          </cell>
          <cell r="E148" t="str">
            <v>Privado</v>
          </cell>
          <cell r="F148">
            <v>732874793.04999995</v>
          </cell>
          <cell r="G148">
            <v>6638895.9299999997</v>
          </cell>
          <cell r="H148">
            <v>11854286.17</v>
          </cell>
          <cell r="I148">
            <v>1708549.03</v>
          </cell>
          <cell r="J148">
            <v>1398</v>
          </cell>
          <cell r="K148">
            <v>772</v>
          </cell>
          <cell r="L148">
            <v>149</v>
          </cell>
          <cell r="M148">
            <v>4</v>
          </cell>
          <cell r="N148">
            <v>2</v>
          </cell>
          <cell r="O148" t="str">
            <v>http://www.fapers.org.br</v>
          </cell>
        </row>
        <row r="149">
          <cell r="A149" t="str">
            <v>CAPESESP</v>
          </cell>
          <cell r="B149" t="str">
            <v>CAIXA DE PREVIDENCIA E ASSISTENCIA DOS SERVIDORES DA FUNDACAO NACIONAL DE SAUDE</v>
          </cell>
          <cell r="C149" t="str">
            <v>30.036.685/0001-97</v>
          </cell>
          <cell r="D149" t="str">
            <v>RJ</v>
          </cell>
          <cell r="E149" t="str">
            <v>Público</v>
          </cell>
          <cell r="F149">
            <v>703004429.99000001</v>
          </cell>
          <cell r="G149">
            <v>2164922.23</v>
          </cell>
          <cell r="H149">
            <v>6217197.8100000005</v>
          </cell>
          <cell r="I149">
            <v>2026734.29</v>
          </cell>
          <cell r="J149">
            <v>24737</v>
          </cell>
          <cell r="K149">
            <v>398</v>
          </cell>
          <cell r="L149">
            <v>217</v>
          </cell>
          <cell r="M149">
            <v>6</v>
          </cell>
          <cell r="N149">
            <v>19</v>
          </cell>
          <cell r="O149" t="str">
            <v>http://www.capesesp.com.br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692292098.13</v>
          </cell>
          <cell r="G150">
            <v>5999732.1400000006</v>
          </cell>
          <cell r="H150">
            <v>5154607.8600000003</v>
          </cell>
          <cell r="I150">
            <v>1282944.68</v>
          </cell>
          <cell r="J150">
            <v>2005</v>
          </cell>
          <cell r="K150">
            <v>271</v>
          </cell>
          <cell r="L150">
            <v>20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RAIZPREV</v>
          </cell>
          <cell r="B151" t="str">
            <v>RAIZPREV - ENTIDADE DE PREVIDENCIA PRIVADA</v>
          </cell>
          <cell r="C151" t="str">
            <v>13.124.815/0001-24</v>
          </cell>
          <cell r="D151" t="str">
            <v>SP</v>
          </cell>
          <cell r="E151" t="str">
            <v>Privado</v>
          </cell>
          <cell r="F151">
            <v>963551857.00999999</v>
          </cell>
          <cell r="G151">
            <v>29203708.100000001</v>
          </cell>
          <cell r="H151">
            <v>3112571.91</v>
          </cell>
          <cell r="I151">
            <v>4688655.1900000004</v>
          </cell>
          <cell r="J151">
            <v>27701</v>
          </cell>
          <cell r="K151">
            <v>82</v>
          </cell>
          <cell r="L151">
            <v>2</v>
          </cell>
          <cell r="M151">
            <v>1</v>
          </cell>
          <cell r="N151">
            <v>34</v>
          </cell>
          <cell r="O151" t="str">
            <v>https://www.raizprev.org.br</v>
          </cell>
        </row>
        <row r="152">
          <cell r="A152" t="str">
            <v>POUPREV</v>
          </cell>
          <cell r="B152" t="str">
            <v>POUPREV - FUNDACAO DE SEGURIDADE SOCIAL</v>
          </cell>
          <cell r="C152" t="str">
            <v>02.982.157/0001-95</v>
          </cell>
          <cell r="D152" t="str">
            <v>DF</v>
          </cell>
          <cell r="E152" t="str">
            <v>Privado</v>
          </cell>
          <cell r="F152">
            <v>676666593.13999999</v>
          </cell>
          <cell r="G152">
            <v>9172171.5099999998</v>
          </cell>
          <cell r="H152">
            <v>8401813.1600000001</v>
          </cell>
          <cell r="I152">
            <v>3899705.62</v>
          </cell>
          <cell r="J152">
            <v>1227</v>
          </cell>
          <cell r="K152">
            <v>146</v>
          </cell>
          <cell r="L152">
            <v>29</v>
          </cell>
          <cell r="M152">
            <v>1</v>
          </cell>
          <cell r="N152">
            <v>2</v>
          </cell>
          <cell r="O152" t="str">
            <v>http://www.pouprev.com.br</v>
          </cell>
        </row>
        <row r="153">
          <cell r="A153" t="str">
            <v>BUNGEPREV</v>
          </cell>
          <cell r="B153" t="str">
            <v>BUNGEPREV - FUNDO MULTIPLO DE PREVIDENCIA PRIVADA</v>
          </cell>
          <cell r="C153" t="str">
            <v>02.902.663/0001-27</v>
          </cell>
          <cell r="D153" t="str">
            <v>SP</v>
          </cell>
          <cell r="E153" t="str">
            <v>Privado</v>
          </cell>
          <cell r="F153">
            <v>684188486.79999995</v>
          </cell>
          <cell r="G153">
            <v>7104680.5800000001</v>
          </cell>
          <cell r="H153">
            <v>6204637.46</v>
          </cell>
          <cell r="I153">
            <v>369962.07</v>
          </cell>
          <cell r="J153">
            <v>10164</v>
          </cell>
          <cell r="K153">
            <v>386</v>
          </cell>
          <cell r="L153">
            <v>7</v>
          </cell>
          <cell r="M153">
            <v>1</v>
          </cell>
          <cell r="N153">
            <v>7</v>
          </cell>
          <cell r="O153" t="str">
            <v>http://www.bungeprev.com.br</v>
          </cell>
        </row>
        <row r="154">
          <cell r="A154" t="str">
            <v>INDUSPREVI</v>
          </cell>
          <cell r="B154" t="str">
            <v>INDUSPREVI - SOCIEDADE DE PREVIDENCIA PRIVADA DO RIO GRANDE DO SUL</v>
          </cell>
          <cell r="C154" t="str">
            <v>02.207.808/0001-70</v>
          </cell>
          <cell r="D154" t="str">
            <v>RS</v>
          </cell>
          <cell r="E154" t="str">
            <v>Privado</v>
          </cell>
          <cell r="F154">
            <v>665874193.14999998</v>
          </cell>
          <cell r="G154">
            <v>5727627.8599999994</v>
          </cell>
          <cell r="H154">
            <v>9370488.5899999999</v>
          </cell>
          <cell r="I154">
            <v>2044428.05</v>
          </cell>
          <cell r="J154">
            <v>2083</v>
          </cell>
          <cell r="K154">
            <v>472</v>
          </cell>
          <cell r="L154">
            <v>124</v>
          </cell>
          <cell r="M154">
            <v>6</v>
          </cell>
          <cell r="N154">
            <v>7</v>
          </cell>
          <cell r="O154" t="str">
            <v>http://www.indusprevi.com.br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659397296.24000001</v>
          </cell>
          <cell r="G155">
            <v>282093.78999999998</v>
          </cell>
          <cell r="H155">
            <v>6660919.4800000004</v>
          </cell>
          <cell r="I155" t="str">
            <v>-</v>
          </cell>
          <cell r="J155">
            <v>4558</v>
          </cell>
          <cell r="K155">
            <v>7</v>
          </cell>
          <cell r="L155">
            <v>3905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653379566.94000006</v>
          </cell>
          <cell r="G156">
            <v>1382673.45</v>
          </cell>
          <cell r="H156">
            <v>14661771.710000001</v>
          </cell>
          <cell r="I156">
            <v>24.51</v>
          </cell>
          <cell r="J156">
            <v>754</v>
          </cell>
          <cell r="K156">
            <v>337</v>
          </cell>
          <cell r="L156">
            <v>74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PREVIDEXXONMOBIL</v>
          </cell>
          <cell r="B157" t="str">
            <v>PREVIDEXXONMOBIL - SOCIEDADE DE PREVIDENCIA COMPLEMENTAR</v>
          </cell>
          <cell r="C157" t="str">
            <v>10.535.934/0001-81</v>
          </cell>
          <cell r="D157" t="str">
            <v>PR</v>
          </cell>
          <cell r="E157" t="str">
            <v>Privado</v>
          </cell>
          <cell r="F157">
            <v>619790545.49000001</v>
          </cell>
          <cell r="G157">
            <v>8483408.0399999991</v>
          </cell>
          <cell r="H157">
            <v>5724233.4400000004</v>
          </cell>
          <cell r="I157" t="str">
            <v>-</v>
          </cell>
          <cell r="J157">
            <v>2136</v>
          </cell>
          <cell r="K157">
            <v>122</v>
          </cell>
          <cell r="L157">
            <v>20</v>
          </cell>
          <cell r="M157">
            <v>2</v>
          </cell>
          <cell r="N157">
            <v>3</v>
          </cell>
          <cell r="O157" t="str">
            <v>Sem site</v>
          </cell>
        </row>
        <row r="158">
          <cell r="A158" t="str">
            <v>PREVINDUS</v>
          </cell>
          <cell r="B158" t="str">
            <v>PREVINDUS ASSOCIACAO DE PREVIDENCIA COMPLEMENTAR</v>
          </cell>
          <cell r="C158" t="str">
            <v>00.576.685/0001-19</v>
          </cell>
          <cell r="D158" t="str">
            <v>RJ</v>
          </cell>
          <cell r="E158" t="str">
            <v>Privado</v>
          </cell>
          <cell r="F158">
            <v>635869155.50999999</v>
          </cell>
          <cell r="G158">
            <v>10831723.07</v>
          </cell>
          <cell r="H158">
            <v>12576872.310000001</v>
          </cell>
          <cell r="I158">
            <v>3955809.31</v>
          </cell>
          <cell r="J158">
            <v>8820</v>
          </cell>
          <cell r="K158">
            <v>737</v>
          </cell>
          <cell r="L158">
            <v>253</v>
          </cell>
          <cell r="M158">
            <v>9</v>
          </cell>
          <cell r="N158">
            <v>10</v>
          </cell>
          <cell r="O158" t="str">
            <v>http://www.previndus.com.br</v>
          </cell>
        </row>
        <row r="159">
          <cell r="A159" t="str">
            <v>CP PREV</v>
          </cell>
          <cell r="B159" t="str">
            <v>CP PREV SOCIEDADE DE PREVIDENCIA PRIVADA</v>
          </cell>
          <cell r="C159" t="str">
            <v>74.162.934/0001-66</v>
          </cell>
          <cell r="D159" t="str">
            <v>SP</v>
          </cell>
          <cell r="E159" t="str">
            <v>Privado</v>
          </cell>
          <cell r="F159">
            <v>641561497.04999995</v>
          </cell>
          <cell r="G159">
            <v>11320825.4</v>
          </cell>
          <cell r="H159">
            <v>3894303.2199999997</v>
          </cell>
          <cell r="I159">
            <v>2898905.33</v>
          </cell>
          <cell r="J159">
            <v>3003</v>
          </cell>
          <cell r="K159">
            <v>206</v>
          </cell>
          <cell r="L159">
            <v>9</v>
          </cell>
          <cell r="M159">
            <v>1</v>
          </cell>
          <cell r="N159">
            <v>2</v>
          </cell>
          <cell r="O159" t="str">
            <v>http://www.portalprev.com.br/cpprev/cpprev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625088041.16999996</v>
          </cell>
          <cell r="G160">
            <v>8817557.3300000001</v>
          </cell>
          <cell r="H160">
            <v>14681156.33</v>
          </cell>
          <cell r="I160">
            <v>1433193.54</v>
          </cell>
          <cell r="J160">
            <v>49086</v>
          </cell>
          <cell r="K160">
            <v>288</v>
          </cell>
          <cell r="L160">
            <v>15</v>
          </cell>
          <cell r="M160">
            <v>1</v>
          </cell>
          <cell r="N160">
            <v>13</v>
          </cell>
          <cell r="O160" t="str">
            <v>http://www.carrefourprev.com.br</v>
          </cell>
        </row>
        <row r="161">
          <cell r="A161" t="str">
            <v>PREVHAB</v>
          </cell>
          <cell r="B161" t="str">
            <v>PREVHAB PREVIDENCIA COMPLEMENTAR</v>
          </cell>
          <cell r="C161" t="str">
            <v>42.174.631/0001-77</v>
          </cell>
          <cell r="D161" t="str">
            <v>RJ</v>
          </cell>
          <cell r="E161" t="str">
            <v>Privado</v>
          </cell>
          <cell r="F161">
            <v>610768527.00999999</v>
          </cell>
          <cell r="G161">
            <v>519209.2</v>
          </cell>
          <cell r="H161">
            <v>15471391.18</v>
          </cell>
          <cell r="I161">
            <v>191633.21</v>
          </cell>
          <cell r="J161">
            <v>2</v>
          </cell>
          <cell r="K161">
            <v>377</v>
          </cell>
          <cell r="L161">
            <v>158</v>
          </cell>
          <cell r="M161">
            <v>1</v>
          </cell>
          <cell r="N161">
            <v>0</v>
          </cell>
          <cell r="O161" t="str">
            <v>http://www.prevhab.com.br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617483546.5</v>
          </cell>
          <cell r="G162">
            <v>7376318.5999999996</v>
          </cell>
          <cell r="H162">
            <v>5203368.6800000006</v>
          </cell>
          <cell r="I162">
            <v>4180895.39</v>
          </cell>
          <cell r="J162">
            <v>5192</v>
          </cell>
          <cell r="K162">
            <v>710</v>
          </cell>
          <cell r="L162">
            <v>182</v>
          </cell>
          <cell r="M162">
            <v>2</v>
          </cell>
          <cell r="N162">
            <v>6</v>
          </cell>
          <cell r="O162" t="str">
            <v>https://maisprevidencia.com.br/</v>
          </cell>
        </row>
        <row r="163">
          <cell r="A163" t="str">
            <v>P&amp;G PREV</v>
          </cell>
          <cell r="B163" t="str">
            <v>P&amp;G PREV - SOCIEDADE DE PREVIDENCIA PRIVADA</v>
          </cell>
          <cell r="C163" t="str">
            <v>01.680.352/0001-06</v>
          </cell>
          <cell r="D163" t="str">
            <v>SP</v>
          </cell>
          <cell r="E163" t="str">
            <v>Privado</v>
          </cell>
          <cell r="F163">
            <v>601949717.24000001</v>
          </cell>
          <cell r="G163">
            <v>9354783.7300000004</v>
          </cell>
          <cell r="H163">
            <v>14006055.970000001</v>
          </cell>
          <cell r="I163">
            <v>1943077.07</v>
          </cell>
          <cell r="J163">
            <v>4842</v>
          </cell>
          <cell r="K163">
            <v>218</v>
          </cell>
          <cell r="L163">
            <v>26</v>
          </cell>
          <cell r="M163">
            <v>2</v>
          </cell>
          <cell r="N163">
            <v>2</v>
          </cell>
          <cell r="O163" t="str">
            <v>http://www.portalprev.com.br/pgprev/</v>
          </cell>
        </row>
        <row r="164">
          <cell r="A164" t="str">
            <v>BOTICARIO PREV</v>
          </cell>
          <cell r="B164" t="str">
            <v>BOTICARIO PREV SOCIEDADE DE PREVIDENCIA PRIVADA</v>
          </cell>
          <cell r="C164" t="str">
            <v>00.998.828/0001-80</v>
          </cell>
          <cell r="D164" t="str">
            <v>PR</v>
          </cell>
          <cell r="E164" t="str">
            <v>Privado</v>
          </cell>
          <cell r="F164">
            <v>601011437.51999998</v>
          </cell>
          <cell r="G164">
            <v>26271002.909999996</v>
          </cell>
          <cell r="H164">
            <v>753011.58000000007</v>
          </cell>
          <cell r="I164">
            <v>2644515.15</v>
          </cell>
          <cell r="J164">
            <v>13577</v>
          </cell>
          <cell r="K164">
            <v>28</v>
          </cell>
          <cell r="L164">
            <v>15</v>
          </cell>
          <cell r="M164">
            <v>1</v>
          </cell>
          <cell r="N164">
            <v>29</v>
          </cell>
          <cell r="O164" t="str">
            <v>https://www.boticarioprev.com.br/</v>
          </cell>
        </row>
        <row r="165">
          <cell r="A165" t="str">
            <v>SUPREV</v>
          </cell>
          <cell r="B165" t="str">
            <v>SUPREV-FUNDACAO MULTIPATROCINADA DE SUPLEMENTACAO PREV</v>
          </cell>
          <cell r="C165" t="str">
            <v>49.323.025/0001-15</v>
          </cell>
          <cell r="D165" t="str">
            <v>SP</v>
          </cell>
          <cell r="E165" t="str">
            <v>Privado</v>
          </cell>
          <cell r="F165">
            <v>569972094.87</v>
          </cell>
          <cell r="G165">
            <v>4900525.5</v>
          </cell>
          <cell r="H165">
            <v>9803303.4299999997</v>
          </cell>
          <cell r="I165">
            <v>734788.99</v>
          </cell>
          <cell r="J165">
            <v>2974</v>
          </cell>
          <cell r="K165">
            <v>607</v>
          </cell>
          <cell r="L165">
            <v>341</v>
          </cell>
          <cell r="M165">
            <v>8</v>
          </cell>
          <cell r="N165">
            <v>8</v>
          </cell>
          <cell r="O165" t="str">
            <v>http://www.suprev.com.br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573597359.61000001</v>
          </cell>
          <cell r="G166">
            <v>6284273.1699999999</v>
          </cell>
          <cell r="H166">
            <v>6791180.1900000004</v>
          </cell>
          <cell r="I166">
            <v>858265.22</v>
          </cell>
          <cell r="J166">
            <v>16596</v>
          </cell>
          <cell r="K166">
            <v>304</v>
          </cell>
          <cell r="L166">
            <v>23</v>
          </cell>
          <cell r="M166">
            <v>1</v>
          </cell>
          <cell r="N166">
            <v>35</v>
          </cell>
          <cell r="O166" t="str">
            <v>http://www.randonprev.com.br</v>
          </cell>
        </row>
        <row r="167">
          <cell r="A167" t="str">
            <v>JUSPREV</v>
          </cell>
          <cell r="B167" t="str">
            <v>FUNDO DE PENSAO MULTINSTITUIDO POR ASSOCIACOES DO MINISTERIO PUBLICO E DA JUSTICA - JUSPREV</v>
          </cell>
          <cell r="C167" t="str">
            <v>09.350.840/0001-59</v>
          </cell>
          <cell r="D167" t="str">
            <v>PR</v>
          </cell>
          <cell r="E167" t="str">
            <v>Instituidor</v>
          </cell>
          <cell r="F167">
            <v>561147972.78999996</v>
          </cell>
          <cell r="G167">
            <v>8971923.9100000001</v>
          </cell>
          <cell r="H167">
            <v>1077779.6599999999</v>
          </cell>
          <cell r="I167">
            <v>4048624.8</v>
          </cell>
          <cell r="J167">
            <v>3974</v>
          </cell>
          <cell r="K167">
            <v>31</v>
          </cell>
          <cell r="L167">
            <v>22</v>
          </cell>
          <cell r="M167">
            <v>1</v>
          </cell>
          <cell r="N167">
            <v>103</v>
          </cell>
          <cell r="O167" t="str">
            <v>http://www.jusprev.org.br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554759425.03999996</v>
          </cell>
          <cell r="G168">
            <v>8555258.3599999994</v>
          </cell>
          <cell r="H168">
            <v>2950177.7</v>
          </cell>
          <cell r="I168">
            <v>6162980.54</v>
          </cell>
          <cell r="J168">
            <v>14391</v>
          </cell>
          <cell r="K168">
            <v>134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CAPITAL PREV</v>
          </cell>
          <cell r="B169" t="str">
            <v>CAPITAL PREV - FUNDACAO CAPITAL PREVIDENCIA E SAUDE</v>
          </cell>
          <cell r="C169" t="str">
            <v>00.580.481/0001-51</v>
          </cell>
          <cell r="D169" t="str">
            <v>ES</v>
          </cell>
          <cell r="E169" t="str">
            <v>Público</v>
          </cell>
          <cell r="F169">
            <v>550079205.63999999</v>
          </cell>
          <cell r="G169">
            <v>4841808.03</v>
          </cell>
          <cell r="H169">
            <v>8644054.1500000004</v>
          </cell>
          <cell r="I169">
            <v>48127.14</v>
          </cell>
          <cell r="J169">
            <v>917</v>
          </cell>
          <cell r="K169">
            <v>699</v>
          </cell>
          <cell r="L169">
            <v>271</v>
          </cell>
          <cell r="M169">
            <v>3</v>
          </cell>
          <cell r="N169">
            <v>2</v>
          </cell>
          <cell r="O169" t="str">
            <v>http://www.faeces.com.br</v>
          </cell>
        </row>
        <row r="170">
          <cell r="A170" t="str">
            <v>CAPITAL PREV</v>
          </cell>
          <cell r="B170" t="str">
            <v>CAPITAL PREVIDENCIA COMPLEMENTAR</v>
          </cell>
          <cell r="C170" t="str">
            <v>41.577.801/0001-00</v>
          </cell>
          <cell r="D170" t="str">
            <v>SP</v>
          </cell>
          <cell r="E170" t="str">
            <v>Privado</v>
          </cell>
          <cell r="F170">
            <v>550079205.63999999</v>
          </cell>
          <cell r="G170">
            <v>4841808.03</v>
          </cell>
          <cell r="H170">
            <v>8644054.1500000004</v>
          </cell>
          <cell r="I170">
            <v>48127.14</v>
          </cell>
          <cell r="J170">
            <v>917</v>
          </cell>
          <cell r="K170">
            <v>699</v>
          </cell>
          <cell r="L170">
            <v>271</v>
          </cell>
          <cell r="M170">
            <v>3</v>
          </cell>
          <cell r="N170">
            <v>2</v>
          </cell>
          <cell r="O170" t="str">
            <v>http://www.faeces.com.br</v>
          </cell>
        </row>
        <row r="171">
          <cell r="A171" t="str">
            <v>PREVIP</v>
          </cell>
          <cell r="B171" t="str">
            <v>PREVIP - SOCIEDADE DE PREVIDENCIA COMPLEMENTAR</v>
          </cell>
          <cell r="C171" t="str">
            <v>00.550.644/0001-53</v>
          </cell>
          <cell r="D171" t="str">
            <v>SP</v>
          </cell>
          <cell r="E171" t="str">
            <v>Privado</v>
          </cell>
          <cell r="F171">
            <v>540633079.04999995</v>
          </cell>
          <cell r="G171">
            <v>5430012.4100000001</v>
          </cell>
          <cell r="H171">
            <v>5873826.1199999992</v>
          </cell>
          <cell r="I171">
            <v>1182542.6299999999</v>
          </cell>
          <cell r="J171">
            <v>3239</v>
          </cell>
          <cell r="K171">
            <v>208</v>
          </cell>
          <cell r="L171">
            <v>8</v>
          </cell>
          <cell r="M171">
            <v>1</v>
          </cell>
          <cell r="N171">
            <v>4</v>
          </cell>
          <cell r="O171" t="str">
            <v>http://www.previp.com.br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520663991.23000002</v>
          </cell>
          <cell r="G172">
            <v>5338517.5600000005</v>
          </cell>
          <cell r="H172">
            <v>4728779.99</v>
          </cell>
          <cell r="I172">
            <v>1421415.26</v>
          </cell>
          <cell r="J172">
            <v>2478</v>
          </cell>
          <cell r="K172">
            <v>192</v>
          </cell>
          <cell r="L172">
            <v>46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ALPAPREV</v>
          </cell>
          <cell r="B173" t="str">
            <v>ALPAPREV - SOCIEDADE DE PREVIDENCIA COMPLEMENTAR</v>
          </cell>
          <cell r="C173" t="str">
            <v>67.000.000/0001-62</v>
          </cell>
          <cell r="D173" t="str">
            <v>SP</v>
          </cell>
          <cell r="E173" t="str">
            <v>Privado</v>
          </cell>
          <cell r="F173">
            <v>508071845.97000003</v>
          </cell>
          <cell r="G173">
            <v>3464501.32</v>
          </cell>
          <cell r="H173">
            <v>6165038.1599999992</v>
          </cell>
          <cell r="I173">
            <v>233549.98</v>
          </cell>
          <cell r="J173">
            <v>16146</v>
          </cell>
          <cell r="K173">
            <v>223</v>
          </cell>
          <cell r="L173">
            <v>43</v>
          </cell>
          <cell r="M173">
            <v>2</v>
          </cell>
          <cell r="N173">
            <v>3</v>
          </cell>
          <cell r="O173" t="str">
            <v>https://www.portalprev.com.br/alpaprev/alpaprev</v>
          </cell>
        </row>
        <row r="174">
          <cell r="A174" t="str">
            <v>CABEC</v>
          </cell>
          <cell r="B174" t="str">
            <v>CABEC - CAIXA DE PREVIDENCIA PRIVADA BEC</v>
          </cell>
          <cell r="C174" t="str">
            <v>07.083.033/0001-91</v>
          </cell>
          <cell r="D174" t="str">
            <v>CE</v>
          </cell>
          <cell r="E174" t="str">
            <v>Privado</v>
          </cell>
          <cell r="F174">
            <v>511735092.72000003</v>
          </cell>
          <cell r="G174">
            <v>5245522.6099999994</v>
          </cell>
          <cell r="H174">
            <v>14660289.270000001</v>
          </cell>
          <cell r="I174" t="str">
            <v>-</v>
          </cell>
          <cell r="J174">
            <v>5</v>
          </cell>
          <cell r="K174">
            <v>973</v>
          </cell>
          <cell r="L174">
            <v>160</v>
          </cell>
          <cell r="M174">
            <v>1</v>
          </cell>
          <cell r="N174">
            <v>2</v>
          </cell>
          <cell r="O174" t="str">
            <v>http://www.cabec.com.br</v>
          </cell>
        </row>
        <row r="175">
          <cell r="A175" t="str">
            <v>GASIUS</v>
          </cell>
          <cell r="B175" t="str">
            <v>INSTITUTO DE SEGURIDADE SOCIAL DA CEG</v>
          </cell>
          <cell r="C175" t="str">
            <v>29.364.270/0001-63</v>
          </cell>
          <cell r="D175" t="str">
            <v>RJ</v>
          </cell>
          <cell r="E175" t="str">
            <v>Privado</v>
          </cell>
          <cell r="F175">
            <v>487172839.14999998</v>
          </cell>
          <cell r="G175">
            <v>1117926.25</v>
          </cell>
          <cell r="H175">
            <v>10749375.949999999</v>
          </cell>
          <cell r="I175" t="str">
            <v>-</v>
          </cell>
          <cell r="J175">
            <v>9</v>
          </cell>
          <cell r="K175">
            <v>537</v>
          </cell>
          <cell r="L175">
            <v>412</v>
          </cell>
          <cell r="M175">
            <v>1</v>
          </cell>
          <cell r="N175">
            <v>1</v>
          </cell>
          <cell r="O175" t="str">
            <v>http://www.gasius.com.br</v>
          </cell>
        </row>
        <row r="176">
          <cell r="A176" t="str">
            <v>MARCOPREV</v>
          </cell>
          <cell r="B176" t="str">
            <v>MARCOPREV SOCIEDADE DE PREVIDENCIA PRIVADA</v>
          </cell>
          <cell r="C176" t="str">
            <v>00.915.873/0001-24</v>
          </cell>
          <cell r="D176" t="str">
            <v>RS</v>
          </cell>
          <cell r="E176" t="str">
            <v>Privado</v>
          </cell>
          <cell r="F176">
            <v>494044684.63</v>
          </cell>
          <cell r="G176">
            <v>3191179.86</v>
          </cell>
          <cell r="H176">
            <v>6844525.6600000001</v>
          </cell>
          <cell r="I176">
            <v>541690.87</v>
          </cell>
          <cell r="J176">
            <v>9530</v>
          </cell>
          <cell r="K176">
            <v>242</v>
          </cell>
          <cell r="L176">
            <v>18</v>
          </cell>
          <cell r="M176">
            <v>3</v>
          </cell>
          <cell r="N176">
            <v>9</v>
          </cell>
          <cell r="O176" t="str">
            <v>WWW.MARCOPREV.COM.BR</v>
          </cell>
        </row>
        <row r="177">
          <cell r="A177" t="str">
            <v>CIFRAO</v>
          </cell>
          <cell r="B177" t="str">
            <v>CIFRAO FUNDACAO DE PREVIDENC DA CASA DA MOEDA DO BRASIL</v>
          </cell>
          <cell r="C177" t="str">
            <v>30.509.566/0001-04</v>
          </cell>
          <cell r="D177" t="str">
            <v>RJ</v>
          </cell>
          <cell r="E177" t="str">
            <v>Público</v>
          </cell>
          <cell r="F177">
            <v>493991571.79000002</v>
          </cell>
          <cell r="G177">
            <v>8552563.3599999994</v>
          </cell>
          <cell r="H177">
            <v>12056950.9</v>
          </cell>
          <cell r="I177">
            <v>1434935.57</v>
          </cell>
          <cell r="J177">
            <v>662</v>
          </cell>
          <cell r="K177">
            <v>744</v>
          </cell>
          <cell r="L177">
            <v>279</v>
          </cell>
          <cell r="M177">
            <v>2</v>
          </cell>
          <cell r="N177">
            <v>2</v>
          </cell>
          <cell r="O177" t="str">
            <v>https://www.cifrao.com.br/</v>
          </cell>
        </row>
        <row r="178">
          <cell r="A178" t="str">
            <v>TETRA PAK PREV</v>
          </cell>
          <cell r="B178" t="str">
            <v>TETRA PAK PREV - SOCIEDADE DE PREVIDENCIA PRIVADA</v>
          </cell>
          <cell r="C178" t="str">
            <v>00.970.542/0001-97</v>
          </cell>
          <cell r="D178" t="str">
            <v>SP</v>
          </cell>
          <cell r="E178" t="str">
            <v>Privado</v>
          </cell>
          <cell r="F178">
            <v>494849567.69</v>
          </cell>
          <cell r="G178">
            <v>5245778.0999999996</v>
          </cell>
          <cell r="H178">
            <v>2031324.29</v>
          </cell>
          <cell r="I178">
            <v>54027.68</v>
          </cell>
          <cell r="J178">
            <v>1896</v>
          </cell>
          <cell r="K178">
            <v>84</v>
          </cell>
          <cell r="L178">
            <v>11</v>
          </cell>
          <cell r="M178">
            <v>1</v>
          </cell>
          <cell r="N178">
            <v>2</v>
          </cell>
          <cell r="O178" t="str">
            <v>http://www.portaprev.com.br/tetrapakprev</v>
          </cell>
        </row>
        <row r="179">
          <cell r="A179" t="str">
            <v>PREVEME II</v>
          </cell>
          <cell r="B179" t="str">
            <v>SOCIEDADE PREVIDENCIARIA 3M - PREVEME II</v>
          </cell>
          <cell r="C179" t="str">
            <v>11.048.745/0001-47</v>
          </cell>
          <cell r="D179" t="str">
            <v>SP</v>
          </cell>
          <cell r="E179" t="str">
            <v>Privado</v>
          </cell>
          <cell r="F179">
            <v>498999285.29000002</v>
          </cell>
          <cell r="G179">
            <v>12538528.27</v>
          </cell>
          <cell r="H179">
            <v>2393711.62</v>
          </cell>
          <cell r="I179">
            <v>3961578.99</v>
          </cell>
          <cell r="J179">
            <v>4017</v>
          </cell>
          <cell r="K179">
            <v>233</v>
          </cell>
          <cell r="L179">
            <v>8</v>
          </cell>
          <cell r="M179">
            <v>1</v>
          </cell>
          <cell r="N179">
            <v>5</v>
          </cell>
          <cell r="O179" t="str">
            <v>http://www.preveme.com.br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482178763.51999998</v>
          </cell>
          <cell r="G180">
            <v>4213923.41</v>
          </cell>
          <cell r="H180">
            <v>3215872.23</v>
          </cell>
          <cell r="I180">
            <v>264151.59999999998</v>
          </cell>
          <cell r="J180">
            <v>835</v>
          </cell>
          <cell r="K180">
            <v>177</v>
          </cell>
          <cell r="L180">
            <v>39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475792405.56999999</v>
          </cell>
          <cell r="G181">
            <v>5637851.1200000001</v>
          </cell>
          <cell r="H181">
            <v>6633196.6500000004</v>
          </cell>
          <cell r="I181">
            <v>1133369.96</v>
          </cell>
          <cell r="J181">
            <v>6084</v>
          </cell>
          <cell r="K181">
            <v>253</v>
          </cell>
          <cell r="L181">
            <v>25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MERCERPREV</v>
          </cell>
          <cell r="B182" t="str">
            <v>MERCERPREV - FUNDO DE PENSAO MULTIPATROCINADO</v>
          </cell>
          <cell r="C182" t="str">
            <v>61.365.136/0001-90</v>
          </cell>
          <cell r="D182" t="str">
            <v>SP</v>
          </cell>
          <cell r="E182" t="str">
            <v>Privado</v>
          </cell>
          <cell r="F182">
            <v>470636072.22000003</v>
          </cell>
          <cell r="G182">
            <v>10772286.539999999</v>
          </cell>
          <cell r="H182">
            <v>2300997.15</v>
          </cell>
          <cell r="I182">
            <v>3311957.13</v>
          </cell>
          <cell r="J182">
            <v>3313</v>
          </cell>
          <cell r="K182">
            <v>86</v>
          </cell>
          <cell r="L182">
            <v>1</v>
          </cell>
          <cell r="M182">
            <v>5</v>
          </cell>
          <cell r="N182">
            <v>7</v>
          </cell>
          <cell r="O182" t="str">
            <v>http://www.mercerprev.com.br/mercerprev/</v>
          </cell>
        </row>
        <row r="183">
          <cell r="A183" t="str">
            <v>PREVISCANIA</v>
          </cell>
          <cell r="B183" t="str">
            <v>PREVISCANIA SOCIEDADE DE PREVIDENCIA PRIVADA</v>
          </cell>
          <cell r="C183" t="str">
            <v>55.033.450/0001-72</v>
          </cell>
          <cell r="D183" t="str">
            <v>SP</v>
          </cell>
          <cell r="E183" t="str">
            <v>Privado</v>
          </cell>
          <cell r="F183">
            <v>444356928.13999999</v>
          </cell>
          <cell r="G183">
            <v>2447457.0499999998</v>
          </cell>
          <cell r="H183">
            <v>11240429.41</v>
          </cell>
          <cell r="I183" t="str">
            <v>-</v>
          </cell>
          <cell r="J183">
            <v>5524</v>
          </cell>
          <cell r="K183">
            <v>249</v>
          </cell>
          <cell r="L183">
            <v>12</v>
          </cell>
          <cell r="M183">
            <v>1</v>
          </cell>
          <cell r="N183">
            <v>3</v>
          </cell>
          <cell r="O183" t="str">
            <v>WWW.SCANIA.COM.BR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449188911.19999999</v>
          </cell>
          <cell r="G184">
            <v>3233656.5</v>
          </cell>
          <cell r="H184">
            <v>5375478.7199999997</v>
          </cell>
          <cell r="I184">
            <v>175906.09</v>
          </cell>
          <cell r="J184">
            <v>2154</v>
          </cell>
          <cell r="K184">
            <v>325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408666985.19999999</v>
          </cell>
          <cell r="G185">
            <v>2753175.34</v>
          </cell>
          <cell r="H185">
            <v>5955832.4199999999</v>
          </cell>
          <cell r="I185">
            <v>3204981.75</v>
          </cell>
          <cell r="J185">
            <v>508</v>
          </cell>
          <cell r="K185">
            <v>84</v>
          </cell>
          <cell r="L185">
            <v>3</v>
          </cell>
          <cell r="M185">
            <v>1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387085876.95999998</v>
          </cell>
          <cell r="G186" t="str">
            <v>-</v>
          </cell>
          <cell r="H186">
            <v>0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398119991.60000002</v>
          </cell>
          <cell r="G187">
            <v>3231078.84</v>
          </cell>
          <cell r="H187">
            <v>4011777.77</v>
          </cell>
          <cell r="I187">
            <v>241111.12</v>
          </cell>
          <cell r="J187">
            <v>653</v>
          </cell>
          <cell r="K187">
            <v>247</v>
          </cell>
          <cell r="L187">
            <v>35</v>
          </cell>
          <cell r="M187">
            <v>1</v>
          </cell>
          <cell r="N187">
            <v>2</v>
          </cell>
          <cell r="O187" t="str">
            <v>https://www.portalprev.com.br/lillyprev/lillyprev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395104321.95999998</v>
          </cell>
          <cell r="G188">
            <v>5274995.38</v>
          </cell>
          <cell r="H188">
            <v>2067362.94</v>
          </cell>
          <cell r="I188">
            <v>1489058.06</v>
          </cell>
          <cell r="J188">
            <v>4914</v>
          </cell>
          <cell r="K188">
            <v>140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382725696.32999998</v>
          </cell>
          <cell r="G189">
            <v>4339091.1500000004</v>
          </cell>
          <cell r="H189">
            <v>1318588.0900000001</v>
          </cell>
          <cell r="I189">
            <v>55217.19</v>
          </cell>
          <cell r="J189">
            <v>1631</v>
          </cell>
          <cell r="K189">
            <v>125</v>
          </cell>
          <cell r="L189">
            <v>17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OABPREV-MG</v>
          </cell>
          <cell r="B190" t="str">
            <v>FUNDO DE PENSAO MULTIPATROCINADO DA ORDEM DOS ADVOGADOS DO BRASIL - SECCIONAL DE MINAS GERAIS</v>
          </cell>
          <cell r="C190" t="str">
            <v>03.313.643/0001-83</v>
          </cell>
          <cell r="D190" t="str">
            <v>MG</v>
          </cell>
          <cell r="E190" t="str">
            <v>Instituidor</v>
          </cell>
          <cell r="F190">
            <v>382201287.32999998</v>
          </cell>
          <cell r="G190">
            <v>7723569.6299999999</v>
          </cell>
          <cell r="H190">
            <v>753662.48</v>
          </cell>
          <cell r="I190">
            <v>3459835.92</v>
          </cell>
          <cell r="J190">
            <v>11502</v>
          </cell>
          <cell r="K190">
            <v>70</v>
          </cell>
          <cell r="L190">
            <v>37</v>
          </cell>
          <cell r="M190">
            <v>1</v>
          </cell>
          <cell r="N190">
            <v>22</v>
          </cell>
          <cell r="O190" t="str">
            <v>http://www.oabprev-mg.com.br</v>
          </cell>
        </row>
        <row r="191">
          <cell r="A191" t="str">
            <v>CASANPREV</v>
          </cell>
          <cell r="B191" t="str">
            <v>FUNDACAO CASAN DE PREVIDENCIA COMPLEMENTAR - CASANPREV</v>
          </cell>
          <cell r="C191" t="str">
            <v>09.523.635/0001-48</v>
          </cell>
          <cell r="D191" t="str">
            <v>SC</v>
          </cell>
          <cell r="E191" t="str">
            <v>Público</v>
          </cell>
          <cell r="F191">
            <v>366031612.5</v>
          </cell>
          <cell r="G191">
            <v>2595587.1500000004</v>
          </cell>
          <cell r="H191">
            <v>5555927.3600000003</v>
          </cell>
          <cell r="I191">
            <v>305375.61</v>
          </cell>
          <cell r="J191">
            <v>1244</v>
          </cell>
          <cell r="K191">
            <v>776</v>
          </cell>
          <cell r="L191">
            <v>37</v>
          </cell>
          <cell r="M191">
            <v>1</v>
          </cell>
          <cell r="N191">
            <v>2</v>
          </cell>
          <cell r="O191" t="str">
            <v>http://www.casanprev.com.br</v>
          </cell>
        </row>
        <row r="192">
          <cell r="A192" t="str">
            <v>CAGEPREV</v>
          </cell>
          <cell r="B192" t="str">
            <v>CAGEPREV - FUNDACAO CAGECE DE PREVIDENCIA COMPLEMENTAR</v>
          </cell>
          <cell r="C192" t="str">
            <v>06.025.140/0001-09</v>
          </cell>
          <cell r="D192" t="str">
            <v>CE</v>
          </cell>
          <cell r="E192" t="str">
            <v>Público</v>
          </cell>
          <cell r="F192">
            <v>361644962.66000003</v>
          </cell>
          <cell r="G192">
            <v>4253309.38</v>
          </cell>
          <cell r="H192">
            <v>2747225.49</v>
          </cell>
          <cell r="I192" t="str">
            <v>-</v>
          </cell>
          <cell r="J192">
            <v>1256</v>
          </cell>
          <cell r="K192">
            <v>107</v>
          </cell>
          <cell r="L192">
            <v>42</v>
          </cell>
          <cell r="M192">
            <v>1</v>
          </cell>
          <cell r="N192">
            <v>1</v>
          </cell>
          <cell r="O192" t="str">
            <v>http://www.cageprev.com.br</v>
          </cell>
        </row>
        <row r="193">
          <cell r="A193" t="str">
            <v>DANAPREV</v>
          </cell>
          <cell r="B193" t="str">
            <v>DANAPREV - SOCIEDADE DE PREVIDENCIA COMPLEMENTAR</v>
          </cell>
          <cell r="C193" t="str">
            <v>93.859.569/0001-98</v>
          </cell>
          <cell r="D193" t="str">
            <v>RS</v>
          </cell>
          <cell r="E193" t="str">
            <v>Privado</v>
          </cell>
          <cell r="F193">
            <v>350555737.12</v>
          </cell>
          <cell r="G193">
            <v>4073726.63</v>
          </cell>
          <cell r="H193">
            <v>4591726.93</v>
          </cell>
          <cell r="I193">
            <v>209186.13</v>
          </cell>
          <cell r="J193">
            <v>4876</v>
          </cell>
          <cell r="K193">
            <v>173</v>
          </cell>
          <cell r="L193">
            <v>5</v>
          </cell>
          <cell r="M193">
            <v>1</v>
          </cell>
          <cell r="N193">
            <v>3</v>
          </cell>
          <cell r="O193" t="str">
            <v>http://www.portalprev.com.br/danaprev</v>
          </cell>
        </row>
        <row r="194">
          <cell r="A194" t="str">
            <v>SUPRE</v>
          </cell>
          <cell r="B194" t="str">
            <v>SUPRE - FUNDACAO DE SUPLEMENTACAO PREVIDENCIARIA</v>
          </cell>
          <cell r="C194" t="str">
            <v>00.140.512/0001-53</v>
          </cell>
          <cell r="D194" t="str">
            <v>PR</v>
          </cell>
          <cell r="E194" t="str">
            <v>Privado</v>
          </cell>
          <cell r="F194">
            <v>336175567.69</v>
          </cell>
          <cell r="G194">
            <v>654949.25</v>
          </cell>
          <cell r="H194">
            <v>4771698.8600000003</v>
          </cell>
          <cell r="I194">
            <v>1952880.89</v>
          </cell>
          <cell r="J194">
            <v>170</v>
          </cell>
          <cell r="K194">
            <v>497</v>
          </cell>
          <cell r="L194">
            <v>59</v>
          </cell>
          <cell r="M194">
            <v>1</v>
          </cell>
          <cell r="N194">
            <v>2</v>
          </cell>
          <cell r="O194" t="str">
            <v>http://www.supreprevidencia.com.br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328242610.76999998</v>
          </cell>
          <cell r="G195">
            <v>118705.75</v>
          </cell>
          <cell r="H195">
            <v>1648385.78</v>
          </cell>
          <cell r="I195">
            <v>27100.18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PREVIHONDA</v>
          </cell>
          <cell r="B196" t="str">
            <v>PREVIHONDA - ENTIDADE DE PREVIDENCIA PRIVADA</v>
          </cell>
          <cell r="C196" t="str">
            <v>02.753.313/0001-46</v>
          </cell>
          <cell r="D196" t="str">
            <v>SP</v>
          </cell>
          <cell r="E196" t="str">
            <v>Privado</v>
          </cell>
          <cell r="F196">
            <v>314197397.86000001</v>
          </cell>
          <cell r="G196">
            <v>2848228.66</v>
          </cell>
          <cell r="H196">
            <v>2524263.2400000002</v>
          </cell>
          <cell r="I196">
            <v>0</v>
          </cell>
          <cell r="J196">
            <v>12536</v>
          </cell>
          <cell r="K196">
            <v>123</v>
          </cell>
          <cell r="L196">
            <v>1</v>
          </cell>
          <cell r="M196">
            <v>2</v>
          </cell>
          <cell r="N196">
            <v>9</v>
          </cell>
          <cell r="O196" t="str">
            <v>https://previhonda.com.br/</v>
          </cell>
        </row>
        <row r="197">
          <cell r="A197" t="str">
            <v>CAPOF</v>
          </cell>
          <cell r="B197" t="str">
            <v>CXA ASSIST APOSENT DOS FUNCIONARIOS DO BCO EST MARANHAO</v>
          </cell>
          <cell r="C197" t="str">
            <v>06.252.746/0001-79</v>
          </cell>
          <cell r="D197" t="str">
            <v>MA</v>
          </cell>
          <cell r="E197" t="str">
            <v>Privado</v>
          </cell>
          <cell r="F197">
            <v>308721495.25</v>
          </cell>
          <cell r="G197">
            <v>1347540.3900000001</v>
          </cell>
          <cell r="H197">
            <v>6795978.0800000001</v>
          </cell>
          <cell r="I197">
            <v>776380.38</v>
          </cell>
          <cell r="J197">
            <v>39</v>
          </cell>
          <cell r="K197">
            <v>252</v>
          </cell>
          <cell r="L197">
            <v>123</v>
          </cell>
          <cell r="M197">
            <v>1</v>
          </cell>
          <cell r="N197">
            <v>2</v>
          </cell>
          <cell r="O197" t="str">
            <v>https://www.capof.org.br/</v>
          </cell>
        </row>
        <row r="198">
          <cell r="A198" t="str">
            <v>SCPREV</v>
          </cell>
          <cell r="B198" t="str">
            <v>FUNDACAO DE PREVIDENCIA COMPLEMENTAR DO ESTADO DE SANTA CATARINA (SCPREV)</v>
          </cell>
          <cell r="C198" t="str">
            <v>24.779.565/0001-87</v>
          </cell>
          <cell r="D198" t="str">
            <v>SC</v>
          </cell>
          <cell r="E198" t="str">
            <v>Público</v>
          </cell>
          <cell r="F198">
            <v>330206911.39999998</v>
          </cell>
          <cell r="G198">
            <v>17762341.829999998</v>
          </cell>
          <cell r="H198">
            <v>5575.8</v>
          </cell>
          <cell r="I198">
            <v>242818.54</v>
          </cell>
          <cell r="J198">
            <v>3443</v>
          </cell>
          <cell r="K198">
            <v>0</v>
          </cell>
          <cell r="L198">
            <v>1</v>
          </cell>
          <cell r="M198">
            <v>1</v>
          </cell>
          <cell r="N198">
            <v>7</v>
          </cell>
          <cell r="O198" t="str">
            <v>https://www.scprev.com.br/</v>
          </cell>
        </row>
        <row r="199">
          <cell r="A199" t="str">
            <v>AVONPREV</v>
          </cell>
          <cell r="B199" t="str">
            <v>AVONPREV - SOCIEDADE DE PREVIDENCIA PRIVADA.</v>
          </cell>
          <cell r="C199" t="str">
            <v>03.101.405/0001-04</v>
          </cell>
          <cell r="D199" t="str">
            <v>SP</v>
          </cell>
          <cell r="E199" t="str">
            <v>Privado</v>
          </cell>
          <cell r="F199">
            <v>392998464.41000003</v>
          </cell>
          <cell r="G199">
            <v>22006520.140000001</v>
          </cell>
          <cell r="H199">
            <v>1663853.1500000001</v>
          </cell>
          <cell r="I199">
            <v>2210763.2999999998</v>
          </cell>
          <cell r="J199">
            <v>9607</v>
          </cell>
          <cell r="K199">
            <v>93</v>
          </cell>
          <cell r="L199">
            <v>0</v>
          </cell>
          <cell r="M199">
            <v>1</v>
          </cell>
          <cell r="N199">
            <v>12</v>
          </cell>
          <cell r="O199" t="str">
            <v>http://www.avonprev.com.br</v>
          </cell>
        </row>
        <row r="200">
          <cell r="A200" t="str">
            <v>FUCAP</v>
          </cell>
          <cell r="B200" t="str">
            <v>FUNDO DE PENSAO CAPEMI FUCAP</v>
          </cell>
          <cell r="C200" t="str">
            <v>29.958.022/0001-40</v>
          </cell>
          <cell r="D200" t="str">
            <v>RJ</v>
          </cell>
          <cell r="E200" t="str">
            <v>Privado</v>
          </cell>
          <cell r="F200">
            <v>303659361.88</v>
          </cell>
          <cell r="G200">
            <v>1570295.77</v>
          </cell>
          <cell r="H200">
            <v>4126739.31</v>
          </cell>
          <cell r="I200">
            <v>378594.68</v>
          </cell>
          <cell r="J200">
            <v>855</v>
          </cell>
          <cell r="K200">
            <v>212</v>
          </cell>
          <cell r="L200">
            <v>64</v>
          </cell>
          <cell r="M200">
            <v>2</v>
          </cell>
          <cell r="N200">
            <v>9</v>
          </cell>
          <cell r="O200" t="str">
            <v>http://www.fucap.org.br</v>
          </cell>
        </row>
        <row r="201">
          <cell r="A201" t="str">
            <v>TRAMONTINAPREV</v>
          </cell>
          <cell r="B201" t="str">
            <v>TRAMONTINAPREV - SOCIEDADE PREVIDENCIARIA</v>
          </cell>
          <cell r="C201" t="str">
            <v>00.972.631/0001-72</v>
          </cell>
          <cell r="D201" t="str">
            <v>RS</v>
          </cell>
          <cell r="E201" t="str">
            <v>Privado</v>
          </cell>
          <cell r="F201">
            <v>296941963.32999998</v>
          </cell>
          <cell r="G201">
            <v>3879632.72</v>
          </cell>
          <cell r="H201">
            <v>2201523.5699999998</v>
          </cell>
          <cell r="I201" t="str">
            <v>-</v>
          </cell>
          <cell r="J201">
            <v>10064</v>
          </cell>
          <cell r="K201">
            <v>87</v>
          </cell>
          <cell r="L201">
            <v>4</v>
          </cell>
          <cell r="M201">
            <v>1</v>
          </cell>
          <cell r="N201">
            <v>20</v>
          </cell>
          <cell r="O201" t="str">
            <v>WWW.TRAMONTINA.NET/PREV</v>
          </cell>
        </row>
        <row r="202">
          <cell r="A202" t="str">
            <v>OABPREV-SC</v>
          </cell>
          <cell r="B202" t="str">
            <v>OABPREV-SC</v>
          </cell>
          <cell r="C202" t="str">
            <v>86.897.105/0001-00</v>
          </cell>
          <cell r="D202" t="str">
            <v>SC</v>
          </cell>
          <cell r="E202" t="str">
            <v>Instituidor</v>
          </cell>
          <cell r="F202">
            <v>299970830.07999998</v>
          </cell>
          <cell r="G202">
            <v>5266946.6500000004</v>
          </cell>
          <cell r="H202">
            <v>711227.67</v>
          </cell>
          <cell r="I202">
            <v>3213903.43</v>
          </cell>
          <cell r="J202">
            <v>8894</v>
          </cell>
          <cell r="K202">
            <v>75</v>
          </cell>
          <cell r="L202">
            <v>40</v>
          </cell>
          <cell r="M202">
            <v>1</v>
          </cell>
          <cell r="N202">
            <v>3</v>
          </cell>
          <cell r="O202" t="str">
            <v>http://www.oabprev-sc.org.br</v>
          </cell>
        </row>
        <row r="203">
          <cell r="A203" t="str">
            <v>FUMPRESC</v>
          </cell>
          <cell r="B203" t="str">
            <v>FUNDO MULTIPATROCINADO DE PREVIDENCIA COMPLEMENTAR SANTA CATARINA</v>
          </cell>
          <cell r="C203" t="str">
            <v>86.950.391/0001-20</v>
          </cell>
          <cell r="D203" t="str">
            <v>SC</v>
          </cell>
          <cell r="E203" t="str">
            <v>Público</v>
          </cell>
          <cell r="F203">
            <v>292458849.56</v>
          </cell>
          <cell r="G203">
            <v>2715943.2</v>
          </cell>
          <cell r="H203">
            <v>2849669.1200000001</v>
          </cell>
          <cell r="I203">
            <v>10395.1</v>
          </cell>
          <cell r="J203">
            <v>697</v>
          </cell>
          <cell r="K203">
            <v>387</v>
          </cell>
          <cell r="L203">
            <v>93</v>
          </cell>
          <cell r="M203">
            <v>3</v>
          </cell>
          <cell r="N203">
            <v>3</v>
          </cell>
          <cell r="O203" t="str">
            <v>http://www.fumpresc.com.br</v>
          </cell>
        </row>
        <row r="204">
          <cell r="A204" t="str">
            <v>FUNCASAL</v>
          </cell>
          <cell r="B204" t="str">
            <v>FUNDACAO CASAL DE SEGURIDADE SOCIAL</v>
          </cell>
          <cell r="C204" t="str">
            <v>24.479.123/0001-15</v>
          </cell>
          <cell r="D204" t="str">
            <v>AL</v>
          </cell>
          <cell r="E204" t="str">
            <v>Público</v>
          </cell>
          <cell r="F204">
            <v>282549329.58999997</v>
          </cell>
          <cell r="G204">
            <v>907577.21</v>
          </cell>
          <cell r="H204">
            <v>4998804.26</v>
          </cell>
          <cell r="I204">
            <v>8760.7000000000007</v>
          </cell>
          <cell r="J204">
            <v>427</v>
          </cell>
          <cell r="K204">
            <v>645</v>
          </cell>
          <cell r="L204">
            <v>190</v>
          </cell>
          <cell r="M204">
            <v>1</v>
          </cell>
          <cell r="N204">
            <v>2</v>
          </cell>
          <cell r="O204" t="str">
            <v>http://www.funcasal.com.br</v>
          </cell>
        </row>
        <row r="205">
          <cell r="A205" t="str">
            <v>RBS PREV</v>
          </cell>
          <cell r="B205" t="str">
            <v>RBS PREV-SOCIEDADE PREVIDENCIARIA</v>
          </cell>
          <cell r="C205" t="str">
            <v>01.594.327/0001-00</v>
          </cell>
          <cell r="D205" t="str">
            <v>RS</v>
          </cell>
          <cell r="E205" t="str">
            <v>Privado</v>
          </cell>
          <cell r="F205">
            <v>282012639.13999999</v>
          </cell>
          <cell r="G205">
            <v>1619976.6</v>
          </cell>
          <cell r="H205">
            <v>2774839.97</v>
          </cell>
          <cell r="I205">
            <v>328478.93</v>
          </cell>
          <cell r="J205">
            <v>5733</v>
          </cell>
          <cell r="K205">
            <v>142</v>
          </cell>
          <cell r="L205">
            <v>19</v>
          </cell>
          <cell r="M205">
            <v>1</v>
          </cell>
          <cell r="N205">
            <v>51</v>
          </cell>
          <cell r="O205" t="str">
            <v>HTTP://WWW.RBSPREV.COM.BR/</v>
          </cell>
        </row>
        <row r="206">
          <cell r="A206" t="str">
            <v>CARBOPREV</v>
          </cell>
          <cell r="B206" t="str">
            <v>CARBOPREV SOCIEDADE DE PREVIDENCIA PRIVADA</v>
          </cell>
          <cell r="C206" t="str">
            <v>01.771.969/0001-29</v>
          </cell>
          <cell r="D206" t="str">
            <v>SP</v>
          </cell>
          <cell r="E206" t="str">
            <v>Privado</v>
          </cell>
          <cell r="F206">
            <v>283015289.75999999</v>
          </cell>
          <cell r="G206">
            <v>2794637.21</v>
          </cell>
          <cell r="H206">
            <v>3727265.98</v>
          </cell>
          <cell r="I206">
            <v>168881.97</v>
          </cell>
          <cell r="J206">
            <v>816</v>
          </cell>
          <cell r="K206">
            <v>194</v>
          </cell>
          <cell r="L206">
            <v>17</v>
          </cell>
          <cell r="M206">
            <v>1</v>
          </cell>
          <cell r="N206">
            <v>2</v>
          </cell>
          <cell r="O206" t="str">
            <v>https://www.portalprev.com.br/carboprev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284802898.30000001</v>
          </cell>
          <cell r="G207">
            <v>14893282.300000001</v>
          </cell>
          <cell r="H207">
            <v>58177.37</v>
          </cell>
          <cell r="I207">
            <v>145062.74</v>
          </cell>
          <cell r="J207">
            <v>4065</v>
          </cell>
          <cell r="K207">
            <v>3</v>
          </cell>
          <cell r="L207">
            <v>24</v>
          </cell>
          <cell r="M207">
            <v>2</v>
          </cell>
          <cell r="N207">
            <v>33</v>
          </cell>
          <cell r="O207" t="str">
            <v>http://www.rjprev.rj.gov.br/</v>
          </cell>
        </row>
        <row r="208">
          <cell r="A208" t="str">
            <v>ALPHA</v>
          </cell>
          <cell r="B208" t="str">
            <v>FUNDACAO ALPHA DE PREVIDENCIA E ASSISTENCIA SOCIAL</v>
          </cell>
          <cell r="C208" t="str">
            <v>75.156.034/0001-79</v>
          </cell>
          <cell r="D208" t="str">
            <v>PR</v>
          </cell>
          <cell r="E208" t="str">
            <v>Público</v>
          </cell>
          <cell r="F208">
            <v>266394017.03</v>
          </cell>
          <cell r="G208">
            <v>1874092.85</v>
          </cell>
          <cell r="H208">
            <v>2541711.5</v>
          </cell>
          <cell r="I208">
            <v>2602.25</v>
          </cell>
          <cell r="J208">
            <v>673</v>
          </cell>
          <cell r="K208">
            <v>203</v>
          </cell>
          <cell r="L208">
            <v>75</v>
          </cell>
          <cell r="M208">
            <v>1</v>
          </cell>
          <cell r="N208">
            <v>4</v>
          </cell>
          <cell r="O208" t="str">
            <v>http://www.fundacaoalpha.org.br</v>
          </cell>
        </row>
        <row r="209">
          <cell r="A209" t="str">
            <v>SOMUPP</v>
          </cell>
          <cell r="B209" t="str">
            <v>SOMUPP SOCIEDADE MULTIPATROCINADA DE PREV.PRIVADA</v>
          </cell>
          <cell r="C209" t="str">
            <v>54.221.072/0001-98</v>
          </cell>
          <cell r="D209" t="str">
            <v>SP</v>
          </cell>
          <cell r="E209" t="str">
            <v>Privado</v>
          </cell>
          <cell r="F209">
            <v>250808891.13</v>
          </cell>
          <cell r="G209" t="str">
            <v>-</v>
          </cell>
          <cell r="H209">
            <v>5322375.2300000004</v>
          </cell>
          <cell r="I209" t="str">
            <v>-</v>
          </cell>
          <cell r="J209">
            <v>0</v>
          </cell>
          <cell r="K209">
            <v>33</v>
          </cell>
          <cell r="L209">
            <v>70</v>
          </cell>
          <cell r="M209">
            <v>1</v>
          </cell>
          <cell r="N209">
            <v>1</v>
          </cell>
          <cell r="O209" t="str">
            <v>http://www.somupp.com.br/2127/3922.html</v>
          </cell>
        </row>
        <row r="210">
          <cell r="A210" t="str">
            <v>FUTURA II</v>
          </cell>
          <cell r="B210" t="str">
            <v>FUTURA II ENTIDADE DE PREVIDENCIA COMPLEMENTAR</v>
          </cell>
          <cell r="C210" t="str">
            <v>12.537.075/0001-95</v>
          </cell>
          <cell r="D210" t="str">
            <v>SP</v>
          </cell>
          <cell r="E210" t="str">
            <v>Privado</v>
          </cell>
          <cell r="F210" t="str">
            <v>-</v>
          </cell>
          <cell r="G210" t="str">
            <v>-</v>
          </cell>
          <cell r="H210" t="str">
            <v>-</v>
          </cell>
          <cell r="I210" t="str">
            <v>-</v>
          </cell>
          <cell r="J210">
            <v>0</v>
          </cell>
          <cell r="K210">
            <v>0</v>
          </cell>
          <cell r="L210">
            <v>0</v>
          </cell>
          <cell r="M210">
            <v>2</v>
          </cell>
          <cell r="N210">
            <v>28</v>
          </cell>
          <cell r="O210" t="str">
            <v>https://www.futuraprev.org.br</v>
          </cell>
        </row>
        <row r="211">
          <cell r="A211" t="str">
            <v>PREVISTIHL</v>
          </cell>
          <cell r="B211" t="str">
            <v>PREVISTIHL SOCIEDADE DE PREVIDENCIA PRIVADA</v>
          </cell>
          <cell r="C211" t="str">
            <v>91.100.297/0001-12</v>
          </cell>
          <cell r="D211" t="str">
            <v>RS</v>
          </cell>
          <cell r="E211" t="str">
            <v>Privado</v>
          </cell>
          <cell r="F211">
            <v>236167544.44</v>
          </cell>
          <cell r="G211">
            <v>3253536.75</v>
          </cell>
          <cell r="H211">
            <v>1363459.74</v>
          </cell>
          <cell r="I211">
            <v>65813.98</v>
          </cell>
          <cell r="J211">
            <v>3387</v>
          </cell>
          <cell r="K211">
            <v>43</v>
          </cell>
          <cell r="L211">
            <v>3</v>
          </cell>
          <cell r="M211">
            <v>1</v>
          </cell>
          <cell r="N211">
            <v>1</v>
          </cell>
          <cell r="O211" t="str">
            <v>WWW.PORTALPREV.COM.BR/PREVISTIHL</v>
          </cell>
        </row>
        <row r="212">
          <cell r="A212" t="str">
            <v>SIAS</v>
          </cell>
          <cell r="B212" t="str">
            <v>SOCIEDADE IBGEANA DE ASSISTENCIA E SEGURIDADE-SIAS</v>
          </cell>
          <cell r="C212" t="str">
            <v>33.937.541/0001-08</v>
          </cell>
          <cell r="D212" t="str">
            <v>RJ</v>
          </cell>
          <cell r="E212" t="str">
            <v>Público</v>
          </cell>
          <cell r="F212">
            <v>206668233.25999999</v>
          </cell>
          <cell r="G212">
            <v>2677682.62</v>
          </cell>
          <cell r="H212">
            <v>4951284.7699999996</v>
          </cell>
          <cell r="I212">
            <v>335018.19</v>
          </cell>
          <cell r="J212">
            <v>6351</v>
          </cell>
          <cell r="K212">
            <v>222</v>
          </cell>
          <cell r="L212">
            <v>387</v>
          </cell>
          <cell r="M212">
            <v>3</v>
          </cell>
          <cell r="N212">
            <v>3</v>
          </cell>
          <cell r="O212" t="str">
            <v>https://sias.org.br/seguros/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213210768.77000001</v>
          </cell>
          <cell r="G213">
            <v>4349139.17</v>
          </cell>
          <cell r="H213">
            <v>490715.37</v>
          </cell>
          <cell r="I213">
            <v>1832366.6</v>
          </cell>
          <cell r="J213">
            <v>8281</v>
          </cell>
          <cell r="K213">
            <v>46</v>
          </cell>
          <cell r="L213">
            <v>31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MAIS FUTURO</v>
          </cell>
          <cell r="B214" t="str">
            <v>FUNDO DE PREVIDENCIA MAIS FUTURO</v>
          </cell>
          <cell r="C214" t="str">
            <v>07.136.451/0001-08</v>
          </cell>
          <cell r="D214" t="str">
            <v>PR</v>
          </cell>
          <cell r="E214" t="str">
            <v>Privado</v>
          </cell>
          <cell r="F214">
            <v>205952541.97999999</v>
          </cell>
          <cell r="G214">
            <v>2815057.8699999996</v>
          </cell>
          <cell r="H214">
            <v>767407.87</v>
          </cell>
          <cell r="I214">
            <v>1926265.87</v>
          </cell>
          <cell r="J214">
            <v>4116</v>
          </cell>
          <cell r="K214">
            <v>64</v>
          </cell>
          <cell r="L214">
            <v>21</v>
          </cell>
          <cell r="M214">
            <v>6</v>
          </cell>
          <cell r="N214">
            <v>41</v>
          </cell>
          <cell r="O214" t="str">
            <v>https://maisfuturo.com.br/</v>
          </cell>
        </row>
        <row r="215">
          <cell r="A215" t="str">
            <v>GEIPREV</v>
          </cell>
          <cell r="B215" t="str">
            <v>INSTITUTO GEIPREV DE SEGURIDADE SOCIAL</v>
          </cell>
          <cell r="C215" t="str">
            <v>00.529.784/0001-40</v>
          </cell>
          <cell r="D215" t="str">
            <v>DF</v>
          </cell>
          <cell r="E215" t="str">
            <v>Público</v>
          </cell>
          <cell r="F215">
            <v>196522207.50999999</v>
          </cell>
          <cell r="G215">
            <v>3307917.26</v>
          </cell>
          <cell r="H215">
            <v>7861105.5099999998</v>
          </cell>
          <cell r="I215">
            <v>70711.28</v>
          </cell>
          <cell r="J215">
            <v>31</v>
          </cell>
          <cell r="K215">
            <v>218</v>
          </cell>
          <cell r="L215">
            <v>82</v>
          </cell>
          <cell r="M215">
            <v>1</v>
          </cell>
          <cell r="N215">
            <v>2</v>
          </cell>
          <cell r="O215" t="str">
            <v>www.geiprev.com.br</v>
          </cell>
        </row>
        <row r="216">
          <cell r="A216" t="str">
            <v>TEXPREV</v>
          </cell>
          <cell r="B216" t="str">
            <v>TEXPREV TEXACO SOCIEDADE PREVIDENCIARIA</v>
          </cell>
          <cell r="C216" t="str">
            <v>35.813.690/0001-82</v>
          </cell>
          <cell r="D216" t="str">
            <v>RJ</v>
          </cell>
          <cell r="E216" t="str">
            <v>Privado</v>
          </cell>
          <cell r="F216">
            <v>194535056.75</v>
          </cell>
          <cell r="G216">
            <v>2121286.7999999998</v>
          </cell>
          <cell r="H216">
            <v>1155728.01</v>
          </cell>
          <cell r="I216" t="str">
            <v>-</v>
          </cell>
          <cell r="J216">
            <v>213</v>
          </cell>
          <cell r="K216">
            <v>61</v>
          </cell>
          <cell r="L216">
            <v>8</v>
          </cell>
          <cell r="M216">
            <v>2</v>
          </cell>
          <cell r="N216">
            <v>2</v>
          </cell>
          <cell r="O216" t="str">
            <v>http://www.portalprev.com.br/texprev</v>
          </cell>
        </row>
        <row r="217">
          <cell r="A217" t="str">
            <v>RECKITTPREV</v>
          </cell>
          <cell r="B217" t="str">
            <v>RECKITTPREV RECKITT BENCKISER SOCIEDADE PREVIDENCIARIA</v>
          </cell>
          <cell r="C217" t="str">
            <v>57.756.371/0001-15</v>
          </cell>
          <cell r="D217" t="str">
            <v>SP</v>
          </cell>
          <cell r="E217" t="str">
            <v>Privado</v>
          </cell>
          <cell r="F217">
            <v>198940620.37</v>
          </cell>
          <cell r="G217">
            <v>4067754.33</v>
          </cell>
          <cell r="H217">
            <v>1065535.03</v>
          </cell>
          <cell r="I217">
            <v>1604052.57</v>
          </cell>
          <cell r="J217">
            <v>1149</v>
          </cell>
          <cell r="K217">
            <v>49</v>
          </cell>
          <cell r="L217">
            <v>19</v>
          </cell>
          <cell r="M217">
            <v>1</v>
          </cell>
          <cell r="N217">
            <v>5</v>
          </cell>
          <cell r="O217" t="str">
            <v>http://www.reckittprev.com.br</v>
          </cell>
        </row>
        <row r="218">
          <cell r="A218" t="str">
            <v>SUL PREVIDÊNCIA</v>
          </cell>
          <cell r="B218" t="str">
            <v>SOCIEDADE DE PREVIDENCIA COMPLEMENTAR - SUL PREVIDENCIA</v>
          </cell>
          <cell r="C218" t="str">
            <v>12.148.125/0001-42</v>
          </cell>
          <cell r="D218" t="str">
            <v>SC</v>
          </cell>
          <cell r="E218" t="str">
            <v>Privado</v>
          </cell>
          <cell r="F218">
            <v>197946725.88999999</v>
          </cell>
          <cell r="G218">
            <v>5127825.53</v>
          </cell>
          <cell r="H218">
            <v>2478207.94</v>
          </cell>
          <cell r="I218">
            <v>280932.03999999998</v>
          </cell>
          <cell r="J218">
            <v>2098</v>
          </cell>
          <cell r="K218">
            <v>99</v>
          </cell>
          <cell r="L218">
            <v>33</v>
          </cell>
          <cell r="M218">
            <v>5</v>
          </cell>
          <cell r="N218">
            <v>19</v>
          </cell>
          <cell r="O218" t="str">
            <v>https://www.sulprevidencia.org.br/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178626326.02000001</v>
          </cell>
          <cell r="G219">
            <v>2467577.8600000003</v>
          </cell>
          <cell r="H219">
            <v>635214.03</v>
          </cell>
          <cell r="I219" t="str">
            <v>-</v>
          </cell>
          <cell r="J219">
            <v>306</v>
          </cell>
          <cell r="K219">
            <v>62</v>
          </cell>
          <cell r="L219">
            <v>16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MÚTUOPREV</v>
          </cell>
          <cell r="B220" t="str">
            <v>MUTUOPREV - ENTIDADE DE PREVIDENCIA COMPLEMENTAR</v>
          </cell>
          <cell r="C220" t="str">
            <v>12.905.021/0001-35</v>
          </cell>
          <cell r="D220" t="str">
            <v>SP</v>
          </cell>
          <cell r="E220" t="str">
            <v>Instituidor</v>
          </cell>
          <cell r="F220">
            <v>176990546.91999999</v>
          </cell>
          <cell r="G220">
            <v>4343056.67</v>
          </cell>
          <cell r="H220">
            <v>3239806.58</v>
          </cell>
          <cell r="I220">
            <v>701613.74</v>
          </cell>
          <cell r="J220">
            <v>9991</v>
          </cell>
          <cell r="K220">
            <v>0</v>
          </cell>
          <cell r="L220">
            <v>0</v>
          </cell>
          <cell r="M220">
            <v>3</v>
          </cell>
          <cell r="N220">
            <v>5</v>
          </cell>
          <cell r="O220" t="str">
            <v>https://www.mutuoprev.com.br/</v>
          </cell>
        </row>
        <row r="221">
          <cell r="A221" t="str">
            <v>PREVCOM-MG</v>
          </cell>
          <cell r="B221" t="str">
            <v>FUNDACAO DE PREVIDENCIA COMPLEMENTAR DO ESTADO DE MINAS GERAIS - PREVCOM-MG</v>
          </cell>
          <cell r="C221" t="str">
            <v>21.275.737/0001-97</v>
          </cell>
          <cell r="D221" t="str">
            <v>MG</v>
          </cell>
          <cell r="E221" t="str">
            <v>Público</v>
          </cell>
          <cell r="F221">
            <v>187193846.38999999</v>
          </cell>
          <cell r="G221">
            <v>12978513.24</v>
          </cell>
          <cell r="H221">
            <v>28427.5</v>
          </cell>
          <cell r="I221">
            <v>54206.58</v>
          </cell>
          <cell r="J221">
            <v>2130</v>
          </cell>
          <cell r="K221">
            <v>0</v>
          </cell>
          <cell r="L221">
            <v>0</v>
          </cell>
          <cell r="M221">
            <v>2</v>
          </cell>
          <cell r="N221">
            <v>13</v>
          </cell>
          <cell r="O221" t="str">
            <v>http://www.prevcommg.com.br</v>
          </cell>
        </row>
        <row r="222">
          <cell r="A222" t="str">
            <v>PREVSOMPO</v>
          </cell>
          <cell r="B222" t="str">
            <v>SOMPO ENTIDADE DE PREVIDENCIA COMPLEMENTAR - PREVSOMPO</v>
          </cell>
          <cell r="C222" t="str">
            <v>03.784.859/0001-27</v>
          </cell>
          <cell r="D222" t="str">
            <v>SP</v>
          </cell>
          <cell r="E222" t="str">
            <v>Privado</v>
          </cell>
          <cell r="F222">
            <v>150926540.69</v>
          </cell>
          <cell r="G222">
            <v>1625694.8</v>
          </cell>
          <cell r="H222">
            <v>13941419.84</v>
          </cell>
          <cell r="I222">
            <v>966786.87</v>
          </cell>
          <cell r="J222">
            <v>651</v>
          </cell>
          <cell r="K222">
            <v>87</v>
          </cell>
          <cell r="L222">
            <v>12</v>
          </cell>
          <cell r="M222">
            <v>4</v>
          </cell>
          <cell r="N222">
            <v>3</v>
          </cell>
          <cell r="O222" t="str">
            <v>https://sompo.com.br/respeito-nao-envelhece/</v>
          </cell>
        </row>
        <row r="223">
          <cell r="A223" t="str">
            <v>OABPREV-GO</v>
          </cell>
          <cell r="B223" t="str">
            <v>FUNDO DE PENSAO MULTIPATROCINADO DA ORDEM DOS ADVOGADOS DO BRASIL, SECCIONAL DE GOIAS E DA CASAG - CAIXA DE ASSISTENCIA DOS ADVOGADOS DE GOIAS</v>
          </cell>
          <cell r="C223" t="str">
            <v>01.715.394/0001-27</v>
          </cell>
          <cell r="D223" t="str">
            <v>GO</v>
          </cell>
          <cell r="E223" t="str">
            <v>Instituidor</v>
          </cell>
          <cell r="F223">
            <v>170588483.00999999</v>
          </cell>
          <cell r="G223">
            <v>3072155.47</v>
          </cell>
          <cell r="H223">
            <v>703895.84</v>
          </cell>
          <cell r="I223">
            <v>1667560.83</v>
          </cell>
          <cell r="J223">
            <v>4524</v>
          </cell>
          <cell r="K223">
            <v>57</v>
          </cell>
          <cell r="L223">
            <v>50</v>
          </cell>
          <cell r="M223">
            <v>1</v>
          </cell>
          <cell r="N223">
            <v>4</v>
          </cell>
          <cell r="O223" t="str">
            <v>http://www.oabprevgo.org.br</v>
          </cell>
        </row>
        <row r="224">
          <cell r="A224" t="str">
            <v>PREVBEP</v>
          </cell>
          <cell r="B224" t="str">
            <v>BEP-CAIXA DE PREVIDENCIA SOCIAL</v>
          </cell>
          <cell r="C224" t="str">
            <v>07.697.683/0001-27</v>
          </cell>
          <cell r="D224" t="str">
            <v>PI</v>
          </cell>
          <cell r="E224" t="str">
            <v>Público</v>
          </cell>
          <cell r="F224">
            <v>164222563.86000001</v>
          </cell>
          <cell r="G224">
            <v>163934.65</v>
          </cell>
          <cell r="H224">
            <v>1776482.3</v>
          </cell>
          <cell r="I224" t="str">
            <v>-</v>
          </cell>
          <cell r="J224">
            <v>16</v>
          </cell>
          <cell r="K224">
            <v>129</v>
          </cell>
          <cell r="L224">
            <v>39</v>
          </cell>
          <cell r="M224">
            <v>1</v>
          </cell>
          <cell r="N224">
            <v>3</v>
          </cell>
          <cell r="O224" t="str">
            <v>https://www.prevbep.com.br/</v>
          </cell>
        </row>
        <row r="225">
          <cell r="A225" t="str">
            <v>CAPAF</v>
          </cell>
          <cell r="B225" t="str">
            <v>CAIXA DE PREVIDENCIA COMPLEMENTAR DO BANCO DA AMAZONIA</v>
          </cell>
          <cell r="C225" t="str">
            <v>04.789.749/0001-10</v>
          </cell>
          <cell r="D225" t="str">
            <v>PA</v>
          </cell>
          <cell r="E225" t="str">
            <v>Público</v>
          </cell>
          <cell r="F225">
            <v>131101301.23999999</v>
          </cell>
          <cell r="G225">
            <v>3170895.4899999998</v>
          </cell>
          <cell r="H225">
            <v>19184179.57</v>
          </cell>
          <cell r="I225">
            <v>1324005.8799999999</v>
          </cell>
          <cell r="J225">
            <v>98</v>
          </cell>
          <cell r="K225">
            <v>539</v>
          </cell>
          <cell r="L225">
            <v>331</v>
          </cell>
          <cell r="M225">
            <v>2</v>
          </cell>
          <cell r="N225">
            <v>2</v>
          </cell>
          <cell r="O225" t="str">
            <v>https://www.capaf.org.br/</v>
          </cell>
        </row>
        <row r="226">
          <cell r="A226" t="str">
            <v>VBPP</v>
          </cell>
          <cell r="B226" t="str">
            <v>VISTEON BRASIL PREVIDENCIA PRIVADA - VBPP</v>
          </cell>
          <cell r="C226" t="str">
            <v>05.590.227/0001-58</v>
          </cell>
          <cell r="D226" t="str">
            <v>SP</v>
          </cell>
          <cell r="E226" t="str">
            <v>Privado</v>
          </cell>
          <cell r="F226">
            <v>152257544.08000001</v>
          </cell>
          <cell r="G226">
            <v>886115.54</v>
          </cell>
          <cell r="H226">
            <v>2809911.92</v>
          </cell>
          <cell r="I226">
            <v>57038.66</v>
          </cell>
          <cell r="J226">
            <v>2614</v>
          </cell>
          <cell r="K226">
            <v>129</v>
          </cell>
          <cell r="L226">
            <v>9</v>
          </cell>
          <cell r="M226">
            <v>1</v>
          </cell>
          <cell r="N226">
            <v>5</v>
          </cell>
          <cell r="O226" t="str">
            <v>Sem site</v>
          </cell>
        </row>
        <row r="227">
          <cell r="A227" t="str">
            <v>RS-PREV</v>
          </cell>
          <cell r="B227" t="str">
            <v>FUNDACAO DE PREVIDENCIA COMPLEMENTAR DO SERVIDOR PUBLICO DO ESTADO DO RIO GRANDE DO SUL - RS-PREV</v>
          </cell>
          <cell r="C227" t="str">
            <v>24.846.794/0001-77</v>
          </cell>
          <cell r="D227" t="str">
            <v>RS</v>
          </cell>
          <cell r="E227" t="str">
            <v>Público</v>
          </cell>
          <cell r="F227">
            <v>152899806.91</v>
          </cell>
          <cell r="G227">
            <v>10807925.350000001</v>
          </cell>
          <cell r="H227" t="str">
            <v>-</v>
          </cell>
          <cell r="I227">
            <v>75117.850000000006</v>
          </cell>
          <cell r="J227">
            <v>2878</v>
          </cell>
          <cell r="K227">
            <v>0</v>
          </cell>
          <cell r="L227">
            <v>0</v>
          </cell>
          <cell r="M227">
            <v>2</v>
          </cell>
          <cell r="N227">
            <v>27</v>
          </cell>
          <cell r="O227" t="str">
            <v>http://www.rsprev.com.br/inicial</v>
          </cell>
        </row>
        <row r="228">
          <cell r="A228" t="str">
            <v>MONGERAL</v>
          </cell>
          <cell r="B228" t="str">
            <v>MONGERAL AEGON FUNDO DE PENSAO</v>
          </cell>
          <cell r="C228" t="str">
            <v>07.146.074/0001-80</v>
          </cell>
          <cell r="D228" t="str">
            <v>RJ</v>
          </cell>
          <cell r="E228" t="str">
            <v>Privado</v>
          </cell>
          <cell r="F228">
            <v>142720335.19</v>
          </cell>
          <cell r="G228">
            <v>6572240.4199999999</v>
          </cell>
          <cell r="H228">
            <v>591160.92000000004</v>
          </cell>
          <cell r="I228">
            <v>1065757.3799999999</v>
          </cell>
          <cell r="J228">
            <v>2469</v>
          </cell>
          <cell r="K228">
            <v>24</v>
          </cell>
          <cell r="L228">
            <v>5</v>
          </cell>
          <cell r="M228">
            <v>9</v>
          </cell>
          <cell r="N228">
            <v>87</v>
          </cell>
          <cell r="O228" t="str">
            <v>WWW.MONGERAL.COM.BR</v>
          </cell>
        </row>
        <row r="229">
          <cell r="A229" t="str">
            <v>PREVUNISUL</v>
          </cell>
          <cell r="B229" t="str">
            <v>SOCIEDADE DE PREVIDENCIA COMPLEMENTAR PREVUNISUL</v>
          </cell>
          <cell r="C229" t="str">
            <v>07.719.843/0001-91</v>
          </cell>
          <cell r="D229" t="str">
            <v>SC</v>
          </cell>
          <cell r="E229" t="str">
            <v>Privado</v>
          </cell>
          <cell r="F229">
            <v>127266106.84999999</v>
          </cell>
          <cell r="G229">
            <v>309607.39</v>
          </cell>
          <cell r="H229">
            <v>2718550.3</v>
          </cell>
          <cell r="I229">
            <v>524486.6</v>
          </cell>
          <cell r="J229">
            <v>286</v>
          </cell>
          <cell r="K229">
            <v>112</v>
          </cell>
          <cell r="L229">
            <v>26</v>
          </cell>
          <cell r="M229">
            <v>2</v>
          </cell>
          <cell r="N229">
            <v>3</v>
          </cell>
          <cell r="O229" t="str">
            <v>http://www.prevunisul.com.br</v>
          </cell>
        </row>
        <row r="230">
          <cell r="A230" t="str">
            <v>ALBAPREV</v>
          </cell>
          <cell r="B230" t="str">
            <v>ALBAPREV INSTITUTO DE PREVIDENCIA COMPLEMENTAR DA ASSEMBLEIA LEGISLATIVA DO ESTADO DA BAHIA</v>
          </cell>
          <cell r="C230" t="str">
            <v>07.780.736/0001-79</v>
          </cell>
          <cell r="D230" t="str">
            <v>BA</v>
          </cell>
          <cell r="E230" t="str">
            <v>Público</v>
          </cell>
          <cell r="F230">
            <v>131596836.8</v>
          </cell>
          <cell r="G230">
            <v>3093635.33</v>
          </cell>
          <cell r="H230">
            <v>1364376.47</v>
          </cell>
          <cell r="I230">
            <v>311615.78000000003</v>
          </cell>
          <cell r="J230">
            <v>238</v>
          </cell>
          <cell r="K230">
            <v>10</v>
          </cell>
          <cell r="L230">
            <v>12</v>
          </cell>
          <cell r="M230">
            <v>1</v>
          </cell>
          <cell r="N230">
            <v>1</v>
          </cell>
          <cell r="O230" t="str">
            <v>http://www.albaprev.com.br</v>
          </cell>
        </row>
        <row r="231">
          <cell r="A231" t="str">
            <v>ELANCO PREV</v>
          </cell>
          <cell r="B231" t="str">
            <v>ELANCO PREV PREVIDENCIA COMPLEMENTAR</v>
          </cell>
          <cell r="C231" t="str">
            <v>35.761.364/0001-79</v>
          </cell>
          <cell r="D231" t="str">
            <v>SP</v>
          </cell>
          <cell r="E231" t="str">
            <v>Privado</v>
          </cell>
          <cell r="F231">
            <v>81516059.980000004</v>
          </cell>
          <cell r="G231">
            <v>252387.79</v>
          </cell>
          <cell r="H231">
            <v>3491542.44</v>
          </cell>
          <cell r="I231">
            <v>44407289.920000002</v>
          </cell>
          <cell r="J231">
            <v>278</v>
          </cell>
          <cell r="K231">
            <v>45</v>
          </cell>
          <cell r="L231">
            <v>2</v>
          </cell>
          <cell r="M231">
            <v>3</v>
          </cell>
          <cell r="N231">
            <v>1</v>
          </cell>
          <cell r="O231" t="str">
            <v>https://www.elanco.com/</v>
          </cell>
        </row>
        <row r="232">
          <cell r="A232" t="str">
            <v>PREVES</v>
          </cell>
          <cell r="B232" t="str">
            <v>FUNDACAO DE PREVIDENCIA COMPLEMENTAR DO ESTADO DO ESPIRITO SANTO - PREVES</v>
          </cell>
          <cell r="C232" t="str">
            <v>19.473.043/0001-12</v>
          </cell>
          <cell r="D232" t="str">
            <v>ES</v>
          </cell>
          <cell r="E232" t="str">
            <v>Público</v>
          </cell>
          <cell r="F232">
            <v>117003020.45999999</v>
          </cell>
          <cell r="G232">
            <v>3341068.23</v>
          </cell>
          <cell r="H232">
            <v>17145.09</v>
          </cell>
          <cell r="I232">
            <v>197269.03</v>
          </cell>
          <cell r="J232">
            <v>5959</v>
          </cell>
          <cell r="K232">
            <v>2</v>
          </cell>
          <cell r="L232">
            <v>3</v>
          </cell>
          <cell r="M232">
            <v>3</v>
          </cell>
          <cell r="N232">
            <v>22</v>
          </cell>
          <cell r="O232" t="str">
            <v>http://www.preves.es.gov.br/</v>
          </cell>
        </row>
        <row r="233">
          <cell r="A233" t="str">
            <v>PREVNORDESTE</v>
          </cell>
          <cell r="B233" t="str">
            <v>FUNDACAO DE PREVIDENCIA COMPLEMENTAR DO ESTADO DA BAHIA - PREVBAHIA</v>
          </cell>
          <cell r="C233" t="str">
            <v>24.776.712/0001-65</v>
          </cell>
          <cell r="D233" t="str">
            <v>BA</v>
          </cell>
          <cell r="E233" t="str">
            <v>Público</v>
          </cell>
          <cell r="F233">
            <v>116883362.39</v>
          </cell>
          <cell r="G233">
            <v>7790447.1099999994</v>
          </cell>
          <cell r="H233">
            <v>11977.36</v>
          </cell>
          <cell r="I233">
            <v>30655.27</v>
          </cell>
          <cell r="J233">
            <v>2888</v>
          </cell>
          <cell r="K233">
            <v>0</v>
          </cell>
          <cell r="L233">
            <v>4</v>
          </cell>
          <cell r="M233">
            <v>3</v>
          </cell>
          <cell r="N233">
            <v>19</v>
          </cell>
          <cell r="O233" t="str">
            <v>https://www.prevnordeste.com.br/</v>
          </cell>
        </row>
        <row r="234">
          <cell r="A234" t="str">
            <v>INERGUS</v>
          </cell>
          <cell r="B234" t="str">
            <v>INSTITUTO ENERGIPE DE SEGURIDADE SOCIAL</v>
          </cell>
          <cell r="C234" t="str">
            <v>13.945.837/0001-55</v>
          </cell>
          <cell r="D234" t="str">
            <v>SE</v>
          </cell>
          <cell r="E234" t="str">
            <v>Privado</v>
          </cell>
          <cell r="F234">
            <v>99035924.549999997</v>
          </cell>
          <cell r="G234">
            <v>2974704.33</v>
          </cell>
          <cell r="H234">
            <v>1219053.47</v>
          </cell>
          <cell r="I234" t="str">
            <v>-</v>
          </cell>
          <cell r="J234">
            <v>0</v>
          </cell>
          <cell r="K234">
            <v>72</v>
          </cell>
          <cell r="L234">
            <v>30</v>
          </cell>
          <cell r="M234">
            <v>1</v>
          </cell>
          <cell r="N234">
            <v>2</v>
          </cell>
          <cell r="O234" t="str">
            <v>http://www.inergus.com.br</v>
          </cell>
        </row>
        <row r="235">
          <cell r="A235" t="str">
            <v>SILIUS</v>
          </cell>
          <cell r="B235" t="str">
            <v>FUNDACAO SILOS E ARMAZENS DE SEGURIDADE SOCIAL</v>
          </cell>
          <cell r="C235" t="str">
            <v>88.922.562/0001-33</v>
          </cell>
          <cell r="D235" t="str">
            <v>RS</v>
          </cell>
          <cell r="E235" t="str">
            <v>Público</v>
          </cell>
          <cell r="F235">
            <v>89277518.840000004</v>
          </cell>
          <cell r="G235">
            <v>2360926.38</v>
          </cell>
          <cell r="H235">
            <v>2812537.62</v>
          </cell>
          <cell r="I235" t="str">
            <v>-</v>
          </cell>
          <cell r="J235">
            <v>11</v>
          </cell>
          <cell r="K235">
            <v>174</v>
          </cell>
          <cell r="L235">
            <v>115</v>
          </cell>
          <cell r="M235">
            <v>2</v>
          </cell>
          <cell r="N235">
            <v>1</v>
          </cell>
          <cell r="O235" t="str">
            <v>http://www.silius.com.br</v>
          </cell>
        </row>
        <row r="236">
          <cell r="A236" t="str">
            <v>SBOTPREV</v>
          </cell>
          <cell r="B236" t="str">
            <v>FUNDO DE PENSAO MULTINSTITUIDO DA SOCIEDADE BRASILEIRA DE ORTOPEDIA E TRAUMATOLOGIA - SBOTPREV</v>
          </cell>
          <cell r="C236" t="str">
            <v>11.401.654/0001-43</v>
          </cell>
          <cell r="D236" t="str">
            <v>SP</v>
          </cell>
          <cell r="E236" t="str">
            <v>Instituidor</v>
          </cell>
          <cell r="F236">
            <v>89770973.930000007</v>
          </cell>
          <cell r="G236">
            <v>1632574.49</v>
          </cell>
          <cell r="H236">
            <v>92355.44</v>
          </cell>
          <cell r="I236">
            <v>1363760.52</v>
          </cell>
          <cell r="J236">
            <v>1320</v>
          </cell>
          <cell r="K236">
            <v>5</v>
          </cell>
          <cell r="L236">
            <v>8</v>
          </cell>
          <cell r="M236">
            <v>1</v>
          </cell>
          <cell r="N236">
            <v>1</v>
          </cell>
          <cell r="O236" t="str">
            <v>http://www.sbotprev.org.br</v>
          </cell>
        </row>
        <row r="237">
          <cell r="A237" t="str">
            <v>DF-PREVICOM</v>
          </cell>
          <cell r="B237" t="str">
            <v>FUNDACAO DE PREVIDENCIA COMPLEMENTAR DOS SERVIDORES DO DISTRITO FEDERAL - DF-PREVICOM</v>
          </cell>
          <cell r="C237" t="str">
            <v>32.169.883/0001-54</v>
          </cell>
          <cell r="D237" t="str">
            <v>DF</v>
          </cell>
          <cell r="E237" t="str">
            <v>Público</v>
          </cell>
          <cell r="F237">
            <v>88227645.840000004</v>
          </cell>
          <cell r="G237">
            <v>8074309.7699999996</v>
          </cell>
          <cell r="H237" t="str">
            <v>-</v>
          </cell>
          <cell r="I237">
            <v>24313.61</v>
          </cell>
          <cell r="J237">
            <v>3422</v>
          </cell>
          <cell r="K237">
            <v>0</v>
          </cell>
          <cell r="L237">
            <v>0</v>
          </cell>
          <cell r="M237">
            <v>1</v>
          </cell>
          <cell r="N237">
            <v>4</v>
          </cell>
          <cell r="O237" t="str">
            <v>https://dfprevicom.com.br/</v>
          </cell>
        </row>
        <row r="238">
          <cell r="A238" t="str">
            <v>ANABBPREV</v>
          </cell>
          <cell r="B238" t="str">
            <v>ANABBPREV - FUNDO DE PENSAO MULTIPATROCINADO</v>
          </cell>
          <cell r="C238" t="str">
            <v>10.520.114/0001-16</v>
          </cell>
          <cell r="D238" t="str">
            <v>DF</v>
          </cell>
          <cell r="E238" t="str">
            <v>Instituidor</v>
          </cell>
          <cell r="F238">
            <v>84352520.969999999</v>
          </cell>
          <cell r="G238">
            <v>515456.41</v>
          </cell>
          <cell r="H238">
            <v>893793.08</v>
          </cell>
          <cell r="I238">
            <v>3414314.1</v>
          </cell>
          <cell r="J238">
            <v>1341</v>
          </cell>
          <cell r="K238">
            <v>24</v>
          </cell>
          <cell r="L238">
            <v>0</v>
          </cell>
          <cell r="M238">
            <v>2</v>
          </cell>
          <cell r="N238">
            <v>3</v>
          </cell>
          <cell r="O238" t="str">
            <v>http://www.anabbprev.org.br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79833470.150000006</v>
          </cell>
          <cell r="G239">
            <v>3260714.41</v>
          </cell>
          <cell r="H239" t="str">
            <v>-</v>
          </cell>
          <cell r="I239">
            <v>1358.19</v>
          </cell>
          <cell r="J239">
            <v>410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https://alprevcomp.com.br/</v>
          </cell>
        </row>
        <row r="240">
          <cell r="A240" t="str">
            <v>FIOPREV</v>
          </cell>
          <cell r="B240" t="str">
            <v>INSTITUTO OSWALDO CRUZ DE SEGURIDADE SOCIAL</v>
          </cell>
          <cell r="C240" t="str">
            <v>28.954.717/0001-91</v>
          </cell>
          <cell r="D240" t="str">
            <v>RJ</v>
          </cell>
          <cell r="E240" t="str">
            <v>Público</v>
          </cell>
          <cell r="F240">
            <v>73627915.670000002</v>
          </cell>
          <cell r="G240" t="str">
            <v>-</v>
          </cell>
          <cell r="H240" t="str">
            <v>-</v>
          </cell>
          <cell r="I240" t="str">
            <v>-</v>
          </cell>
          <cell r="J240">
            <v>0</v>
          </cell>
          <cell r="K240">
            <v>0</v>
          </cell>
          <cell r="L240">
            <v>0</v>
          </cell>
          <cell r="M240">
            <v>2</v>
          </cell>
          <cell r="N240">
            <v>0</v>
          </cell>
          <cell r="O240" t="str">
            <v>http://www.fioprev.org.br</v>
          </cell>
        </row>
        <row r="241">
          <cell r="A241" t="str">
            <v>MM PREV</v>
          </cell>
          <cell r="B241" t="str">
            <v>MM PREV - MAGNETI MARELLI ENTIDADE DE PREVIDENCIA PRIVADA</v>
          </cell>
          <cell r="C241" t="str">
            <v>59.986.778/0001-64</v>
          </cell>
          <cell r="D241" t="str">
            <v>SP</v>
          </cell>
          <cell r="E241" t="str">
            <v>Privado</v>
          </cell>
          <cell r="F241">
            <v>63615977.880000003</v>
          </cell>
          <cell r="G241">
            <v>973081.35000000009</v>
          </cell>
          <cell r="H241">
            <v>210874.35</v>
          </cell>
          <cell r="I241">
            <v>171319.72</v>
          </cell>
          <cell r="J241">
            <v>2140</v>
          </cell>
          <cell r="K241">
            <v>30</v>
          </cell>
          <cell r="L241">
            <v>6</v>
          </cell>
          <cell r="M241">
            <v>1</v>
          </cell>
          <cell r="N241">
            <v>4</v>
          </cell>
          <cell r="O241" t="str">
            <v>Sem site</v>
          </cell>
        </row>
        <row r="242">
          <cell r="A242" t="str">
            <v>OABPREV-RJ</v>
          </cell>
          <cell r="B242" t="str">
            <v>FUNDO DE PENSAO MULTIPATROCINADO DA ORDEM DOS ADVOGADOS DO BRASIL-SECAO DO RIO DE JANEIRO</v>
          </cell>
          <cell r="C242" t="str">
            <v>01.727.770/0001-01</v>
          </cell>
          <cell r="D242" t="str">
            <v>RJ</v>
          </cell>
          <cell r="E242" t="str">
            <v>Instituidor</v>
          </cell>
          <cell r="F242">
            <v>54788892.399999999</v>
          </cell>
          <cell r="G242">
            <v>1002040.43</v>
          </cell>
          <cell r="H242">
            <v>1524088.2200000002</v>
          </cell>
          <cell r="I242">
            <v>5516524.1699999999</v>
          </cell>
          <cell r="J242">
            <v>4656</v>
          </cell>
          <cell r="K242">
            <v>14</v>
          </cell>
          <cell r="L242">
            <v>12</v>
          </cell>
          <cell r="M242">
            <v>1</v>
          </cell>
          <cell r="N242">
            <v>2</v>
          </cell>
          <cell r="O242" t="str">
            <v>http://www.oabprev-rj.com.br</v>
          </cell>
        </row>
        <row r="243">
          <cell r="A243" t="str">
            <v>ALEPEPREV</v>
          </cell>
          <cell r="B243" t="str">
            <v>FUNDO DE PREVIDENCIA COMPLEMENTAR DA ASSEMBLEIA LEGISLATIVA DO ESTADO DE PERNAMBUCO-ALEPEPREV</v>
          </cell>
          <cell r="C243" t="str">
            <v>10.530.382/0001-19</v>
          </cell>
          <cell r="D243" t="str">
            <v>PE</v>
          </cell>
          <cell r="E243" t="str">
            <v>Público</v>
          </cell>
          <cell r="F243">
            <v>58904169.200000003</v>
          </cell>
          <cell r="G243">
            <v>939446.42999999993</v>
          </cell>
          <cell r="H243">
            <v>589810.88</v>
          </cell>
          <cell r="I243">
            <v>470440.18</v>
          </cell>
          <cell r="J243">
            <v>153</v>
          </cell>
          <cell r="K243">
            <v>38</v>
          </cell>
          <cell r="L243">
            <v>2</v>
          </cell>
          <cell r="M243">
            <v>1</v>
          </cell>
          <cell r="N243">
            <v>2</v>
          </cell>
          <cell r="O243" t="str">
            <v>http://www.alepeprev.org.br/</v>
          </cell>
        </row>
        <row r="244">
          <cell r="A244" t="str">
            <v>BOSCHPREV</v>
          </cell>
          <cell r="B244" t="str">
            <v>BOSCHPREV - SOCIEDADE DE PREVIDENCIA PRIVADA</v>
          </cell>
          <cell r="C244" t="str">
            <v>33.383.708/0001-28</v>
          </cell>
          <cell r="D244" t="str">
            <v>SP</v>
          </cell>
          <cell r="E244" t="str">
            <v>Privado</v>
          </cell>
          <cell r="F244">
            <v>60075115.770000003</v>
          </cell>
          <cell r="G244">
            <v>3554501.83</v>
          </cell>
          <cell r="H244">
            <v>19993.84</v>
          </cell>
          <cell r="I244">
            <v>413891.34</v>
          </cell>
          <cell r="J244">
            <v>3706</v>
          </cell>
          <cell r="K244">
            <v>0</v>
          </cell>
          <cell r="L244">
            <v>0</v>
          </cell>
          <cell r="M244">
            <v>1</v>
          </cell>
          <cell r="N244">
            <v>8</v>
          </cell>
          <cell r="O244" t="str">
            <v>https://www.previbosch.bosch.com.br/</v>
          </cell>
        </row>
        <row r="245">
          <cell r="A245" t="str">
            <v>CE-PREVCOM</v>
          </cell>
          <cell r="B245" t="str">
            <v>FUNDACAO DE PREVIDENCIA COMPLEMENTAR DO ESTADO DO CEARA (CE-PREVCOM)</v>
          </cell>
          <cell r="C245" t="str">
            <v>39.940.699/0001-05</v>
          </cell>
          <cell r="D245" t="str">
            <v>CE</v>
          </cell>
          <cell r="E245" t="str">
            <v>Público</v>
          </cell>
          <cell r="F245">
            <v>55382150.630000003</v>
          </cell>
          <cell r="G245">
            <v>5194488.2300000004</v>
          </cell>
          <cell r="H245" t="str">
            <v>-</v>
          </cell>
          <cell r="I245">
            <v>795.34</v>
          </cell>
          <cell r="J245">
            <v>921</v>
          </cell>
          <cell r="K245">
            <v>0</v>
          </cell>
          <cell r="L245">
            <v>0</v>
          </cell>
          <cell r="M245">
            <v>2</v>
          </cell>
          <cell r="N245">
            <v>21</v>
          </cell>
          <cell r="O245" t="str">
            <v>https://ceprevcom.com.br/</v>
          </cell>
        </row>
        <row r="246">
          <cell r="A246" t="str">
            <v>MENDESPREV</v>
          </cell>
          <cell r="B246" t="str">
            <v>MENDESPREV SOCIEDADE PREVIDENCIARIA</v>
          </cell>
          <cell r="C246" t="str">
            <v>65.160.848/0001-23</v>
          </cell>
          <cell r="D246" t="str">
            <v>MG</v>
          </cell>
          <cell r="E246" t="str">
            <v>Privado</v>
          </cell>
          <cell r="F246">
            <v>49120105.829999998</v>
          </cell>
          <cell r="G246" t="str">
            <v>-</v>
          </cell>
          <cell r="H246" t="str">
            <v>-</v>
          </cell>
          <cell r="I246" t="str">
            <v>-</v>
          </cell>
          <cell r="J246" t="str">
            <v>-</v>
          </cell>
          <cell r="K246" t="str">
            <v>-</v>
          </cell>
          <cell r="L246" t="str">
            <v>-</v>
          </cell>
          <cell r="M246">
            <v>2</v>
          </cell>
          <cell r="N246">
            <v>12</v>
          </cell>
          <cell r="O246" t="str">
            <v>www.mendesprev.org.br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43328617.409999996</v>
          </cell>
          <cell r="G247">
            <v>41914.18</v>
          </cell>
          <cell r="H247">
            <v>83761.679999999993</v>
          </cell>
          <cell r="I247">
            <v>5762.06</v>
          </cell>
          <cell r="J247">
            <v>148</v>
          </cell>
          <cell r="K247">
            <v>7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PREVCOM-BRC</v>
          </cell>
          <cell r="B248" t="str">
            <v>FUNDACAO DE PREVIDENCIA COMPLEMENTAR DO BRASIL CENTRAL - PREVCOM BRC</v>
          </cell>
          <cell r="C248" t="str">
            <v>26.850.496/0001-86</v>
          </cell>
          <cell r="D248" t="str">
            <v>GO</v>
          </cell>
          <cell r="E248" t="str">
            <v>Público</v>
          </cell>
          <cell r="F248">
            <v>45013601.479999997</v>
          </cell>
          <cell r="G248">
            <v>4616408</v>
          </cell>
          <cell r="H248" t="str">
            <v>-</v>
          </cell>
          <cell r="I248" t="str">
            <v>-</v>
          </cell>
          <cell r="J248">
            <v>1250</v>
          </cell>
          <cell r="K248">
            <v>0</v>
          </cell>
          <cell r="L248">
            <v>0</v>
          </cell>
          <cell r="M248">
            <v>1</v>
          </cell>
          <cell r="N248">
            <v>7</v>
          </cell>
          <cell r="O248" t="str">
            <v>http://www.prevcom-brc.com.br/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33309409.949999999</v>
          </cell>
          <cell r="G249">
            <v>113099.3</v>
          </cell>
          <cell r="H249">
            <v>381596.04</v>
          </cell>
          <cell r="I249" t="str">
            <v>-</v>
          </cell>
          <cell r="J249">
            <v>4</v>
          </cell>
          <cell r="K249">
            <v>12</v>
          </cell>
          <cell r="L249">
            <v>10</v>
          </cell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APCDPREV</v>
          </cell>
          <cell r="B250" t="str">
            <v>FUNDO DE PENSAO MULTINSTITUIDO DA ASSOCIACAO PAULISTA DE CIRURGIOES DENTISTAS - APCDPREV</v>
          </cell>
          <cell r="C250" t="str">
            <v>08.940.007/0001-03</v>
          </cell>
          <cell r="D250" t="str">
            <v>SP</v>
          </cell>
          <cell r="E250" t="str">
            <v>Instituidor</v>
          </cell>
          <cell r="F250">
            <v>523.72</v>
          </cell>
          <cell r="G250">
            <v>217994.23</v>
          </cell>
          <cell r="H250">
            <v>18551.39</v>
          </cell>
          <cell r="I250">
            <v>402601.05</v>
          </cell>
          <cell r="J250">
            <v>900</v>
          </cell>
          <cell r="K250">
            <v>5</v>
          </cell>
          <cell r="L250">
            <v>5</v>
          </cell>
          <cell r="M250">
            <v>1</v>
          </cell>
          <cell r="N250">
            <v>2</v>
          </cell>
          <cell r="O250" t="str">
            <v>WWW.APCDPREV.ORG.BR</v>
          </cell>
        </row>
        <row r="251">
          <cell r="A251" t="str">
            <v>CURITIBAPREV</v>
          </cell>
          <cell r="B251" t="str">
            <v>CURITIBAPREV - FUNDACAO DE PREVIDENCIA COMPLEMENTAR DO MUNICIPIO DE CURITIBA</v>
          </cell>
          <cell r="C251" t="str">
            <v>31.508.921/0001-93</v>
          </cell>
          <cell r="D251" t="str">
            <v>PR</v>
          </cell>
          <cell r="E251" t="str">
            <v>Público</v>
          </cell>
          <cell r="F251">
            <v>29812353.760000002</v>
          </cell>
          <cell r="G251">
            <v>3627818.95</v>
          </cell>
          <cell r="H251" t="str">
            <v>-</v>
          </cell>
          <cell r="I251">
            <v>141457.96</v>
          </cell>
          <cell r="J251">
            <v>4106</v>
          </cell>
          <cell r="K251">
            <v>0</v>
          </cell>
          <cell r="L251">
            <v>0</v>
          </cell>
          <cell r="M251">
            <v>4</v>
          </cell>
          <cell r="N251">
            <v>18</v>
          </cell>
          <cell r="O251" t="str">
            <v>https://curitibaprev.com.br/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28953908.309999999</v>
          </cell>
          <cell r="G252">
            <v>0</v>
          </cell>
          <cell r="H252">
            <v>0</v>
          </cell>
          <cell r="I252">
            <v>0</v>
          </cell>
          <cell r="J252" t="str">
            <v>-</v>
          </cell>
          <cell r="K252" t="str">
            <v>-</v>
          </cell>
          <cell r="L252" t="str">
            <v>-</v>
          </cell>
          <cell r="M252">
            <v>1</v>
          </cell>
          <cell r="N252">
            <v>2</v>
          </cell>
          <cell r="O252" t="str">
            <v>https://www.aeros.com.br/</v>
          </cell>
        </row>
        <row r="253">
          <cell r="A253" t="str">
            <v>FUCAE</v>
          </cell>
          <cell r="B253" t="str">
            <v>FUNDACAO DOS FUNCIONARIOS DA CAIXA ECONOMICA ESTADUAL - EM LIQUIDACAO</v>
          </cell>
          <cell r="C253" t="str">
            <v>87.150.330/0001-41</v>
          </cell>
          <cell r="D253" t="str">
            <v>RS</v>
          </cell>
          <cell r="E253" t="str">
            <v>Público</v>
          </cell>
          <cell r="F253">
            <v>17717119.16</v>
          </cell>
          <cell r="G253" t="str">
            <v>-</v>
          </cell>
          <cell r="H253" t="str">
            <v>-</v>
          </cell>
          <cell r="I253" t="str">
            <v>-</v>
          </cell>
          <cell r="J253" t="str">
            <v>-</v>
          </cell>
          <cell r="K253" t="str">
            <v>-</v>
          </cell>
          <cell r="L253" t="str">
            <v>-</v>
          </cell>
          <cell r="M253">
            <v>1</v>
          </cell>
          <cell r="N253">
            <v>0</v>
          </cell>
          <cell r="O253" t="str">
            <v>http://www.fucae.com.br/</v>
          </cell>
        </row>
        <row r="254">
          <cell r="A254" t="str">
            <v>OABPREVNORDESTE</v>
          </cell>
          <cell r="B254" t="str">
            <v>FUNDO DE PENSAO MULTIPATROCINADO DA ORDEM DOS ADVOGADOS DO BRASIL - SECCIONAL DA PARAIBA - OABPREV-NORDESTE</v>
          </cell>
          <cell r="C254" t="str">
            <v>09.011.460/0001-90</v>
          </cell>
          <cell r="D254" t="str">
            <v>PB</v>
          </cell>
          <cell r="E254" t="str">
            <v>Instituidor</v>
          </cell>
          <cell r="F254">
            <v>16164078.550000001</v>
          </cell>
          <cell r="G254">
            <v>81251.679999999993</v>
          </cell>
          <cell r="H254">
            <v>537913.78</v>
          </cell>
          <cell r="I254">
            <v>118122.73</v>
          </cell>
          <cell r="J254">
            <v>432</v>
          </cell>
          <cell r="K254">
            <v>64</v>
          </cell>
          <cell r="L254">
            <v>28</v>
          </cell>
          <cell r="M254">
            <v>1</v>
          </cell>
          <cell r="N254">
            <v>3</v>
          </cell>
          <cell r="O254" t="str">
            <v>oabprevnordeste.org.br</v>
          </cell>
        </row>
        <row r="255">
          <cell r="A255" t="str">
            <v>ORIUS</v>
          </cell>
          <cell r="B255" t="str">
            <v>ORIUS ASSOCIACAO ORION DE SEGURIDADE SOCIAL</v>
          </cell>
          <cell r="C255" t="str">
            <v>51.953.677/0001-85</v>
          </cell>
          <cell r="D255" t="str">
            <v>SP</v>
          </cell>
          <cell r="E255" t="str">
            <v>Privado</v>
          </cell>
          <cell r="F255">
            <v>13082722.369999999</v>
          </cell>
          <cell r="G255">
            <v>129815.61</v>
          </cell>
          <cell r="H255">
            <v>366266.25</v>
          </cell>
          <cell r="I255">
            <v>1493.79</v>
          </cell>
          <cell r="J255">
            <v>0</v>
          </cell>
          <cell r="K255">
            <v>20</v>
          </cell>
          <cell r="L255">
            <v>19</v>
          </cell>
          <cell r="M255">
            <v>1</v>
          </cell>
          <cell r="N255">
            <v>1</v>
          </cell>
          <cell r="O255" t="str">
            <v>Sem site</v>
          </cell>
        </row>
        <row r="256">
          <cell r="A256" t="str">
            <v>CENTRUS/MT</v>
          </cell>
          <cell r="B256" t="str">
            <v>CENTRUS MT</v>
          </cell>
          <cell r="C256" t="str">
            <v>03.533.957/0001-91</v>
          </cell>
          <cell r="D256" t="str">
            <v>MT</v>
          </cell>
          <cell r="E256" t="str">
            <v>Público</v>
          </cell>
          <cell r="F256">
            <v>8384866.54</v>
          </cell>
          <cell r="G256" t="str">
            <v>-</v>
          </cell>
          <cell r="H256" t="str">
            <v>-</v>
          </cell>
          <cell r="I256" t="str">
            <v>-</v>
          </cell>
          <cell r="J256" t="str">
            <v>-</v>
          </cell>
          <cell r="K256" t="str">
            <v>-</v>
          </cell>
          <cell r="L256" t="str">
            <v>-</v>
          </cell>
          <cell r="M256">
            <v>1</v>
          </cell>
          <cell r="N256">
            <v>0</v>
          </cell>
          <cell r="O256" t="str">
            <v>https://www.centrus.org.br/</v>
          </cell>
        </row>
        <row r="257">
          <cell r="A257" t="str">
            <v>CIASPREV</v>
          </cell>
          <cell r="B257" t="str">
            <v>CIASPREV - CENTRO DE INTEGRACAO E ASSISTENCIA AOS SERVIDORES PUBLICOS PREVIDENCIA PRIVADA</v>
          </cell>
          <cell r="C257" t="str">
            <v>08.071.645/0001-27</v>
          </cell>
          <cell r="D257" t="str">
            <v>SP</v>
          </cell>
          <cell r="E257" t="str">
            <v>Instituidor</v>
          </cell>
          <cell r="F257">
            <v>6752857.04</v>
          </cell>
          <cell r="G257" t="str">
            <v>-</v>
          </cell>
          <cell r="H257" t="str">
            <v>-</v>
          </cell>
          <cell r="I257" t="str">
            <v>-</v>
          </cell>
          <cell r="J257">
            <v>24669</v>
          </cell>
          <cell r="K257">
            <v>0</v>
          </cell>
          <cell r="L257">
            <v>0</v>
          </cell>
          <cell r="M257">
            <v>1</v>
          </cell>
          <cell r="N257">
            <v>0</v>
          </cell>
          <cell r="O257" t="str">
            <v>https://www.ciasprev.com.br/</v>
          </cell>
        </row>
        <row r="258">
          <cell r="A258" t="str">
            <v>MAPPIN</v>
          </cell>
          <cell r="B258" t="str">
            <v>MAPPIN SOCIEDADE DE PREVIDENCIA PRIVADA</v>
          </cell>
          <cell r="C258" t="str">
            <v>59.954.701/0001-02</v>
          </cell>
          <cell r="D258" t="str">
            <v>SP</v>
          </cell>
          <cell r="E258" t="str">
            <v>Privado</v>
          </cell>
          <cell r="F258">
            <v>4465471.16</v>
          </cell>
          <cell r="G258">
            <v>0</v>
          </cell>
          <cell r="H258">
            <v>0</v>
          </cell>
          <cell r="I258">
            <v>0</v>
          </cell>
          <cell r="J258" t="str">
            <v>-</v>
          </cell>
          <cell r="K258" t="str">
            <v>-</v>
          </cell>
          <cell r="L258" t="str">
            <v>-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PREVINOR</v>
          </cell>
          <cell r="B259" t="str">
            <v>PREVINOR ASSOCIACAO DE PREVIDENCIA PRIVADA</v>
          </cell>
          <cell r="C259" t="str">
            <v>32.084.519/0001-91</v>
          </cell>
          <cell r="D259" t="str">
            <v>RJ</v>
          </cell>
          <cell r="E259" t="str">
            <v>Privado</v>
          </cell>
          <cell r="F259">
            <v>4107625.33</v>
          </cell>
          <cell r="G259">
            <v>207122.59</v>
          </cell>
          <cell r="H259" t="str">
            <v>-</v>
          </cell>
          <cell r="I259" t="str">
            <v>-</v>
          </cell>
          <cell r="J259" t="str">
            <v>-</v>
          </cell>
          <cell r="K259" t="str">
            <v>-</v>
          </cell>
          <cell r="L259" t="str">
            <v>-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CAVA</v>
          </cell>
          <cell r="B260" t="str">
            <v>CAIXA VICENTE DE ARAUJO DO GRUPO MERCANTIL DO BRASIL - CAVA</v>
          </cell>
          <cell r="C260" t="str">
            <v>17.209.370/0001-36</v>
          </cell>
          <cell r="D260" t="str">
            <v>MG</v>
          </cell>
          <cell r="E260" t="str">
            <v>Privado</v>
          </cell>
          <cell r="F260">
            <v>3331372.11</v>
          </cell>
          <cell r="G260" t="str">
            <v>-</v>
          </cell>
          <cell r="H260" t="str">
            <v>-</v>
          </cell>
          <cell r="I260" t="str">
            <v>-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 t="str">
            <v>http://www.cava.org.br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58565.72</v>
          </cell>
          <cell r="G261" t="str">
            <v>-</v>
          </cell>
          <cell r="H261" t="str">
            <v>-</v>
          </cell>
          <cell r="I261" t="str">
            <v>-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2066093.18</v>
          </cell>
          <cell r="G262">
            <v>17744.759999999998</v>
          </cell>
          <cell r="H262">
            <v>4725.75</v>
          </cell>
          <cell r="I262">
            <v>40430.17</v>
          </cell>
          <cell r="J262">
            <v>26</v>
          </cell>
          <cell r="K262">
            <v>100</v>
          </cell>
          <cell r="L262">
            <v>19</v>
          </cell>
          <cell r="M262">
            <v>4</v>
          </cell>
          <cell r="N262">
            <v>1</v>
          </cell>
          <cell r="O262" t="str">
            <v>https://www.acricel.com.br/multibra/</v>
          </cell>
        </row>
        <row r="263">
          <cell r="A263" t="str">
            <v>PREVIK</v>
          </cell>
          <cell r="B263" t="str">
            <v>PREVIK PREVIDENCIA COMPLEMENTAR</v>
          </cell>
          <cell r="C263" t="str">
            <v>32.409.227/0001-81</v>
          </cell>
          <cell r="D263" t="str">
            <v>SC</v>
          </cell>
          <cell r="E263" t="str">
            <v>Instituidor</v>
          </cell>
          <cell r="F263">
            <v>747186.04</v>
          </cell>
          <cell r="G263">
            <v>10875</v>
          </cell>
          <cell r="H263" t="str">
            <v>-</v>
          </cell>
          <cell r="I263" t="str">
            <v>-</v>
          </cell>
          <cell r="J263">
            <v>1578</v>
          </cell>
          <cell r="K263">
            <v>0</v>
          </cell>
          <cell r="L263">
            <v>0</v>
          </cell>
          <cell r="M263">
            <v>1</v>
          </cell>
          <cell r="N263">
            <v>1</v>
          </cell>
          <cell r="O263" t="str">
            <v>WWW.PREVIK.COM.BR</v>
          </cell>
        </row>
        <row r="264">
          <cell r="A264" t="str">
            <v>CARTAPREV</v>
          </cell>
          <cell r="B264" t="str">
            <v>CARTAPREV - FUNDO DE PREVIDENCIA DOS CARTORIOS.</v>
          </cell>
          <cell r="C264" t="str">
            <v>08.966.102/0001-78</v>
          </cell>
          <cell r="D264" t="str">
            <v>DF</v>
          </cell>
          <cell r="E264" t="str">
            <v>Instituidor</v>
          </cell>
          <cell r="F264" t="str">
            <v>-</v>
          </cell>
          <cell r="G264" t="str">
            <v>-</v>
          </cell>
          <cell r="H264" t="str">
            <v>-</v>
          </cell>
          <cell r="I264" t="str">
            <v>-</v>
          </cell>
          <cell r="J264">
            <v>0</v>
          </cell>
          <cell r="K264">
            <v>0</v>
          </cell>
          <cell r="L264">
            <v>0</v>
          </cell>
          <cell r="M264">
            <v>1</v>
          </cell>
          <cell r="N264">
            <v>5</v>
          </cell>
          <cell r="O264" t="str">
            <v>WWW.CNBPREV.ORG.BR</v>
          </cell>
        </row>
        <row r="265">
          <cell r="A265" t="str">
            <v>UASPREV</v>
          </cell>
          <cell r="B265" t="str">
            <v>UASPREV - UNIAO DE ASSISTENCIA AOS SERVIDORES PUBLICOS - PREVIDENCIA PRIVADA</v>
          </cell>
          <cell r="C265" t="str">
            <v>07.787.933/0001-10</v>
          </cell>
          <cell r="D265" t="str">
            <v>SP</v>
          </cell>
          <cell r="E265" t="str">
            <v>Instituidor</v>
          </cell>
          <cell r="F265">
            <v>0</v>
          </cell>
          <cell r="G265" t="str">
            <v>-</v>
          </cell>
          <cell r="H265" t="str">
            <v>-</v>
          </cell>
          <cell r="I265">
            <v>27407.29</v>
          </cell>
          <cell r="J265" t="str">
            <v>-</v>
          </cell>
          <cell r="K265" t="str">
            <v>-</v>
          </cell>
          <cell r="L265" t="str">
            <v>-</v>
          </cell>
          <cell r="M265">
            <v>1</v>
          </cell>
          <cell r="N265">
            <v>1</v>
          </cell>
          <cell r="O265" t="str">
            <v>https://uasprev.com.br/</v>
          </cell>
        </row>
        <row r="266">
          <cell r="A266" t="str">
            <v>ACIPREV</v>
          </cell>
          <cell r="B266" t="str">
            <v>ACIPREV - FUNDO MULTIINSTITUIDO DE PREVIDENCIA COMPLEMENTAR</v>
          </cell>
          <cell r="C266" t="str">
            <v>15.553.660/0001-77</v>
          </cell>
          <cell r="D266" t="str">
            <v>SP</v>
          </cell>
          <cell r="E266" t="str">
            <v>Instituidor</v>
          </cell>
          <cell r="F266" t="str">
            <v>-</v>
          </cell>
          <cell r="G266" t="str">
            <v>-</v>
          </cell>
          <cell r="H266" t="str">
            <v>-</v>
          </cell>
          <cell r="I266" t="str">
            <v>-</v>
          </cell>
          <cell r="J266" t="str">
            <v>-</v>
          </cell>
          <cell r="K266" t="str">
            <v>-</v>
          </cell>
          <cell r="L266" t="str">
            <v>-</v>
          </cell>
          <cell r="M266">
            <v>0</v>
          </cell>
          <cell r="N266">
            <v>0</v>
          </cell>
          <cell r="O266" t="str">
            <v>https://www.aciprev.com.br/</v>
          </cell>
        </row>
        <row r="267">
          <cell r="A267" t="str">
            <v>CEPLUS</v>
          </cell>
          <cell r="B267" t="str">
            <v>CEPLUS INSTITUTO CEPLAC DE SEGURIDADE SOCIAL</v>
          </cell>
          <cell r="C267" t="str">
            <v>14.498.901/0001-60</v>
          </cell>
          <cell r="D267" t="str">
            <v>BA</v>
          </cell>
          <cell r="E267" t="str">
            <v>Público</v>
          </cell>
          <cell r="F267" t="str">
            <v>-</v>
          </cell>
          <cell r="G267" t="str">
            <v>-</v>
          </cell>
          <cell r="H267" t="str">
            <v>-</v>
          </cell>
          <cell r="I267" t="str">
            <v>-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0</v>
          </cell>
          <cell r="O267" t="str">
            <v>https://aacep.com.br/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 t="str">
            <v>-</v>
          </cell>
          <cell r="G268" t="str">
            <v>-</v>
          </cell>
          <cell r="H268" t="str">
            <v>-</v>
          </cell>
          <cell r="I268" t="str">
            <v>-</v>
          </cell>
          <cell r="J268">
            <v>38</v>
          </cell>
          <cell r="K268">
            <v>25</v>
          </cell>
          <cell r="L268">
            <v>12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FPP</v>
          </cell>
          <cell r="B269" t="str">
            <v>FORD PREVIDENCIA PRIVADA</v>
          </cell>
          <cell r="C269" t="str">
            <v>01.089.043/0001-58</v>
          </cell>
          <cell r="D269" t="str">
            <v>SP</v>
          </cell>
          <cell r="E269" t="str">
            <v>Privado</v>
          </cell>
          <cell r="F269" t="str">
            <v>-</v>
          </cell>
          <cell r="G269" t="str">
            <v>-</v>
          </cell>
          <cell r="H269" t="str">
            <v>-</v>
          </cell>
          <cell r="I269" t="str">
            <v>-</v>
          </cell>
          <cell r="J269" t="str">
            <v>-</v>
          </cell>
          <cell r="K269" t="str">
            <v>-</v>
          </cell>
          <cell r="L269" t="str">
            <v>-</v>
          </cell>
          <cell r="M269">
            <v>0</v>
          </cell>
          <cell r="N269">
            <v>0</v>
          </cell>
          <cell r="O269" t="str">
            <v>WWW.FORDPREV.COM.BR</v>
          </cell>
        </row>
        <row r="270">
          <cell r="A270" t="str">
            <v>FUMAC</v>
          </cell>
          <cell r="B270" t="str">
            <v>FUNDACAO MARIO COUTINHO</v>
          </cell>
          <cell r="C270" t="str">
            <v>02.879.328/0001-55</v>
          </cell>
          <cell r="D270" t="str">
            <v>SP</v>
          </cell>
          <cell r="E270" t="str">
            <v>Privado</v>
          </cell>
          <cell r="F270" t="str">
            <v>-</v>
          </cell>
          <cell r="G270" t="str">
            <v>-</v>
          </cell>
          <cell r="H270" t="str">
            <v>-</v>
          </cell>
          <cell r="I270" t="str">
            <v>-</v>
          </cell>
          <cell r="J270" t="str">
            <v>-</v>
          </cell>
          <cell r="K270" t="str">
            <v>-</v>
          </cell>
          <cell r="L270" t="str">
            <v>-</v>
          </cell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MULTIPENSIONS</v>
          </cell>
          <cell r="B271" t="str">
            <v>MULTIPENSIONS BRADESCO - FUNDO MULTIPATROCINADO DE PREVIDENCIA PRIVADA</v>
          </cell>
          <cell r="C271" t="str">
            <v>02.866.728/0001-26</v>
          </cell>
          <cell r="D271" t="str">
            <v>SP</v>
          </cell>
          <cell r="E271" t="str">
            <v>Privado</v>
          </cell>
          <cell r="F271">
            <v>4449831078.5900002</v>
          </cell>
          <cell r="G271">
            <v>54645682.289999999</v>
          </cell>
          <cell r="H271">
            <v>43811947.909999996</v>
          </cell>
          <cell r="I271">
            <v>21051435.84</v>
          </cell>
          <cell r="J271">
            <v>63149</v>
          </cell>
          <cell r="K271">
            <v>3363</v>
          </cell>
          <cell r="L271">
            <v>345</v>
          </cell>
          <cell r="M271">
            <v>26</v>
          </cell>
          <cell r="N271">
            <v>137</v>
          </cell>
          <cell r="O271" t="str">
            <v>WWW.BRADESCOPREVIDENCIA.COM.BR/MULTIPENSIONS/</v>
          </cell>
        </row>
        <row r="272">
          <cell r="A272" t="str">
            <v>SEGURIDADE</v>
          </cell>
          <cell r="B272" t="str">
            <v>SEGURIDADE-SOCIEDADE DE PREVIDENCIA PRIVADA</v>
          </cell>
          <cell r="C272" t="str">
            <v>26.034.652/0001-30</v>
          </cell>
          <cell r="D272" t="str">
            <v>MG</v>
          </cell>
          <cell r="E272" t="str">
            <v>Privado</v>
          </cell>
          <cell r="F272" t="str">
            <v>-</v>
          </cell>
          <cell r="G272" t="str">
            <v>-</v>
          </cell>
          <cell r="H272" t="str">
            <v>-</v>
          </cell>
          <cell r="I272" t="str">
            <v>-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 t="str">
            <v>http://www.seguridadeprev.com.br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EAPC_EFPC _SERIE ANUAL"/>
      <sheetName val="EAPC_EFPC_SERIE MENSAL"/>
      <sheetName val="Gráficos e Tabelas_1 a 3.7"/>
    </sheetNames>
    <sheetDataSet>
      <sheetData sheetId="0" refreshError="1"/>
      <sheetData sheetId="1" refreshError="1">
        <row r="85">
          <cell r="B85">
            <v>2010</v>
          </cell>
          <cell r="C85">
            <v>2011</v>
          </cell>
          <cell r="D85">
            <v>2012</v>
          </cell>
          <cell r="E85">
            <v>2013</v>
          </cell>
          <cell r="F85">
            <v>2014</v>
          </cell>
          <cell r="G85">
            <v>2015</v>
          </cell>
          <cell r="H85">
            <v>2016</v>
          </cell>
          <cell r="I85">
            <v>2017</v>
          </cell>
          <cell r="J85">
            <v>2018</v>
          </cell>
          <cell r="K85">
            <v>2019</v>
          </cell>
          <cell r="L85">
            <v>2020</v>
          </cell>
          <cell r="M85">
            <v>2021</v>
          </cell>
          <cell r="N85">
            <v>2022</v>
          </cell>
          <cell r="O85">
            <v>2023</v>
          </cell>
        </row>
        <row r="86">
          <cell r="G86">
            <v>7.4532418610115433E-2</v>
          </cell>
          <cell r="H86">
            <v>7.2793816660223318E-2</v>
          </cell>
          <cell r="I86">
            <v>7.1701487971551833E-2</v>
          </cell>
          <cell r="J86">
            <v>6.782485437480433E-2</v>
          </cell>
          <cell r="K86">
            <v>6.3966116115356714E-2</v>
          </cell>
          <cell r="L86">
            <v>6.6436463358572923E-2</v>
          </cell>
          <cell r="M86">
            <v>7.0936156069E-2</v>
          </cell>
          <cell r="N86">
            <v>6.9923548840839081E-2</v>
          </cell>
          <cell r="O86">
            <v>7.1515922563098105E-2</v>
          </cell>
        </row>
        <row r="87">
          <cell r="G87">
            <v>0.25523307721195926</v>
          </cell>
          <cell r="H87">
            <v>0.24046545607531894</v>
          </cell>
          <cell r="I87">
            <v>0.22796558067305314</v>
          </cell>
          <cell r="J87">
            <v>0.20381030893655105</v>
          </cell>
          <cell r="K87">
            <v>0.18744229382704811</v>
          </cell>
          <cell r="L87">
            <v>0.172896070339704</v>
          </cell>
          <cell r="M87">
            <v>0.16508908709699999</v>
          </cell>
          <cell r="N87">
            <v>0.15293910755580417</v>
          </cell>
          <cell r="O87">
            <v>0.14555386452638558</v>
          </cell>
        </row>
        <row r="88">
          <cell r="G88">
            <v>0.4001885905266927</v>
          </cell>
          <cell r="H88">
            <v>0.40353597662201807</v>
          </cell>
          <cell r="I88">
            <v>0.42097432158398357</v>
          </cell>
          <cell r="J88">
            <v>0.41447582490141843</v>
          </cell>
          <cell r="K88">
            <v>0.41686658360911477</v>
          </cell>
          <cell r="L88">
            <v>0.42519722276529304</v>
          </cell>
          <cell r="M88">
            <v>0.44221040342500001</v>
          </cell>
          <cell r="N88">
            <v>0.44026485117450281</v>
          </cell>
          <cell r="O88">
            <v>0.44734430000393982</v>
          </cell>
        </row>
        <row r="89">
          <cell r="G89">
            <v>0.14540797280960724</v>
          </cell>
          <cell r="H89">
            <v>0.14934988515680075</v>
          </cell>
          <cell r="I89">
            <v>0.14644543455665807</v>
          </cell>
          <cell r="J89">
            <v>0.15313089270303101</v>
          </cell>
          <cell r="K89">
            <v>0.15307877710960843</v>
          </cell>
          <cell r="L89">
            <v>0.15174633955604402</v>
          </cell>
          <cell r="M89">
            <v>0.14566707900299999</v>
          </cell>
          <cell r="N89">
            <v>0.14244347829943985</v>
          </cell>
          <cell r="O89">
            <v>0.13845171595684752</v>
          </cell>
        </row>
        <row r="90">
          <cell r="G90">
            <v>7.9473129794176006E-2</v>
          </cell>
          <cell r="H90">
            <v>8.5597127782957722E-2</v>
          </cell>
          <cell r="I90">
            <v>8.6173782383786326E-2</v>
          </cell>
          <cell r="J90">
            <v>9.3768848949107211E-2</v>
          </cell>
          <cell r="K90">
            <v>0.11086497303439358</v>
          </cell>
          <cell r="L90">
            <v>0.11312158856134381</v>
          </cell>
          <cell r="M90">
            <v>0.113633415488</v>
          </cell>
          <cell r="N90">
            <v>0.11792436707514893</v>
          </cell>
          <cell r="O90">
            <v>0.11945464265782124</v>
          </cell>
        </row>
        <row r="91">
          <cell r="G91">
            <v>3.5167879094709129E-2</v>
          </cell>
          <cell r="H91">
            <v>3.705512473563323E-2</v>
          </cell>
          <cell r="I91">
            <v>3.5990225159355536E-2</v>
          </cell>
          <cell r="J91">
            <v>4.1548754268228141E-2</v>
          </cell>
          <cell r="K91">
            <v>5.214614982166229E-2</v>
          </cell>
          <cell r="L91">
            <v>5.395000343455586E-2</v>
          </cell>
          <cell r="M91">
            <v>5.3788617868000002E-2</v>
          </cell>
          <cell r="N91">
            <v>5.8248054932327376E-2</v>
          </cell>
          <cell r="O91">
            <v>5.978354884605741E-2</v>
          </cell>
        </row>
        <row r="92">
          <cell r="G92">
            <v>9.9969319527402397E-3</v>
          </cell>
          <cell r="H92">
            <v>1.1202612967047961E-2</v>
          </cell>
          <cell r="I92">
            <v>1.0749167671611512E-2</v>
          </cell>
          <cell r="J92">
            <v>2.5440515866859845E-2</v>
          </cell>
          <cell r="K92">
            <v>1.5635106482816134E-2</v>
          </cell>
          <cell r="L92">
            <v>1.6652311984486374E-2</v>
          </cell>
          <cell r="M92">
            <v>9.6752410510000005E-3</v>
          </cell>
          <cell r="N92">
            <v>1.8256592121937785E-2</v>
          </cell>
          <cell r="O92">
            <v>1.9396536541493689E-2</v>
          </cell>
        </row>
        <row r="109">
          <cell r="B109">
            <v>2010</v>
          </cell>
          <cell r="C109">
            <v>2011</v>
          </cell>
          <cell r="D109">
            <v>2012</v>
          </cell>
          <cell r="E109">
            <v>2013</v>
          </cell>
          <cell r="F109">
            <v>2014</v>
          </cell>
          <cell r="G109">
            <v>2015</v>
          </cell>
          <cell r="H109">
            <v>2016</v>
          </cell>
          <cell r="I109">
            <v>2017</v>
          </cell>
          <cell r="J109">
            <v>2018</v>
          </cell>
          <cell r="K109">
            <v>2019</v>
          </cell>
          <cell r="L109">
            <v>2020</v>
          </cell>
          <cell r="M109">
            <v>2021</v>
          </cell>
          <cell r="N109">
            <v>2022</v>
          </cell>
          <cell r="O109">
            <v>2023</v>
          </cell>
        </row>
        <row r="110">
          <cell r="G110">
            <v>243278</v>
          </cell>
          <cell r="H110">
            <v>236277</v>
          </cell>
          <cell r="I110">
            <v>210298</v>
          </cell>
          <cell r="J110">
            <v>217900</v>
          </cell>
          <cell r="K110">
            <v>218510</v>
          </cell>
          <cell r="L110">
            <v>234576</v>
          </cell>
          <cell r="M110">
            <v>241234</v>
          </cell>
          <cell r="N110">
            <v>258731</v>
          </cell>
          <cell r="O110">
            <v>266060</v>
          </cell>
        </row>
        <row r="111">
          <cell r="G111">
            <v>877802</v>
          </cell>
          <cell r="H111">
            <v>820533</v>
          </cell>
          <cell r="I111">
            <v>778383</v>
          </cell>
          <cell r="J111">
            <v>696881</v>
          </cell>
          <cell r="K111">
            <v>664920</v>
          </cell>
          <cell r="L111">
            <v>638110</v>
          </cell>
          <cell r="M111">
            <v>579907</v>
          </cell>
          <cell r="N111">
            <v>584086</v>
          </cell>
          <cell r="O111">
            <v>555045</v>
          </cell>
        </row>
        <row r="112">
          <cell r="G112">
            <v>1291857</v>
          </cell>
          <cell r="H112">
            <v>1295420</v>
          </cell>
          <cell r="I112">
            <v>1354850</v>
          </cell>
          <cell r="J112">
            <v>1363937</v>
          </cell>
          <cell r="K112">
            <v>1438070</v>
          </cell>
          <cell r="L112">
            <v>1550306</v>
          </cell>
          <cell r="M112">
            <v>1520780</v>
          </cell>
          <cell r="N112">
            <v>1650192</v>
          </cell>
          <cell r="O112">
            <v>1678744</v>
          </cell>
        </row>
        <row r="113">
          <cell r="G113">
            <v>228562</v>
          </cell>
          <cell r="H113">
            <v>231414</v>
          </cell>
          <cell r="I113">
            <v>237349</v>
          </cell>
          <cell r="J113">
            <v>248238</v>
          </cell>
          <cell r="K113">
            <v>264869</v>
          </cell>
          <cell r="L113">
            <v>296207</v>
          </cell>
          <cell r="M113">
            <v>278878</v>
          </cell>
          <cell r="N113">
            <v>301622</v>
          </cell>
          <cell r="O113">
            <v>303850</v>
          </cell>
        </row>
        <row r="114">
          <cell r="G114">
            <v>56814</v>
          </cell>
          <cell r="H114">
            <v>62029</v>
          </cell>
          <cell r="I114">
            <v>65363</v>
          </cell>
          <cell r="J114">
            <v>64645</v>
          </cell>
          <cell r="K114">
            <v>79448</v>
          </cell>
          <cell r="L114">
            <v>94296</v>
          </cell>
          <cell r="M114">
            <v>97455</v>
          </cell>
          <cell r="N114">
            <v>99682</v>
          </cell>
          <cell r="O114">
            <v>110342</v>
          </cell>
        </row>
        <row r="115">
          <cell r="G115">
            <v>22099</v>
          </cell>
          <cell r="H115">
            <v>22794</v>
          </cell>
          <cell r="I115">
            <v>23913</v>
          </cell>
          <cell r="J115">
            <v>25758</v>
          </cell>
          <cell r="K115">
            <v>32653</v>
          </cell>
          <cell r="L115">
            <v>38949</v>
          </cell>
          <cell r="M115">
            <v>41685</v>
          </cell>
          <cell r="N115">
            <v>45357</v>
          </cell>
          <cell r="O115">
            <v>46654</v>
          </cell>
        </row>
        <row r="116">
          <cell r="G116">
            <v>4958</v>
          </cell>
          <cell r="H116">
            <v>5130</v>
          </cell>
          <cell r="I116">
            <v>5618</v>
          </cell>
          <cell r="J116">
            <v>5448</v>
          </cell>
          <cell r="K116">
            <v>6867</v>
          </cell>
          <cell r="L116">
            <v>9122</v>
          </cell>
          <cell r="M116">
            <v>10500</v>
          </cell>
          <cell r="N116">
            <v>10812</v>
          </cell>
          <cell r="O116">
            <v>12143</v>
          </cell>
        </row>
        <row r="133">
          <cell r="B133">
            <v>2010</v>
          </cell>
          <cell r="C133">
            <v>2011</v>
          </cell>
          <cell r="D133">
            <v>2012</v>
          </cell>
          <cell r="E133">
            <v>2013</v>
          </cell>
          <cell r="F133">
            <v>2014</v>
          </cell>
          <cell r="G133">
            <v>2015</v>
          </cell>
          <cell r="H133">
            <v>2016</v>
          </cell>
          <cell r="I133">
            <v>2017</v>
          </cell>
          <cell r="J133">
            <v>2018</v>
          </cell>
          <cell r="K133">
            <v>2019</v>
          </cell>
          <cell r="L133">
            <v>2020</v>
          </cell>
          <cell r="M133">
            <v>2021</v>
          </cell>
          <cell r="N133">
            <v>2022</v>
          </cell>
          <cell r="O133">
            <v>2023</v>
          </cell>
        </row>
        <row r="134">
          <cell r="G134">
            <v>677</v>
          </cell>
          <cell r="H134">
            <v>709</v>
          </cell>
          <cell r="I134">
            <v>513</v>
          </cell>
          <cell r="J134">
            <v>30</v>
          </cell>
          <cell r="K134">
            <v>19</v>
          </cell>
          <cell r="L134">
            <v>29</v>
          </cell>
          <cell r="M134">
            <v>27</v>
          </cell>
          <cell r="N134">
            <v>234</v>
          </cell>
          <cell r="O134">
            <v>248</v>
          </cell>
        </row>
        <row r="135">
          <cell r="G135">
            <v>1001</v>
          </cell>
          <cell r="H135">
            <v>1001</v>
          </cell>
          <cell r="I135">
            <v>1137</v>
          </cell>
          <cell r="J135">
            <v>501</v>
          </cell>
          <cell r="K135">
            <v>197</v>
          </cell>
          <cell r="L135">
            <v>135</v>
          </cell>
          <cell r="M135">
            <v>85</v>
          </cell>
          <cell r="N135">
            <v>99</v>
          </cell>
          <cell r="O135">
            <v>413</v>
          </cell>
        </row>
        <row r="136">
          <cell r="G136">
            <v>69604</v>
          </cell>
          <cell r="H136">
            <v>69818</v>
          </cell>
          <cell r="I136">
            <v>104616</v>
          </cell>
          <cell r="J136">
            <v>62513</v>
          </cell>
          <cell r="K136">
            <v>29001</v>
          </cell>
          <cell r="L136">
            <v>26396</v>
          </cell>
          <cell r="M136">
            <v>22153</v>
          </cell>
          <cell r="N136">
            <v>20782</v>
          </cell>
          <cell r="O136">
            <v>18881</v>
          </cell>
        </row>
        <row r="137">
          <cell r="G137">
            <v>244529</v>
          </cell>
          <cell r="H137">
            <v>250613</v>
          </cell>
          <cell r="I137">
            <v>250462</v>
          </cell>
          <cell r="J137">
            <v>254201</v>
          </cell>
          <cell r="K137">
            <v>245708</v>
          </cell>
          <cell r="L137">
            <v>238135</v>
          </cell>
          <cell r="M137">
            <v>201438</v>
          </cell>
          <cell r="N137">
            <v>211845</v>
          </cell>
          <cell r="O137">
            <v>194934</v>
          </cell>
        </row>
        <row r="138">
          <cell r="G138">
            <v>178677</v>
          </cell>
          <cell r="H138">
            <v>190002</v>
          </cell>
          <cell r="I138">
            <v>196363</v>
          </cell>
          <cell r="J138">
            <v>216738</v>
          </cell>
          <cell r="K138">
            <v>262422</v>
          </cell>
          <cell r="L138">
            <v>276226</v>
          </cell>
          <cell r="M138">
            <v>252569</v>
          </cell>
          <cell r="N138">
            <v>294374</v>
          </cell>
          <cell r="O138">
            <v>289956</v>
          </cell>
        </row>
        <row r="139">
          <cell r="G139">
            <v>66429</v>
          </cell>
          <cell r="H139">
            <v>69985</v>
          </cell>
          <cell r="I139">
            <v>67234</v>
          </cell>
          <cell r="J139">
            <v>81421</v>
          </cell>
          <cell r="K139">
            <v>106870</v>
          </cell>
          <cell r="L139">
            <v>115013</v>
          </cell>
          <cell r="M139">
            <v>103143</v>
          </cell>
          <cell r="N139">
            <v>123497</v>
          </cell>
          <cell r="O139">
            <v>127509</v>
          </cell>
        </row>
        <row r="140">
          <cell r="G140">
            <v>15037</v>
          </cell>
          <cell r="H140">
            <v>17015</v>
          </cell>
          <cell r="I140">
            <v>14923</v>
          </cell>
          <cell r="J140">
            <v>42485</v>
          </cell>
          <cell r="K140">
            <v>25768</v>
          </cell>
          <cell r="L140">
            <v>27997</v>
          </cell>
          <cell r="M140">
            <v>23586</v>
          </cell>
          <cell r="N140">
            <v>29814</v>
          </cell>
          <cell r="O140">
            <v>31421</v>
          </cell>
        </row>
        <row r="157">
          <cell r="B157">
            <v>2010</v>
          </cell>
          <cell r="C157">
            <v>2011</v>
          </cell>
          <cell r="D157">
            <v>2012</v>
          </cell>
          <cell r="E157">
            <v>2013</v>
          </cell>
          <cell r="F157">
            <v>2014</v>
          </cell>
          <cell r="G157">
            <v>2015</v>
          </cell>
          <cell r="H157">
            <v>2016</v>
          </cell>
          <cell r="I157">
            <v>2017</v>
          </cell>
          <cell r="J157">
            <v>2018</v>
          </cell>
          <cell r="K157">
            <v>2019</v>
          </cell>
          <cell r="L157">
            <v>2020</v>
          </cell>
          <cell r="M157">
            <v>2021</v>
          </cell>
          <cell r="N157">
            <v>2022</v>
          </cell>
          <cell r="O157">
            <v>2023</v>
          </cell>
        </row>
        <row r="158">
          <cell r="G158">
            <v>20597</v>
          </cell>
          <cell r="H158">
            <v>19091</v>
          </cell>
          <cell r="I158">
            <v>52644</v>
          </cell>
          <cell r="J158">
            <v>24283</v>
          </cell>
          <cell r="K158">
            <v>9125</v>
          </cell>
          <cell r="L158">
            <v>16861</v>
          </cell>
          <cell r="M158">
            <v>8648</v>
          </cell>
          <cell r="N158">
            <v>9027</v>
          </cell>
          <cell r="O158">
            <v>7787</v>
          </cell>
        </row>
        <row r="159">
          <cell r="G159">
            <v>27144</v>
          </cell>
          <cell r="H159">
            <v>24385</v>
          </cell>
          <cell r="I159">
            <v>58101</v>
          </cell>
          <cell r="J159">
            <v>30456</v>
          </cell>
          <cell r="K159">
            <v>1986</v>
          </cell>
          <cell r="L159">
            <v>16177</v>
          </cell>
          <cell r="M159">
            <v>1619</v>
          </cell>
          <cell r="N159">
            <v>1976</v>
          </cell>
          <cell r="O159">
            <v>2398</v>
          </cell>
        </row>
        <row r="160">
          <cell r="G160">
            <v>59004</v>
          </cell>
          <cell r="H160">
            <v>54337</v>
          </cell>
          <cell r="I160">
            <v>87333</v>
          </cell>
          <cell r="J160">
            <v>53707</v>
          </cell>
          <cell r="K160">
            <v>16548</v>
          </cell>
          <cell r="L160">
            <v>32695</v>
          </cell>
          <cell r="M160">
            <v>14980</v>
          </cell>
          <cell r="N160">
            <v>16404</v>
          </cell>
          <cell r="O160">
            <v>16886</v>
          </cell>
        </row>
        <row r="161">
          <cell r="G161">
            <v>43033</v>
          </cell>
          <cell r="H161">
            <v>43362</v>
          </cell>
          <cell r="I161">
            <v>50278</v>
          </cell>
          <cell r="J161">
            <v>44415</v>
          </cell>
          <cell r="K161">
            <v>34227</v>
          </cell>
          <cell r="L161">
            <v>40027</v>
          </cell>
          <cell r="M161">
            <v>29348</v>
          </cell>
          <cell r="N161">
            <v>32468</v>
          </cell>
          <cell r="O161">
            <v>31852</v>
          </cell>
        </row>
        <row r="162">
          <cell r="G162">
            <v>46598</v>
          </cell>
          <cell r="H162">
            <v>49086</v>
          </cell>
          <cell r="I162">
            <v>54905</v>
          </cell>
          <cell r="J162">
            <v>53480</v>
          </cell>
          <cell r="K162">
            <v>52696</v>
          </cell>
          <cell r="L162">
            <v>57650</v>
          </cell>
          <cell r="M162">
            <v>50308</v>
          </cell>
          <cell r="N162">
            <v>57906</v>
          </cell>
          <cell r="O162">
            <v>57529</v>
          </cell>
        </row>
        <row r="163">
          <cell r="G163">
            <v>36300</v>
          </cell>
          <cell r="H163">
            <v>37575</v>
          </cell>
          <cell r="I163">
            <v>41093</v>
          </cell>
          <cell r="J163">
            <v>41198</v>
          </cell>
          <cell r="K163">
            <v>46064</v>
          </cell>
          <cell r="L163">
            <v>50242</v>
          </cell>
          <cell r="M163">
            <v>44670</v>
          </cell>
          <cell r="N163">
            <v>54390</v>
          </cell>
          <cell r="O163">
            <v>54966</v>
          </cell>
        </row>
        <row r="164">
          <cell r="G164">
            <v>15489</v>
          </cell>
          <cell r="H164">
            <v>17264</v>
          </cell>
          <cell r="I164">
            <v>18955</v>
          </cell>
          <cell r="J164">
            <v>42919</v>
          </cell>
          <cell r="K164">
            <v>23010</v>
          </cell>
          <cell r="L164">
            <v>25911</v>
          </cell>
          <cell r="M164">
            <v>24108</v>
          </cell>
          <cell r="N164">
            <v>29345</v>
          </cell>
          <cell r="O164">
            <v>30776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áficos e Tabelas_1 a 3.7"/>
    </sheetNames>
    <sheetDataSet>
      <sheetData sheetId="0"/>
      <sheetData sheetId="1"/>
      <sheetData sheetId="2"/>
      <sheetData sheetId="3">
        <row r="470">
          <cell r="AB470">
            <v>253669597280.83353</v>
          </cell>
        </row>
        <row r="471">
          <cell r="AB471">
            <v>1291807780238.1133</v>
          </cell>
        </row>
        <row r="472">
          <cell r="AB472">
            <v>59646299956.690247</v>
          </cell>
        </row>
        <row r="473">
          <cell r="AB473">
            <v>1605123677475.637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af_tab_4 a 10"/>
      <sheetName val="Planilha1"/>
      <sheetName val="cenário internacional"/>
    </sheetNames>
    <sheetDataSet>
      <sheetData sheetId="0"/>
      <sheetData sheetId="1"/>
      <sheetData sheetId="2"/>
      <sheetData sheetId="3">
        <row r="36">
          <cell r="AC36">
            <v>-8603853765.429985</v>
          </cell>
        </row>
        <row r="37">
          <cell r="AC37">
            <v>-667391769.67000091</v>
          </cell>
        </row>
        <row r="38">
          <cell r="AC38">
            <v>2176071646.349999</v>
          </cell>
        </row>
        <row r="39">
          <cell r="AC39">
            <v>-7095173888.7499866</v>
          </cell>
        </row>
        <row r="59">
          <cell r="AB59">
            <v>194448014896.1655</v>
          </cell>
        </row>
        <row r="60">
          <cell r="AB60">
            <v>41778661828.860001</v>
          </cell>
        </row>
        <row r="61">
          <cell r="AB61">
            <v>236226676725.02551</v>
          </cell>
        </row>
        <row r="62">
          <cell r="AB62">
            <v>2.0488636021856084E-2</v>
          </cell>
        </row>
        <row r="70">
          <cell r="AB70">
            <v>-143086633890.54865</v>
          </cell>
        </row>
        <row r="71">
          <cell r="AB71">
            <v>-8722904008.3100071</v>
          </cell>
        </row>
        <row r="72">
          <cell r="AB72">
            <v>-151809537898.85864</v>
          </cell>
        </row>
        <row r="77">
          <cell r="AB77">
            <v>51361381005.616859</v>
          </cell>
        </row>
        <row r="78">
          <cell r="AB78">
            <v>33055757820.549992</v>
          </cell>
        </row>
        <row r="79">
          <cell r="AB79">
            <v>84417138826.166855</v>
          </cell>
        </row>
        <row r="101">
          <cell r="S101">
            <v>15452324553.32</v>
          </cell>
          <cell r="T101">
            <v>15048793654.779999</v>
          </cell>
          <cell r="U101">
            <v>14523842484.01</v>
          </cell>
        </row>
        <row r="109">
          <cell r="S109">
            <v>3599535631.4100008</v>
          </cell>
          <cell r="T109">
            <v>3777425885.749999</v>
          </cell>
          <cell r="U109">
            <v>3346209153.4099998</v>
          </cell>
        </row>
        <row r="142">
          <cell r="S142">
            <v>14344989645.439997</v>
          </cell>
          <cell r="T142">
            <v>12847987449.710001</v>
          </cell>
          <cell r="U142">
            <v>11976446816.339996</v>
          </cell>
        </row>
        <row r="150">
          <cell r="S150">
            <v>716837492.57000065</v>
          </cell>
          <cell r="T150">
            <v>949521811.66999984</v>
          </cell>
          <cell r="U150">
            <v>542901754.67000115</v>
          </cell>
        </row>
        <row r="184">
          <cell r="AB184">
            <v>15159508569.879999</v>
          </cell>
        </row>
        <row r="185">
          <cell r="AB185">
            <v>176226168522.34998</v>
          </cell>
        </row>
        <row r="186">
          <cell r="AB186">
            <v>3062337803.9354973</v>
          </cell>
        </row>
        <row r="187">
          <cell r="AB187">
            <v>194448014896.16547</v>
          </cell>
        </row>
        <row r="193">
          <cell r="AB193">
            <v>13450394329.630714</v>
          </cell>
        </row>
        <row r="194">
          <cell r="AB194">
            <v>126496335199.57793</v>
          </cell>
        </row>
        <row r="195">
          <cell r="AB195">
            <v>3139904361.3399992</v>
          </cell>
        </row>
        <row r="196">
          <cell r="AB196">
            <v>143086633890.54865</v>
          </cell>
        </row>
        <row r="199">
          <cell r="AB199">
            <v>1709114240.2492847</v>
          </cell>
        </row>
        <row r="200">
          <cell r="AB200">
            <v>49729833322.772049</v>
          </cell>
        </row>
        <row r="201">
          <cell r="AB201">
            <v>-77566557.404501915</v>
          </cell>
        </row>
        <row r="204">
          <cell r="AB204">
            <v>13489861038.43</v>
          </cell>
        </row>
        <row r="205">
          <cell r="AB205">
            <v>12334720196.440001</v>
          </cell>
        </row>
        <row r="206">
          <cell r="AB206">
            <v>15954080593.989998</v>
          </cell>
        </row>
        <row r="212">
          <cell r="AB212">
            <v>275617288.69999993</v>
          </cell>
        </row>
        <row r="213">
          <cell r="AB213">
            <v>3349844872.4300032</v>
          </cell>
        </row>
        <row r="214">
          <cell r="AB214">
            <v>5097441847.1800041</v>
          </cell>
        </row>
        <row r="217">
          <cell r="AB217">
            <v>13214243749.73</v>
          </cell>
        </row>
        <row r="218">
          <cell r="AB218">
            <v>8984875324.0099983</v>
          </cell>
        </row>
        <row r="219">
          <cell r="AB219">
            <v>10856638746.809994</v>
          </cell>
        </row>
        <row r="236">
          <cell r="S236">
            <v>650673129.93000007</v>
          </cell>
          <cell r="T236">
            <v>972921037.53000009</v>
          </cell>
          <cell r="U236">
            <v>1077039012.23</v>
          </cell>
        </row>
        <row r="244">
          <cell r="S244">
            <v>14564012187.26</v>
          </cell>
          <cell r="T244">
            <v>13819385097.929998</v>
          </cell>
          <cell r="U244">
            <v>13202067623.030001</v>
          </cell>
        </row>
        <row r="252">
          <cell r="S252">
            <v>237639236.12999988</v>
          </cell>
          <cell r="T252">
            <v>256487519.31999981</v>
          </cell>
          <cell r="U252">
            <v>244735848.75</v>
          </cell>
        </row>
        <row r="262">
          <cell r="S262">
            <v>2126225016.0599999</v>
          </cell>
          <cell r="T262">
            <v>1312228027.4399998</v>
          </cell>
          <cell r="U262">
            <v>1056482560.4599998</v>
          </cell>
        </row>
        <row r="270">
          <cell r="S270">
            <v>11981113160.189997</v>
          </cell>
          <cell r="T270">
            <v>11305761050.07</v>
          </cell>
          <cell r="U270">
            <v>10663134149.539997</v>
          </cell>
        </row>
        <row r="278">
          <cell r="S278">
            <v>237651469.19000006</v>
          </cell>
          <cell r="T278">
            <v>229998372.19999999</v>
          </cell>
          <cell r="U278">
            <v>256830106.33999997</v>
          </cell>
        </row>
        <row r="446">
          <cell r="S446">
            <v>1045973597.3099999</v>
          </cell>
          <cell r="T446">
            <v>1320125792.6900001</v>
          </cell>
          <cell r="U446">
            <v>905381198.92999983</v>
          </cell>
        </row>
        <row r="454">
          <cell r="S454">
            <v>995127717.69000101</v>
          </cell>
          <cell r="T454">
            <v>1002626377.2399991</v>
          </cell>
          <cell r="U454">
            <v>1165434934.6899998</v>
          </cell>
        </row>
        <row r="462">
          <cell r="S462">
            <v>1558434316.4100001</v>
          </cell>
          <cell r="T462">
            <v>1454673715.8199999</v>
          </cell>
          <cell r="U462">
            <v>1275393019.79</v>
          </cell>
        </row>
        <row r="472">
          <cell r="S472">
            <v>23291737.179999992</v>
          </cell>
          <cell r="T472">
            <v>34240767.580000028</v>
          </cell>
          <cell r="U472">
            <v>23647484.559999958</v>
          </cell>
        </row>
        <row r="480">
          <cell r="S480">
            <v>330821478.57000041</v>
          </cell>
          <cell r="T480">
            <v>320990702.47999954</v>
          </cell>
          <cell r="U480">
            <v>296598054.19000077</v>
          </cell>
        </row>
        <row r="488">
          <cell r="S488">
            <v>362724276.82000017</v>
          </cell>
          <cell r="T488">
            <v>594290341.61000025</v>
          </cell>
          <cell r="U488">
            <v>222656215.92000043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6"/>
  <sheetViews>
    <sheetView workbookViewId="0">
      <selection activeCell="O15" sqref="O15"/>
    </sheetView>
  </sheetViews>
  <sheetFormatPr defaultRowHeight="14.4" x14ac:dyDescent="0.3"/>
  <cols>
    <col min="1" max="1" width="5.33203125" style="8" customWidth="1"/>
    <col min="2" max="2" width="12.6640625" style="122" bestFit="1" customWidth="1"/>
    <col min="3" max="3" width="58.6640625" style="122" customWidth="1"/>
    <col min="4" max="4" width="10.33203125" style="122" customWidth="1"/>
    <col min="5" max="5" width="17.6640625" style="122" customWidth="1"/>
    <col min="6" max="10" width="10.33203125" style="122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339" t="s">
        <v>0</v>
      </c>
      <c r="C2" s="339"/>
      <c r="D2" s="339"/>
      <c r="E2" s="339"/>
      <c r="F2" s="339"/>
      <c r="G2" s="339"/>
      <c r="H2" s="339"/>
      <c r="I2" s="339"/>
      <c r="J2" s="339"/>
    </row>
    <row r="3" spans="1:124" s="121" customFormat="1" ht="15.6" x14ac:dyDescent="0.3">
      <c r="A3" s="120"/>
      <c r="B3" s="124" t="s">
        <v>1</v>
      </c>
      <c r="C3" s="125" t="s">
        <v>2</v>
      </c>
      <c r="D3" s="124"/>
      <c r="E3" s="124"/>
      <c r="F3" s="124"/>
      <c r="G3" s="124"/>
      <c r="H3" s="124"/>
      <c r="I3" s="124"/>
      <c r="J3" s="124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</row>
    <row r="4" spans="1:124" ht="16.5" x14ac:dyDescent="0.3">
      <c r="B4" s="123"/>
      <c r="C4" s="126" t="s">
        <v>3</v>
      </c>
      <c r="D4" s="123"/>
      <c r="E4" s="123"/>
      <c r="F4" s="123"/>
      <c r="G4" s="123"/>
      <c r="H4" s="123"/>
      <c r="I4" s="123"/>
      <c r="J4" s="123"/>
    </row>
    <row r="5" spans="1:124" x14ac:dyDescent="0.3">
      <c r="C5" s="127" t="s">
        <v>4</v>
      </c>
    </row>
    <row r="6" spans="1:124" x14ac:dyDescent="0.3">
      <c r="B6" s="123"/>
      <c r="C6" s="126" t="s">
        <v>5</v>
      </c>
      <c r="D6" s="123"/>
      <c r="E6" s="123"/>
      <c r="F6" s="123"/>
      <c r="G6" s="123"/>
      <c r="H6" s="123"/>
      <c r="I6" s="123"/>
      <c r="J6" s="123"/>
      <c r="K6" s="57"/>
    </row>
    <row r="7" spans="1:124" ht="16.5" x14ac:dyDescent="0.3">
      <c r="C7" s="235" t="s">
        <v>644</v>
      </c>
    </row>
    <row r="8" spans="1:124" ht="16.5" x14ac:dyDescent="0.3">
      <c r="B8" s="232"/>
      <c r="C8" s="236" t="s">
        <v>359</v>
      </c>
      <c r="D8" s="232"/>
      <c r="E8" s="232"/>
      <c r="F8" s="232"/>
      <c r="G8" s="232"/>
      <c r="H8" s="232"/>
      <c r="I8" s="232"/>
      <c r="J8" s="232"/>
    </row>
    <row r="9" spans="1:124" ht="16.5" x14ac:dyDescent="0.3">
      <c r="C9" s="44"/>
    </row>
    <row r="10" spans="1:124" s="121" customFormat="1" ht="15.6" x14ac:dyDescent="0.3">
      <c r="A10" s="120"/>
      <c r="B10" s="124" t="s">
        <v>7</v>
      </c>
      <c r="C10" s="125" t="s">
        <v>8</v>
      </c>
      <c r="D10" s="124"/>
      <c r="E10" s="124"/>
      <c r="F10" s="124"/>
      <c r="G10" s="124"/>
      <c r="H10" s="124"/>
      <c r="I10" s="124"/>
      <c r="J10" s="124"/>
      <c r="K10" s="119"/>
      <c r="L10" s="119"/>
      <c r="M10" s="119"/>
      <c r="N10" s="119"/>
      <c r="O10" s="119"/>
      <c r="P10" s="119"/>
      <c r="Q10" s="119"/>
      <c r="R10" s="119"/>
      <c r="S10" s="119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</row>
    <row r="11" spans="1:124" x14ac:dyDescent="0.3">
      <c r="C11" s="127" t="s">
        <v>9</v>
      </c>
    </row>
    <row r="12" spans="1:124" x14ac:dyDescent="0.3">
      <c r="B12" s="123"/>
      <c r="C12" s="126" t="s">
        <v>10</v>
      </c>
      <c r="D12" s="123"/>
      <c r="E12" s="123"/>
      <c r="F12" s="123"/>
      <c r="G12" s="123"/>
      <c r="H12" s="123"/>
      <c r="I12" s="123"/>
      <c r="J12" s="123"/>
    </row>
    <row r="13" spans="1:124" x14ac:dyDescent="0.3">
      <c r="C13" s="127" t="s">
        <v>11</v>
      </c>
    </row>
    <row r="14" spans="1:124" x14ac:dyDescent="0.3">
      <c r="B14" s="123"/>
      <c r="C14" s="126" t="s">
        <v>12</v>
      </c>
      <c r="D14" s="123"/>
      <c r="E14" s="123"/>
      <c r="F14" s="123"/>
      <c r="G14" s="123"/>
      <c r="H14" s="123"/>
      <c r="I14" s="123"/>
      <c r="J14" s="123"/>
    </row>
    <row r="15" spans="1:124" x14ac:dyDescent="0.3">
      <c r="C15" s="127" t="s">
        <v>13</v>
      </c>
    </row>
    <row r="16" spans="1:124" x14ac:dyDescent="0.3">
      <c r="B16" s="123"/>
      <c r="C16" s="126" t="s">
        <v>14</v>
      </c>
      <c r="D16" s="123"/>
      <c r="E16" s="123"/>
      <c r="F16" s="123"/>
      <c r="G16" s="123"/>
      <c r="H16" s="123"/>
      <c r="I16" s="123"/>
      <c r="J16" s="123"/>
    </row>
    <row r="17" spans="1:125" s="8" customFormat="1" x14ac:dyDescent="0.3">
      <c r="B17" s="122"/>
      <c r="C17" s="127" t="s">
        <v>15</v>
      </c>
      <c r="D17" s="122"/>
      <c r="E17" s="122"/>
      <c r="F17" s="122"/>
      <c r="G17" s="122"/>
      <c r="H17" s="122"/>
      <c r="I17" s="122"/>
      <c r="J17" s="122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3"/>
      <c r="C18" s="126" t="s">
        <v>16</v>
      </c>
      <c r="D18" s="123"/>
      <c r="E18" s="123"/>
      <c r="F18" s="123"/>
      <c r="G18" s="123"/>
      <c r="H18" s="123"/>
      <c r="I18" s="123"/>
      <c r="J18" s="123"/>
    </row>
    <row r="19" spans="1:125" s="21" customFormat="1" x14ac:dyDescent="0.3">
      <c r="B19" s="122"/>
      <c r="C19" s="127" t="s">
        <v>17</v>
      </c>
      <c r="D19" s="122"/>
      <c r="E19" s="122"/>
      <c r="F19" s="122"/>
      <c r="G19" s="122"/>
      <c r="H19" s="122"/>
      <c r="I19" s="122"/>
      <c r="J19" s="122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3"/>
      <c r="C20" s="126" t="s">
        <v>18</v>
      </c>
      <c r="D20" s="123"/>
      <c r="E20" s="123"/>
      <c r="F20" s="123"/>
      <c r="G20" s="123"/>
      <c r="H20" s="123"/>
      <c r="I20" s="123"/>
      <c r="J20" s="123"/>
    </row>
    <row r="21" spans="1:125" s="21" customFormat="1" x14ac:dyDescent="0.3">
      <c r="B21" s="122"/>
      <c r="C21" s="127" t="s">
        <v>19</v>
      </c>
      <c r="D21" s="122"/>
      <c r="E21" s="122"/>
      <c r="F21" s="122"/>
      <c r="G21" s="122"/>
      <c r="H21" s="122"/>
      <c r="I21" s="122"/>
      <c r="J21" s="122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3"/>
      <c r="C22" s="126" t="s">
        <v>20</v>
      </c>
      <c r="D22" s="123"/>
      <c r="E22" s="123"/>
      <c r="F22" s="123"/>
      <c r="G22" s="123"/>
      <c r="H22" s="123"/>
      <c r="I22" s="123"/>
      <c r="J22" s="123"/>
    </row>
    <row r="23" spans="1:125" x14ac:dyDescent="0.3">
      <c r="B23" s="139"/>
      <c r="C23" s="258" t="s">
        <v>1216</v>
      </c>
      <c r="D23" s="139"/>
      <c r="E23" s="139"/>
      <c r="F23" s="139"/>
      <c r="G23" s="139"/>
      <c r="H23" s="139"/>
      <c r="I23" s="139"/>
      <c r="J23" s="139"/>
    </row>
    <row r="24" spans="1:125" s="8" customFormat="1" ht="16.5" x14ac:dyDescent="0.3">
      <c r="B24" s="122"/>
      <c r="C24" s="122" t="s">
        <v>6</v>
      </c>
      <c r="D24" s="122"/>
      <c r="E24" s="122"/>
      <c r="F24" s="122"/>
      <c r="G24" s="122"/>
      <c r="H24" s="122"/>
      <c r="I24" s="122"/>
      <c r="J24" s="122"/>
      <c r="K24" s="21"/>
      <c r="L24" s="21"/>
      <c r="M24" s="21"/>
      <c r="N24" s="21"/>
      <c r="O24" s="21"/>
      <c r="P24" s="21"/>
      <c r="Q24" s="21"/>
      <c r="R24" s="21"/>
      <c r="S24" s="21"/>
    </row>
    <row r="25" spans="1:125" s="117" customFormat="1" x14ac:dyDescent="0.3">
      <c r="A25" s="118"/>
      <c r="B25" s="125" t="s">
        <v>21</v>
      </c>
      <c r="C25" s="125" t="s">
        <v>22</v>
      </c>
      <c r="D25" s="125"/>
      <c r="E25" s="125"/>
      <c r="F25" s="125"/>
      <c r="G25" s="125"/>
      <c r="H25" s="125"/>
      <c r="I25" s="125"/>
      <c r="J25" s="125"/>
      <c r="K25" s="118"/>
      <c r="L25" s="118"/>
      <c r="M25" s="118"/>
      <c r="N25" s="118"/>
      <c r="O25" s="118"/>
      <c r="P25" s="118"/>
      <c r="Q25" s="118"/>
      <c r="R25" s="118"/>
      <c r="S25" s="118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spans="1:125" s="21" customFormat="1" x14ac:dyDescent="0.3">
      <c r="B26" s="122"/>
      <c r="C26" s="127" t="s">
        <v>23</v>
      </c>
      <c r="D26" s="122"/>
      <c r="E26" s="122"/>
      <c r="F26" s="122"/>
      <c r="G26" s="122"/>
      <c r="H26" s="122"/>
      <c r="I26" s="122"/>
      <c r="J26" s="122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x14ac:dyDescent="0.3">
      <c r="B27" s="123"/>
      <c r="C27" s="126" t="s">
        <v>24</v>
      </c>
      <c r="D27" s="123"/>
      <c r="E27" s="123"/>
      <c r="F27" s="123"/>
      <c r="G27" s="123"/>
      <c r="H27" s="123"/>
      <c r="I27" s="123"/>
      <c r="J27" s="123"/>
    </row>
    <row r="28" spans="1:125" s="21" customFormat="1" x14ac:dyDescent="0.3">
      <c r="B28" s="122"/>
      <c r="C28" s="127" t="s">
        <v>25</v>
      </c>
      <c r="D28" s="122"/>
      <c r="E28" s="122"/>
      <c r="F28" s="122"/>
      <c r="G28" s="122"/>
      <c r="H28" s="122"/>
      <c r="I28" s="122"/>
      <c r="J28" s="122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x14ac:dyDescent="0.3">
      <c r="B29" s="123"/>
      <c r="C29" s="126" t="s">
        <v>26</v>
      </c>
      <c r="D29" s="123"/>
      <c r="E29" s="123"/>
      <c r="F29" s="123"/>
      <c r="G29" s="123"/>
      <c r="H29" s="123"/>
      <c r="I29" s="123"/>
      <c r="J29" s="123"/>
    </row>
    <row r="30" spans="1:125" s="21" customFormat="1" x14ac:dyDescent="0.3">
      <c r="B30" s="122"/>
      <c r="C30" s="122" t="s">
        <v>6</v>
      </c>
      <c r="D30" s="122"/>
      <c r="E30" s="122"/>
      <c r="F30" s="122"/>
      <c r="G30" s="122"/>
      <c r="H30" s="122"/>
      <c r="I30" s="122"/>
      <c r="J30" s="122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s="117" customFormat="1" x14ac:dyDescent="0.3">
      <c r="A31" s="118"/>
      <c r="B31" s="125" t="s">
        <v>27</v>
      </c>
      <c r="C31" s="125" t="s">
        <v>28</v>
      </c>
      <c r="D31" s="125"/>
      <c r="E31" s="125"/>
      <c r="F31" s="125"/>
      <c r="G31" s="125"/>
      <c r="H31" s="125"/>
      <c r="I31" s="125"/>
      <c r="J31" s="125"/>
      <c r="K31" s="118"/>
      <c r="L31" s="118"/>
      <c r="M31" s="118"/>
      <c r="N31" s="118"/>
      <c r="O31" s="118"/>
      <c r="P31" s="118"/>
      <c r="Q31" s="118"/>
      <c r="R31" s="118"/>
      <c r="S31" s="118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spans="1:125" s="8" customFormat="1" x14ac:dyDescent="0.3">
      <c r="B32" s="139"/>
      <c r="C32" s="127" t="s">
        <v>1235</v>
      </c>
      <c r="D32" s="122"/>
      <c r="E32" s="122"/>
      <c r="F32" s="122"/>
      <c r="G32" s="122"/>
      <c r="H32" s="122"/>
      <c r="I32" s="122"/>
      <c r="J32" s="122"/>
      <c r="K32" s="21"/>
      <c r="L32" s="21"/>
      <c r="M32" s="21"/>
      <c r="N32" s="21"/>
      <c r="O32" s="21"/>
      <c r="P32" s="21"/>
      <c r="Q32" s="21"/>
      <c r="R32" s="21"/>
      <c r="S32" s="21"/>
    </row>
    <row r="33" spans="2:125" x14ac:dyDescent="0.3">
      <c r="B33" s="123"/>
      <c r="C33" s="123" t="s">
        <v>6</v>
      </c>
      <c r="D33" s="123"/>
      <c r="E33" s="123"/>
      <c r="F33" s="123"/>
      <c r="G33" s="123"/>
      <c r="H33" s="123"/>
      <c r="I33" s="123"/>
      <c r="J33" s="123"/>
    </row>
    <row r="34" spans="2:125" s="118" customFormat="1" x14ac:dyDescent="0.3">
      <c r="B34" s="125" t="s">
        <v>29</v>
      </c>
      <c r="C34" s="125" t="s">
        <v>30</v>
      </c>
      <c r="D34" s="125"/>
      <c r="E34" s="125"/>
      <c r="F34" s="125"/>
      <c r="G34" s="125"/>
      <c r="H34" s="125"/>
      <c r="I34" s="125"/>
      <c r="J34" s="125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</row>
    <row r="35" spans="2:125" x14ac:dyDescent="0.3">
      <c r="B35" s="123"/>
      <c r="C35" s="126" t="s">
        <v>31</v>
      </c>
      <c r="D35" s="123"/>
      <c r="E35" s="123"/>
      <c r="F35" s="123"/>
      <c r="G35" s="123"/>
      <c r="H35" s="123"/>
      <c r="I35" s="123"/>
      <c r="J35" s="123"/>
    </row>
    <row r="36" spans="2:125" s="21" customFormat="1" x14ac:dyDescent="0.3">
      <c r="B36" s="122"/>
      <c r="C36" s="127" t="s">
        <v>32</v>
      </c>
      <c r="D36" s="122"/>
      <c r="E36" s="122"/>
      <c r="F36" s="122"/>
      <c r="G36" s="122"/>
      <c r="H36" s="122"/>
      <c r="I36" s="122"/>
      <c r="J36" s="122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2:125" x14ac:dyDescent="0.3">
      <c r="B37" s="123"/>
      <c r="C37" s="126" t="s">
        <v>33</v>
      </c>
      <c r="D37" s="123"/>
      <c r="E37" s="123"/>
      <c r="F37" s="123"/>
      <c r="G37" s="123"/>
      <c r="H37" s="123"/>
      <c r="I37" s="123"/>
      <c r="J37" s="123"/>
    </row>
    <row r="38" spans="2:125" s="21" customFormat="1" x14ac:dyDescent="0.3">
      <c r="B38" s="122"/>
      <c r="C38" s="127" t="s">
        <v>34</v>
      </c>
      <c r="D38" s="122"/>
      <c r="E38" s="122"/>
      <c r="F38" s="122"/>
      <c r="G38" s="122"/>
      <c r="H38" s="122"/>
      <c r="I38" s="122"/>
      <c r="J38" s="122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2:125" x14ac:dyDescent="0.3">
      <c r="B39" s="123"/>
      <c r="C39" s="126" t="s">
        <v>35</v>
      </c>
      <c r="D39" s="123"/>
      <c r="E39" s="123"/>
      <c r="F39" s="123"/>
      <c r="G39" s="123"/>
      <c r="H39" s="123"/>
      <c r="I39" s="123"/>
      <c r="J39" s="123"/>
    </row>
    <row r="40" spans="2:125" s="21" customFormat="1" x14ac:dyDescent="0.3">
      <c r="B40" s="122"/>
      <c r="C40" s="127" t="s">
        <v>36</v>
      </c>
      <c r="D40" s="122"/>
      <c r="E40" s="122"/>
      <c r="F40" s="122"/>
      <c r="G40" s="122"/>
      <c r="H40" s="122"/>
      <c r="I40" s="122"/>
      <c r="J40" s="122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2:125" x14ac:dyDescent="0.3">
      <c r="B41" s="123"/>
      <c r="C41" s="126" t="s">
        <v>37</v>
      </c>
      <c r="D41" s="123"/>
      <c r="E41" s="123"/>
      <c r="F41" s="123"/>
      <c r="G41" s="123"/>
      <c r="H41" s="123"/>
      <c r="I41" s="123"/>
      <c r="J41" s="123"/>
    </row>
    <row r="42" spans="2:125" s="21" customFormat="1" x14ac:dyDescent="0.3">
      <c r="B42" s="122"/>
      <c r="C42" s="127" t="s">
        <v>38</v>
      </c>
      <c r="D42" s="122"/>
      <c r="E42" s="122"/>
      <c r="F42" s="122"/>
      <c r="G42" s="122"/>
      <c r="H42" s="122"/>
      <c r="I42" s="122"/>
      <c r="J42" s="122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2:125" x14ac:dyDescent="0.3">
      <c r="B43" s="123"/>
      <c r="C43" s="126" t="s">
        <v>39</v>
      </c>
      <c r="D43" s="123"/>
      <c r="E43" s="123"/>
      <c r="F43" s="123"/>
      <c r="G43" s="123"/>
      <c r="H43" s="123"/>
      <c r="I43" s="123"/>
      <c r="J43" s="123"/>
    </row>
    <row r="44" spans="2:125" s="8" customFormat="1" x14ac:dyDescent="0.3">
      <c r="B44" s="122"/>
      <c r="C44" s="127" t="s">
        <v>40</v>
      </c>
      <c r="D44" s="122"/>
      <c r="E44" s="122"/>
      <c r="F44" s="122"/>
      <c r="G44" s="122"/>
      <c r="H44" s="122"/>
      <c r="I44" s="122"/>
      <c r="J44" s="122"/>
      <c r="K44" s="21"/>
      <c r="L44" s="21"/>
      <c r="M44" s="21"/>
      <c r="N44" s="21"/>
      <c r="O44" s="21"/>
      <c r="P44" s="21"/>
      <c r="Q44" s="21"/>
      <c r="R44" s="21"/>
      <c r="S44" s="21"/>
    </row>
    <row r="45" spans="2:125" x14ac:dyDescent="0.3">
      <c r="B45" s="123"/>
      <c r="C45" s="123" t="s">
        <v>6</v>
      </c>
      <c r="D45" s="123"/>
      <c r="E45" s="123"/>
      <c r="F45" s="123"/>
      <c r="G45" s="123"/>
      <c r="H45" s="123"/>
      <c r="I45" s="123"/>
      <c r="J45" s="123"/>
    </row>
    <row r="46" spans="2:125" s="118" customFormat="1" x14ac:dyDescent="0.3">
      <c r="B46" s="125" t="s">
        <v>41</v>
      </c>
      <c r="C46" s="125" t="s">
        <v>42</v>
      </c>
      <c r="D46" s="125"/>
      <c r="E46" s="125"/>
      <c r="F46" s="125"/>
      <c r="G46" s="125"/>
      <c r="H46" s="125"/>
      <c r="I46" s="125"/>
      <c r="J46" s="125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</row>
    <row r="47" spans="2:125" x14ac:dyDescent="0.3">
      <c r="B47" s="123"/>
      <c r="C47" s="126" t="s">
        <v>43</v>
      </c>
      <c r="D47" s="123"/>
      <c r="E47" s="123"/>
      <c r="F47" s="123"/>
      <c r="G47" s="123"/>
      <c r="H47" s="123"/>
      <c r="I47" s="123"/>
      <c r="J47" s="123"/>
    </row>
    <row r="48" spans="2:125" s="21" customFormat="1" x14ac:dyDescent="0.3">
      <c r="B48" s="122"/>
      <c r="C48" s="127" t="s">
        <v>44</v>
      </c>
      <c r="D48" s="122"/>
      <c r="E48" s="122"/>
      <c r="F48" s="122"/>
      <c r="G48" s="122"/>
      <c r="H48" s="122"/>
      <c r="I48" s="122"/>
      <c r="J48" s="122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2:125" x14ac:dyDescent="0.3">
      <c r="B49" s="123"/>
      <c r="C49" s="126" t="s">
        <v>45</v>
      </c>
      <c r="D49" s="123"/>
      <c r="E49" s="123"/>
      <c r="F49" s="123"/>
      <c r="G49" s="123"/>
      <c r="H49" s="123"/>
      <c r="I49" s="123"/>
      <c r="J49" s="123"/>
    </row>
    <row r="50" spans="2:125" s="21" customFormat="1" x14ac:dyDescent="0.3">
      <c r="B50" s="122"/>
      <c r="C50" s="127" t="s">
        <v>46</v>
      </c>
      <c r="D50" s="122"/>
      <c r="E50" s="122"/>
      <c r="F50" s="122"/>
      <c r="G50" s="122"/>
      <c r="H50" s="122"/>
      <c r="I50" s="122"/>
      <c r="J50" s="122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2:125" x14ac:dyDescent="0.3">
      <c r="B51" s="123"/>
      <c r="C51" s="126" t="s">
        <v>47</v>
      </c>
      <c r="D51" s="123"/>
      <c r="E51" s="123"/>
      <c r="F51" s="123"/>
      <c r="G51" s="123"/>
      <c r="H51" s="123"/>
      <c r="I51" s="123"/>
      <c r="J51" s="123"/>
    </row>
    <row r="52" spans="2:125" s="21" customFormat="1" x14ac:dyDescent="0.3">
      <c r="B52" s="122"/>
      <c r="C52" s="127" t="s">
        <v>48</v>
      </c>
      <c r="D52" s="122"/>
      <c r="E52" s="122"/>
      <c r="F52" s="122"/>
      <c r="G52" s="122"/>
      <c r="H52" s="122"/>
      <c r="I52" s="122"/>
      <c r="J52" s="122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</row>
    <row r="53" spans="2:125" x14ac:dyDescent="0.3">
      <c r="B53" s="123"/>
      <c r="C53" s="123" t="s">
        <v>6</v>
      </c>
      <c r="D53" s="123"/>
      <c r="E53" s="123"/>
      <c r="F53" s="123"/>
      <c r="G53" s="123"/>
      <c r="H53" s="123"/>
      <c r="I53" s="123"/>
      <c r="J53" s="123"/>
    </row>
    <row r="54" spans="2:125" s="118" customFormat="1" x14ac:dyDescent="0.3">
      <c r="B54" s="125" t="s">
        <v>49</v>
      </c>
      <c r="C54" s="125" t="s">
        <v>50</v>
      </c>
      <c r="D54" s="125"/>
      <c r="E54" s="125"/>
      <c r="F54" s="125"/>
      <c r="G54" s="125"/>
      <c r="H54" s="125"/>
      <c r="I54" s="125"/>
      <c r="J54" s="125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</row>
    <row r="55" spans="2:125" x14ac:dyDescent="0.3">
      <c r="B55" s="123"/>
      <c r="C55" s="126" t="s">
        <v>51</v>
      </c>
      <c r="D55" s="123"/>
      <c r="E55" s="123"/>
      <c r="F55" s="123"/>
      <c r="G55" s="123"/>
      <c r="H55" s="123"/>
      <c r="I55" s="123"/>
      <c r="J55" s="123"/>
    </row>
    <row r="56" spans="2:125" s="21" customFormat="1" x14ac:dyDescent="0.3">
      <c r="B56" s="122"/>
      <c r="C56" s="127" t="s">
        <v>52</v>
      </c>
      <c r="D56" s="122"/>
      <c r="E56" s="122"/>
      <c r="F56" s="122"/>
      <c r="G56" s="122"/>
      <c r="H56" s="122"/>
      <c r="I56" s="122"/>
      <c r="J56" s="122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</row>
    <row r="57" spans="2:125" x14ac:dyDescent="0.3">
      <c r="B57" s="123"/>
      <c r="C57" s="126" t="s">
        <v>53</v>
      </c>
      <c r="D57" s="123"/>
      <c r="E57" s="123"/>
      <c r="F57" s="123"/>
      <c r="G57" s="123"/>
      <c r="H57" s="123"/>
      <c r="I57" s="123"/>
      <c r="J57" s="123"/>
    </row>
    <row r="58" spans="2:125" s="21" customFormat="1" x14ac:dyDescent="0.3">
      <c r="B58" s="122"/>
      <c r="C58" s="127" t="s">
        <v>54</v>
      </c>
      <c r="D58" s="122"/>
      <c r="E58" s="122"/>
      <c r="F58" s="122"/>
      <c r="G58" s="122"/>
      <c r="H58" s="122"/>
      <c r="I58" s="122"/>
      <c r="J58" s="122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</row>
    <row r="59" spans="2:125" x14ac:dyDescent="0.3">
      <c r="B59" s="123"/>
      <c r="C59" s="126" t="s">
        <v>55</v>
      </c>
      <c r="D59" s="123"/>
      <c r="E59" s="123"/>
      <c r="F59" s="123"/>
      <c r="G59" s="123"/>
      <c r="H59" s="123"/>
      <c r="I59" s="123"/>
      <c r="J59" s="123"/>
    </row>
    <row r="60" spans="2:125" s="21" customFormat="1" x14ac:dyDescent="0.3">
      <c r="B60" s="122"/>
      <c r="C60" s="127" t="s">
        <v>56</v>
      </c>
      <c r="D60" s="122"/>
      <c r="E60" s="122"/>
      <c r="F60" s="122"/>
      <c r="G60" s="122"/>
      <c r="H60" s="122"/>
      <c r="I60" s="122"/>
      <c r="J60" s="122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</row>
    <row r="61" spans="2:125" x14ac:dyDescent="0.3">
      <c r="B61" s="123"/>
      <c r="C61" s="126" t="s">
        <v>57</v>
      </c>
      <c r="D61" s="123"/>
      <c r="E61" s="123"/>
      <c r="F61" s="123"/>
      <c r="G61" s="123"/>
      <c r="H61" s="123"/>
      <c r="I61" s="123"/>
      <c r="J61" s="123"/>
    </row>
    <row r="62" spans="2:125" s="21" customFormat="1" x14ac:dyDescent="0.3">
      <c r="B62" s="122"/>
      <c r="C62" s="127" t="s">
        <v>58</v>
      </c>
      <c r="D62" s="122"/>
      <c r="E62" s="122"/>
      <c r="F62" s="122"/>
      <c r="G62" s="122"/>
      <c r="H62" s="122"/>
      <c r="I62" s="122"/>
      <c r="J62" s="122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</row>
    <row r="63" spans="2:125" x14ac:dyDescent="0.3">
      <c r="B63" s="123"/>
      <c r="C63" s="126" t="s">
        <v>59</v>
      </c>
      <c r="D63" s="123"/>
      <c r="E63" s="123"/>
      <c r="F63" s="123"/>
      <c r="G63" s="123"/>
      <c r="H63" s="123"/>
      <c r="I63" s="123"/>
      <c r="J63" s="123"/>
    </row>
    <row r="64" spans="2:125" s="21" customFormat="1" x14ac:dyDescent="0.3">
      <c r="B64" s="122"/>
      <c r="C64" s="127" t="s">
        <v>60</v>
      </c>
      <c r="D64" s="122"/>
      <c r="E64" s="122"/>
      <c r="F64" s="122"/>
      <c r="G64" s="122"/>
      <c r="H64" s="122"/>
      <c r="I64" s="122"/>
      <c r="J64" s="122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</row>
    <row r="65" spans="1:125" x14ac:dyDescent="0.3">
      <c r="B65" s="123"/>
      <c r="C65" s="277" t="s">
        <v>61</v>
      </c>
      <c r="D65" s="123"/>
      <c r="E65" s="123"/>
      <c r="F65" s="123"/>
      <c r="G65" s="123"/>
      <c r="H65" s="123"/>
      <c r="I65" s="123"/>
      <c r="J65" s="123"/>
    </row>
    <row r="66" spans="1:125" x14ac:dyDescent="0.3">
      <c r="B66" s="276"/>
      <c r="C66" s="278" t="s">
        <v>1231</v>
      </c>
      <c r="D66" s="276"/>
      <c r="E66" s="276"/>
      <c r="F66" s="276"/>
      <c r="G66" s="276"/>
      <c r="H66" s="276"/>
      <c r="I66" s="276"/>
      <c r="J66" s="276"/>
    </row>
    <row r="67" spans="1:125" s="8" customFormat="1" x14ac:dyDescent="0.3">
      <c r="B67" s="122"/>
      <c r="C67" s="122" t="s">
        <v>6</v>
      </c>
      <c r="D67" s="122"/>
      <c r="E67" s="122"/>
      <c r="F67" s="122"/>
      <c r="G67" s="122"/>
      <c r="H67" s="122"/>
      <c r="I67" s="122"/>
      <c r="J67" s="122"/>
      <c r="K67" s="21"/>
      <c r="L67" s="21"/>
      <c r="M67" s="21"/>
      <c r="N67" s="21"/>
      <c r="O67" s="21"/>
      <c r="P67" s="21"/>
      <c r="Q67" s="21"/>
      <c r="R67" s="21"/>
      <c r="S67" s="21"/>
    </row>
    <row r="68" spans="1:125" s="117" customFormat="1" x14ac:dyDescent="0.3">
      <c r="A68" s="118"/>
      <c r="B68" s="125" t="s">
        <v>62</v>
      </c>
      <c r="C68" s="125" t="s">
        <v>63</v>
      </c>
      <c r="D68" s="125"/>
      <c r="E68" s="125"/>
      <c r="F68" s="125"/>
      <c r="G68" s="125"/>
      <c r="H68" s="125"/>
      <c r="I68" s="125"/>
      <c r="J68" s="125"/>
      <c r="K68" s="118"/>
      <c r="L68" s="118"/>
      <c r="M68" s="118"/>
      <c r="N68" s="118"/>
      <c r="O68" s="118"/>
      <c r="P68" s="118"/>
      <c r="Q68" s="118"/>
      <c r="R68" s="118"/>
      <c r="S68" s="118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</row>
    <row r="69" spans="1:125" s="21" customFormat="1" x14ac:dyDescent="0.3">
      <c r="B69" s="122"/>
      <c r="C69" s="127" t="s">
        <v>64</v>
      </c>
      <c r="D69" s="122"/>
      <c r="E69" s="122"/>
      <c r="F69" s="122"/>
      <c r="G69" s="122"/>
      <c r="H69" s="122"/>
      <c r="I69" s="122"/>
      <c r="J69" s="122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1:125" x14ac:dyDescent="0.3">
      <c r="B70" s="123"/>
      <c r="C70" s="126" t="s">
        <v>65</v>
      </c>
      <c r="D70" s="123"/>
      <c r="E70" s="123"/>
      <c r="F70" s="123"/>
      <c r="G70" s="123"/>
      <c r="H70" s="123"/>
      <c r="I70" s="123"/>
      <c r="J70" s="123"/>
    </row>
    <row r="71" spans="1:125" s="21" customFormat="1" x14ac:dyDescent="0.3">
      <c r="B71" s="122"/>
      <c r="C71" s="127" t="s">
        <v>66</v>
      </c>
      <c r="D71" s="122"/>
      <c r="E71" s="122"/>
      <c r="F71" s="122"/>
      <c r="G71" s="122"/>
      <c r="H71" s="122"/>
      <c r="I71" s="122"/>
      <c r="J71" s="122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</row>
    <row r="72" spans="1:125" x14ac:dyDescent="0.3">
      <c r="B72" s="123"/>
      <c r="C72" s="126" t="s">
        <v>67</v>
      </c>
      <c r="D72" s="123"/>
      <c r="E72" s="123"/>
      <c r="F72" s="123"/>
      <c r="G72" s="123"/>
      <c r="H72" s="123"/>
      <c r="I72" s="123"/>
      <c r="J72" s="123"/>
    </row>
    <row r="73" spans="1:125" s="21" customFormat="1" x14ac:dyDescent="0.3">
      <c r="B73" s="122"/>
      <c r="C73" s="127" t="s">
        <v>68</v>
      </c>
      <c r="D73" s="122"/>
      <c r="E73" s="122"/>
      <c r="F73" s="122"/>
      <c r="G73" s="122"/>
      <c r="H73" s="122"/>
      <c r="I73" s="122"/>
      <c r="J73" s="122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</row>
    <row r="74" spans="1:125" x14ac:dyDescent="0.3">
      <c r="B74" s="123"/>
      <c r="C74" s="126" t="s">
        <v>69</v>
      </c>
      <c r="D74" s="123"/>
      <c r="E74" s="123"/>
      <c r="F74" s="123"/>
      <c r="G74" s="123"/>
      <c r="H74" s="123"/>
      <c r="I74" s="123"/>
      <c r="J74" s="123"/>
    </row>
    <row r="75" spans="1:125" s="8" customFormat="1" x14ac:dyDescent="0.3">
      <c r="B75" s="122"/>
      <c r="C75" s="127" t="s">
        <v>70</v>
      </c>
      <c r="D75" s="122"/>
      <c r="E75" s="122"/>
      <c r="F75" s="122"/>
      <c r="G75" s="122"/>
      <c r="H75" s="122"/>
      <c r="I75" s="122"/>
      <c r="J75" s="122"/>
      <c r="K75" s="21"/>
      <c r="L75" s="21"/>
      <c r="M75" s="21"/>
      <c r="N75" s="21"/>
      <c r="O75" s="21"/>
      <c r="P75" s="21"/>
      <c r="Q75" s="21"/>
      <c r="R75" s="21"/>
      <c r="S75" s="21"/>
    </row>
    <row r="76" spans="1:125" x14ac:dyDescent="0.3">
      <c r="B76" s="123"/>
      <c r="C76" s="123" t="s">
        <v>6</v>
      </c>
      <c r="D76" s="123"/>
      <c r="E76" s="123"/>
      <c r="F76" s="123"/>
      <c r="G76" s="123"/>
      <c r="H76" s="123"/>
      <c r="I76" s="123"/>
      <c r="J76" s="123"/>
    </row>
    <row r="77" spans="1:125" s="8" customFormat="1" x14ac:dyDescent="0.3">
      <c r="B77" s="122"/>
      <c r="C77" s="122" t="s">
        <v>6</v>
      </c>
      <c r="D77" s="122"/>
      <c r="E77" s="122"/>
      <c r="F77" s="122"/>
      <c r="G77" s="122"/>
      <c r="H77" s="122"/>
      <c r="I77" s="122"/>
      <c r="J77" s="122"/>
      <c r="K77" s="21"/>
      <c r="L77" s="21"/>
      <c r="M77" s="21"/>
      <c r="N77" s="21"/>
      <c r="O77" s="21"/>
      <c r="P77" s="21"/>
      <c r="Q77" s="21"/>
      <c r="R77" s="21"/>
      <c r="S77" s="21"/>
    </row>
    <row r="78" spans="1:125" s="82" customFormat="1" x14ac:dyDescent="0.3">
      <c r="B78" s="125" t="s">
        <v>71</v>
      </c>
      <c r="C78" s="125" t="s">
        <v>72</v>
      </c>
      <c r="D78" s="125"/>
      <c r="E78" s="125"/>
      <c r="F78" s="125"/>
      <c r="G78" s="125"/>
      <c r="H78" s="125"/>
      <c r="I78" s="125"/>
      <c r="J78" s="125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1:125" s="8" customFormat="1" x14ac:dyDescent="0.3">
      <c r="B79" s="122"/>
      <c r="C79" s="127" t="s">
        <v>73</v>
      </c>
      <c r="D79" s="122"/>
      <c r="E79" s="122"/>
      <c r="F79" s="122"/>
      <c r="G79" s="122"/>
      <c r="H79" s="122"/>
      <c r="I79" s="122"/>
      <c r="J79" s="122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40"/>
      <c r="C80" s="140" t="s">
        <v>6</v>
      </c>
      <c r="D80" s="140"/>
      <c r="E80" s="140"/>
      <c r="F80" s="140"/>
      <c r="G80" s="140"/>
      <c r="H80" s="140"/>
      <c r="I80" s="140"/>
      <c r="J80" s="140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2"/>
      <c r="C81" s="122" t="s">
        <v>6</v>
      </c>
      <c r="D81" s="122"/>
      <c r="E81" s="122"/>
      <c r="F81" s="122"/>
      <c r="G81" s="122"/>
      <c r="H81" s="122"/>
      <c r="I81" s="122"/>
      <c r="J81" s="122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2"/>
      <c r="C82" s="122" t="s">
        <v>6</v>
      </c>
      <c r="D82" s="122"/>
      <c r="E82" s="122"/>
      <c r="F82" s="122"/>
      <c r="G82" s="122"/>
      <c r="H82" s="122"/>
      <c r="I82" s="122"/>
      <c r="J82" s="122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2"/>
      <c r="C83" s="122" t="s">
        <v>6</v>
      </c>
      <c r="D83" s="122"/>
      <c r="E83" s="122"/>
      <c r="F83" s="122"/>
      <c r="G83" s="122"/>
      <c r="H83" s="122"/>
      <c r="I83" s="122"/>
      <c r="J83" s="122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2"/>
      <c r="C84" s="122" t="s">
        <v>6</v>
      </c>
      <c r="D84" s="122"/>
      <c r="E84" s="122"/>
      <c r="F84" s="122"/>
      <c r="G84" s="122"/>
      <c r="H84" s="122"/>
      <c r="I84" s="122"/>
      <c r="J84" s="122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2"/>
      <c r="C85" s="122"/>
      <c r="D85" s="122"/>
      <c r="E85" s="122"/>
      <c r="F85" s="122"/>
      <c r="G85" s="122"/>
      <c r="H85" s="122"/>
      <c r="I85" s="122"/>
      <c r="J85" s="122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2"/>
      <c r="C86" s="122"/>
      <c r="D86" s="122"/>
      <c r="E86" s="122"/>
      <c r="F86" s="122"/>
      <c r="G86" s="122"/>
      <c r="H86" s="122"/>
      <c r="I86" s="122"/>
      <c r="J86" s="122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2"/>
      <c r="C87" s="122"/>
      <c r="D87" s="122"/>
      <c r="E87" s="122"/>
      <c r="F87" s="122"/>
      <c r="G87" s="122"/>
      <c r="H87" s="122"/>
      <c r="I87" s="122"/>
      <c r="J87" s="122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2"/>
      <c r="C88" s="122"/>
      <c r="D88" s="122"/>
      <c r="E88" s="122"/>
      <c r="F88" s="122"/>
      <c r="G88" s="122"/>
      <c r="H88" s="122"/>
      <c r="I88" s="122"/>
      <c r="J88" s="122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2"/>
      <c r="C89" s="122"/>
      <c r="D89" s="122"/>
      <c r="E89" s="122"/>
      <c r="F89" s="122"/>
      <c r="G89" s="122"/>
      <c r="H89" s="122"/>
      <c r="I89" s="122"/>
      <c r="J89" s="122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2"/>
      <c r="C90" s="122"/>
      <c r="D90" s="122"/>
      <c r="E90" s="122"/>
      <c r="F90" s="122"/>
      <c r="G90" s="122"/>
      <c r="H90" s="122"/>
      <c r="I90" s="122"/>
      <c r="J90" s="122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2"/>
      <c r="C91" s="122"/>
      <c r="D91" s="122"/>
      <c r="E91" s="122"/>
      <c r="F91" s="122"/>
      <c r="G91" s="122"/>
      <c r="H91" s="122"/>
      <c r="I91" s="122"/>
      <c r="J91" s="122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2"/>
      <c r="C92" s="122"/>
      <c r="D92" s="122"/>
      <c r="E92" s="122"/>
      <c r="F92" s="122"/>
      <c r="G92" s="122"/>
      <c r="H92" s="122"/>
      <c r="I92" s="122"/>
      <c r="J92" s="122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2"/>
      <c r="C93" s="122"/>
      <c r="D93" s="122"/>
      <c r="E93" s="122"/>
      <c r="F93" s="122"/>
      <c r="G93" s="122"/>
      <c r="H93" s="122"/>
      <c r="I93" s="122"/>
      <c r="J93" s="122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2"/>
      <c r="C94" s="122"/>
      <c r="D94" s="122"/>
      <c r="E94" s="122"/>
      <c r="F94" s="122"/>
      <c r="G94" s="122"/>
      <c r="H94" s="122"/>
      <c r="I94" s="122"/>
      <c r="J94" s="122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2"/>
      <c r="C95" s="122"/>
      <c r="D95" s="122"/>
      <c r="E95" s="122"/>
      <c r="F95" s="122"/>
      <c r="G95" s="122"/>
      <c r="H95" s="122"/>
      <c r="I95" s="122"/>
      <c r="J95" s="122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2"/>
      <c r="C96" s="122"/>
      <c r="D96" s="122"/>
      <c r="E96" s="122"/>
      <c r="F96" s="122"/>
      <c r="G96" s="122"/>
      <c r="H96" s="122"/>
      <c r="I96" s="122"/>
      <c r="J96" s="122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2"/>
      <c r="C97" s="122"/>
      <c r="D97" s="122"/>
      <c r="E97" s="122"/>
      <c r="F97" s="122"/>
      <c r="G97" s="122"/>
      <c r="H97" s="122"/>
      <c r="I97" s="122"/>
      <c r="J97" s="122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2"/>
      <c r="C98" s="122"/>
      <c r="D98" s="122"/>
      <c r="E98" s="122"/>
      <c r="F98" s="122"/>
      <c r="G98" s="122"/>
      <c r="H98" s="122"/>
      <c r="I98" s="122"/>
      <c r="J98" s="122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2"/>
      <c r="C99" s="122"/>
      <c r="D99" s="122"/>
      <c r="E99" s="122"/>
      <c r="F99" s="122"/>
      <c r="G99" s="122"/>
      <c r="H99" s="122"/>
      <c r="I99" s="122"/>
      <c r="J99" s="122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2"/>
      <c r="C100" s="122"/>
      <c r="D100" s="122"/>
      <c r="E100" s="122"/>
      <c r="F100" s="122"/>
      <c r="G100" s="122"/>
      <c r="H100" s="122"/>
      <c r="I100" s="122"/>
      <c r="J100" s="122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2"/>
      <c r="C101" s="122"/>
      <c r="D101" s="122"/>
      <c r="E101" s="122"/>
      <c r="F101" s="122"/>
      <c r="G101" s="122"/>
      <c r="H101" s="122"/>
      <c r="I101" s="122"/>
      <c r="J101" s="122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2"/>
      <c r="C102" s="122"/>
      <c r="D102" s="122"/>
      <c r="E102" s="122"/>
      <c r="F102" s="122"/>
      <c r="G102" s="122"/>
      <c r="H102" s="122"/>
      <c r="I102" s="122"/>
      <c r="J102" s="122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2"/>
      <c r="C103" s="122"/>
      <c r="D103" s="122"/>
      <c r="E103" s="122"/>
      <c r="F103" s="122"/>
      <c r="G103" s="122"/>
      <c r="H103" s="122"/>
      <c r="I103" s="122"/>
      <c r="J103" s="122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2"/>
      <c r="C104" s="122"/>
      <c r="D104" s="122"/>
      <c r="E104" s="122"/>
      <c r="F104" s="122"/>
      <c r="G104" s="122"/>
      <c r="H104" s="122"/>
      <c r="I104" s="122"/>
      <c r="J104" s="122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2"/>
      <c r="C105" s="122"/>
      <c r="D105" s="122"/>
      <c r="E105" s="122"/>
      <c r="F105" s="122"/>
      <c r="G105" s="122"/>
      <c r="H105" s="122"/>
      <c r="I105" s="122"/>
      <c r="J105" s="122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2"/>
      <c r="C106" s="122"/>
      <c r="D106" s="122"/>
      <c r="E106" s="122"/>
      <c r="F106" s="122"/>
      <c r="G106" s="122"/>
      <c r="H106" s="122"/>
      <c r="I106" s="122"/>
      <c r="J106" s="122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2"/>
      <c r="C107" s="122"/>
      <c r="D107" s="122"/>
      <c r="E107" s="122"/>
      <c r="F107" s="122"/>
      <c r="G107" s="122"/>
      <c r="H107" s="122"/>
      <c r="I107" s="122"/>
      <c r="J107" s="122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2"/>
      <c r="C108" s="122"/>
      <c r="D108" s="122"/>
      <c r="E108" s="122"/>
      <c r="F108" s="122"/>
      <c r="G108" s="122"/>
      <c r="H108" s="122"/>
      <c r="I108" s="122"/>
      <c r="J108" s="122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2"/>
      <c r="C109" s="122"/>
      <c r="D109" s="122"/>
      <c r="E109" s="122"/>
      <c r="F109" s="122"/>
      <c r="G109" s="122"/>
      <c r="H109" s="122"/>
      <c r="I109" s="122"/>
      <c r="J109" s="122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2"/>
      <c r="C110" s="122"/>
      <c r="D110" s="122"/>
      <c r="E110" s="122"/>
      <c r="F110" s="122"/>
      <c r="G110" s="122"/>
      <c r="H110" s="122"/>
      <c r="I110" s="122"/>
      <c r="J110" s="122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2"/>
      <c r="C111" s="122"/>
      <c r="D111" s="122"/>
      <c r="E111" s="122"/>
      <c r="F111" s="122"/>
      <c r="G111" s="122"/>
      <c r="H111" s="122"/>
      <c r="I111" s="122"/>
      <c r="J111" s="122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2"/>
      <c r="C112" s="122"/>
      <c r="D112" s="122"/>
      <c r="E112" s="122"/>
      <c r="F112" s="122"/>
      <c r="G112" s="122"/>
      <c r="H112" s="122"/>
      <c r="I112" s="122"/>
      <c r="J112" s="122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2"/>
      <c r="C113" s="122"/>
      <c r="D113" s="122"/>
      <c r="E113" s="122"/>
      <c r="F113" s="122"/>
      <c r="G113" s="122"/>
      <c r="H113" s="122"/>
      <c r="I113" s="122"/>
      <c r="J113" s="122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2"/>
      <c r="C114" s="122"/>
      <c r="D114" s="122"/>
      <c r="E114" s="122"/>
      <c r="F114" s="122"/>
      <c r="G114" s="122"/>
      <c r="H114" s="122"/>
      <c r="I114" s="122"/>
      <c r="J114" s="122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2"/>
      <c r="C115" s="122"/>
      <c r="D115" s="122"/>
      <c r="E115" s="122"/>
      <c r="F115" s="122"/>
      <c r="G115" s="122"/>
      <c r="H115" s="122"/>
      <c r="I115" s="122"/>
      <c r="J115" s="122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2"/>
      <c r="C116" s="122"/>
      <c r="D116" s="122"/>
      <c r="E116" s="122"/>
      <c r="F116" s="122"/>
      <c r="G116" s="122"/>
      <c r="H116" s="122"/>
      <c r="I116" s="122"/>
      <c r="J116" s="122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2"/>
      <c r="C117" s="122"/>
      <c r="D117" s="122"/>
      <c r="E117" s="122"/>
      <c r="F117" s="122"/>
      <c r="G117" s="122"/>
      <c r="H117" s="122"/>
      <c r="I117" s="122"/>
      <c r="J117" s="122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2"/>
      <c r="C118" s="122"/>
      <c r="D118" s="122"/>
      <c r="E118" s="122"/>
      <c r="F118" s="122"/>
      <c r="G118" s="122"/>
      <c r="H118" s="122"/>
      <c r="I118" s="122"/>
      <c r="J118" s="122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2"/>
      <c r="C119" s="122"/>
      <c r="D119" s="122"/>
      <c r="E119" s="122"/>
      <c r="F119" s="122"/>
      <c r="G119" s="122"/>
      <c r="H119" s="122"/>
      <c r="I119" s="122"/>
      <c r="J119" s="122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2"/>
      <c r="C120" s="122"/>
      <c r="D120" s="122"/>
      <c r="E120" s="122"/>
      <c r="F120" s="122"/>
      <c r="G120" s="122"/>
      <c r="H120" s="122"/>
      <c r="I120" s="122"/>
      <c r="J120" s="122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2"/>
      <c r="C121" s="122"/>
      <c r="D121" s="122"/>
      <c r="E121" s="122"/>
      <c r="F121" s="122"/>
      <c r="G121" s="122"/>
      <c r="H121" s="122"/>
      <c r="I121" s="122"/>
      <c r="J121" s="122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2"/>
      <c r="C122" s="122"/>
      <c r="D122" s="122"/>
      <c r="E122" s="122"/>
      <c r="F122" s="122"/>
      <c r="G122" s="122"/>
      <c r="H122" s="122"/>
      <c r="I122" s="122"/>
      <c r="J122" s="122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2"/>
      <c r="C123" s="122"/>
      <c r="D123" s="122"/>
      <c r="E123" s="122"/>
      <c r="F123" s="122"/>
      <c r="G123" s="122"/>
      <c r="H123" s="122"/>
      <c r="I123" s="122"/>
      <c r="J123" s="122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2"/>
      <c r="C124" s="122"/>
      <c r="D124" s="122"/>
      <c r="E124" s="122"/>
      <c r="F124" s="122"/>
      <c r="G124" s="122"/>
      <c r="H124" s="122"/>
      <c r="I124" s="122"/>
      <c r="J124" s="122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2"/>
      <c r="C125" s="122"/>
      <c r="D125" s="122"/>
      <c r="E125" s="122"/>
      <c r="F125" s="122"/>
      <c r="G125" s="122"/>
      <c r="H125" s="122"/>
      <c r="I125" s="122"/>
      <c r="J125" s="122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2"/>
      <c r="C126" s="122"/>
      <c r="D126" s="122"/>
      <c r="E126" s="122"/>
      <c r="F126" s="122"/>
      <c r="G126" s="122"/>
      <c r="H126" s="122"/>
      <c r="I126" s="122"/>
      <c r="J126" s="122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2"/>
      <c r="C127" s="122"/>
      <c r="D127" s="122"/>
      <c r="E127" s="122"/>
      <c r="F127" s="122"/>
      <c r="G127" s="122"/>
      <c r="H127" s="122"/>
      <c r="I127" s="122"/>
      <c r="J127" s="122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2"/>
      <c r="C128" s="122"/>
      <c r="D128" s="122"/>
      <c r="E128" s="122"/>
      <c r="F128" s="122"/>
      <c r="G128" s="122"/>
      <c r="H128" s="122"/>
      <c r="I128" s="122"/>
      <c r="J128" s="122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2"/>
      <c r="C129" s="122"/>
      <c r="D129" s="122"/>
      <c r="E129" s="122"/>
      <c r="F129" s="122"/>
      <c r="G129" s="122"/>
      <c r="H129" s="122"/>
      <c r="I129" s="122"/>
      <c r="J129" s="122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2"/>
      <c r="C130" s="122"/>
      <c r="D130" s="122"/>
      <c r="E130" s="122"/>
      <c r="F130" s="122"/>
      <c r="G130" s="122"/>
      <c r="H130" s="122"/>
      <c r="I130" s="122"/>
      <c r="J130" s="122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2"/>
      <c r="C131" s="122"/>
      <c r="D131" s="122"/>
      <c r="E131" s="122"/>
      <c r="F131" s="122"/>
      <c r="G131" s="122"/>
      <c r="H131" s="122"/>
      <c r="I131" s="122"/>
      <c r="J131" s="122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2"/>
      <c r="C132" s="122"/>
      <c r="D132" s="122"/>
      <c r="E132" s="122"/>
      <c r="F132" s="122"/>
      <c r="G132" s="122"/>
      <c r="H132" s="122"/>
      <c r="I132" s="122"/>
      <c r="J132" s="122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2"/>
      <c r="C133" s="122"/>
      <c r="D133" s="122"/>
      <c r="E133" s="122"/>
      <c r="F133" s="122"/>
      <c r="G133" s="122"/>
      <c r="H133" s="122"/>
      <c r="I133" s="122"/>
      <c r="J133" s="122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2"/>
      <c r="C134" s="122"/>
      <c r="D134" s="122"/>
      <c r="E134" s="122"/>
      <c r="F134" s="122"/>
      <c r="G134" s="122"/>
      <c r="H134" s="122"/>
      <c r="I134" s="122"/>
      <c r="J134" s="122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2"/>
      <c r="C135" s="122"/>
      <c r="D135" s="122"/>
      <c r="E135" s="122"/>
      <c r="F135" s="122"/>
      <c r="G135" s="122"/>
      <c r="H135" s="122"/>
      <c r="I135" s="122"/>
      <c r="J135" s="122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2"/>
      <c r="C136" s="122"/>
      <c r="D136" s="122"/>
      <c r="E136" s="122"/>
      <c r="F136" s="122"/>
      <c r="G136" s="122"/>
      <c r="H136" s="122"/>
      <c r="I136" s="122"/>
      <c r="J136" s="122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2"/>
      <c r="C137" s="122"/>
      <c r="D137" s="122"/>
      <c r="E137" s="122"/>
      <c r="F137" s="122"/>
      <c r="G137" s="122"/>
      <c r="H137" s="122"/>
      <c r="I137" s="122"/>
      <c r="J137" s="122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2"/>
      <c r="C138" s="122"/>
      <c r="D138" s="122"/>
      <c r="E138" s="122"/>
      <c r="F138" s="122"/>
      <c r="G138" s="122"/>
      <c r="H138" s="122"/>
      <c r="I138" s="122"/>
      <c r="J138" s="122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2"/>
      <c r="C139" s="122"/>
      <c r="D139" s="122"/>
      <c r="E139" s="122"/>
      <c r="F139" s="122"/>
      <c r="G139" s="122"/>
      <c r="H139" s="122"/>
      <c r="I139" s="122"/>
      <c r="J139" s="122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2"/>
      <c r="C140" s="122"/>
      <c r="D140" s="122"/>
      <c r="E140" s="122"/>
      <c r="F140" s="122"/>
      <c r="G140" s="122"/>
      <c r="H140" s="122"/>
      <c r="I140" s="122"/>
      <c r="J140" s="122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2"/>
      <c r="C141" s="122"/>
      <c r="D141" s="122"/>
      <c r="E141" s="122"/>
      <c r="F141" s="122"/>
      <c r="G141" s="122"/>
      <c r="H141" s="122"/>
      <c r="I141" s="122"/>
      <c r="J141" s="122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2"/>
      <c r="C142" s="122"/>
      <c r="D142" s="122"/>
      <c r="E142" s="122"/>
      <c r="F142" s="122"/>
      <c r="G142" s="122"/>
      <c r="H142" s="122"/>
      <c r="I142" s="122"/>
      <c r="J142" s="122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2"/>
      <c r="C143" s="122"/>
      <c r="D143" s="122"/>
      <c r="E143" s="122"/>
      <c r="F143" s="122"/>
      <c r="G143" s="122"/>
      <c r="H143" s="122"/>
      <c r="I143" s="122"/>
      <c r="J143" s="122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2"/>
      <c r="C144" s="122"/>
      <c r="D144" s="122"/>
      <c r="E144" s="122"/>
      <c r="F144" s="122"/>
      <c r="G144" s="122"/>
      <c r="H144" s="122"/>
      <c r="I144" s="122"/>
      <c r="J144" s="122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2"/>
      <c r="C145" s="122"/>
      <c r="D145" s="122"/>
      <c r="E145" s="122"/>
      <c r="F145" s="122"/>
      <c r="G145" s="122"/>
      <c r="H145" s="122"/>
      <c r="I145" s="122"/>
      <c r="J145" s="122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2"/>
      <c r="C146" s="122"/>
      <c r="D146" s="122"/>
      <c r="E146" s="122"/>
      <c r="F146" s="122"/>
      <c r="G146" s="122"/>
      <c r="H146" s="122"/>
      <c r="I146" s="122"/>
      <c r="J146" s="122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2"/>
      <c r="C147" s="122"/>
      <c r="D147" s="122"/>
      <c r="E147" s="122"/>
      <c r="F147" s="122"/>
      <c r="G147" s="122"/>
      <c r="H147" s="122"/>
      <c r="I147" s="122"/>
      <c r="J147" s="122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2"/>
      <c r="C148" s="122"/>
      <c r="D148" s="122"/>
      <c r="E148" s="122"/>
      <c r="F148" s="122"/>
      <c r="G148" s="122"/>
      <c r="H148" s="122"/>
      <c r="I148" s="122"/>
      <c r="J148" s="122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2"/>
      <c r="C149" s="122"/>
      <c r="D149" s="122"/>
      <c r="E149" s="122"/>
      <c r="F149" s="122"/>
      <c r="G149" s="122"/>
      <c r="H149" s="122"/>
      <c r="I149" s="122"/>
      <c r="J149" s="122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2"/>
      <c r="C150" s="122"/>
      <c r="D150" s="122"/>
      <c r="E150" s="122"/>
      <c r="F150" s="122"/>
      <c r="G150" s="122"/>
      <c r="H150" s="122"/>
      <c r="I150" s="122"/>
      <c r="J150" s="122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2"/>
      <c r="C151" s="122"/>
      <c r="D151" s="122"/>
      <c r="E151" s="122"/>
      <c r="F151" s="122"/>
      <c r="G151" s="122"/>
      <c r="H151" s="122"/>
      <c r="I151" s="122"/>
      <c r="J151" s="122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2"/>
      <c r="C152" s="122"/>
      <c r="D152" s="122"/>
      <c r="E152" s="122"/>
      <c r="F152" s="122"/>
      <c r="G152" s="122"/>
      <c r="H152" s="122"/>
      <c r="I152" s="122"/>
      <c r="J152" s="122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2"/>
      <c r="C153" s="122"/>
      <c r="D153" s="122"/>
      <c r="E153" s="122"/>
      <c r="F153" s="122"/>
      <c r="G153" s="122"/>
      <c r="H153" s="122"/>
      <c r="I153" s="122"/>
      <c r="J153" s="122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2"/>
      <c r="C154" s="122"/>
      <c r="D154" s="122"/>
      <c r="E154" s="122"/>
      <c r="F154" s="122"/>
      <c r="G154" s="122"/>
      <c r="H154" s="122"/>
      <c r="I154" s="122"/>
      <c r="J154" s="122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2"/>
      <c r="C155" s="122"/>
      <c r="D155" s="122"/>
      <c r="E155" s="122"/>
      <c r="F155" s="122"/>
      <c r="G155" s="122"/>
      <c r="H155" s="122"/>
      <c r="I155" s="122"/>
      <c r="J155" s="122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2"/>
      <c r="C156" s="122"/>
      <c r="D156" s="122"/>
      <c r="E156" s="122"/>
      <c r="F156" s="122"/>
      <c r="G156" s="122"/>
      <c r="H156" s="122"/>
      <c r="I156" s="122"/>
      <c r="J156" s="122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2"/>
      <c r="C157" s="122"/>
      <c r="D157" s="122"/>
      <c r="E157" s="122"/>
      <c r="F157" s="122"/>
      <c r="G157" s="122"/>
      <c r="H157" s="122"/>
      <c r="I157" s="122"/>
      <c r="J157" s="122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2"/>
      <c r="C158" s="122"/>
      <c r="D158" s="122"/>
      <c r="E158" s="122"/>
      <c r="F158" s="122"/>
      <c r="G158" s="122"/>
      <c r="H158" s="122"/>
      <c r="I158" s="122"/>
      <c r="J158" s="122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2"/>
      <c r="C159" s="122"/>
      <c r="D159" s="122"/>
      <c r="E159" s="122"/>
      <c r="F159" s="122"/>
      <c r="G159" s="122"/>
      <c r="H159" s="122"/>
      <c r="I159" s="122"/>
      <c r="J159" s="122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2"/>
      <c r="C160" s="122"/>
      <c r="D160" s="122"/>
      <c r="E160" s="122"/>
      <c r="F160" s="122"/>
      <c r="G160" s="122"/>
      <c r="H160" s="122"/>
      <c r="I160" s="122"/>
      <c r="J160" s="122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2"/>
      <c r="C161" s="122"/>
      <c r="D161" s="122"/>
      <c r="E161" s="122"/>
      <c r="F161" s="122"/>
      <c r="G161" s="122"/>
      <c r="H161" s="122"/>
      <c r="I161" s="122"/>
      <c r="J161" s="122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2"/>
      <c r="C162" s="122"/>
      <c r="D162" s="122"/>
      <c r="E162" s="122"/>
      <c r="F162" s="122"/>
      <c r="G162" s="122"/>
      <c r="H162" s="122"/>
      <c r="I162" s="122"/>
      <c r="J162" s="122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2"/>
      <c r="C163" s="122"/>
      <c r="D163" s="122"/>
      <c r="E163" s="122"/>
      <c r="F163" s="122"/>
      <c r="G163" s="122"/>
      <c r="H163" s="122"/>
      <c r="I163" s="122"/>
      <c r="J163" s="122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2"/>
      <c r="C164" s="122"/>
      <c r="D164" s="122"/>
      <c r="E164" s="122"/>
      <c r="F164" s="122"/>
      <c r="G164" s="122"/>
      <c r="H164" s="122"/>
      <c r="I164" s="122"/>
      <c r="J164" s="122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2"/>
      <c r="C165" s="122"/>
      <c r="D165" s="122"/>
      <c r="E165" s="122"/>
      <c r="F165" s="122"/>
      <c r="G165" s="122"/>
      <c r="H165" s="122"/>
      <c r="I165" s="122"/>
      <c r="J165" s="122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2"/>
      <c r="C166" s="122"/>
      <c r="D166" s="122"/>
      <c r="E166" s="122"/>
      <c r="F166" s="122"/>
      <c r="G166" s="122"/>
      <c r="H166" s="122"/>
      <c r="I166" s="122"/>
      <c r="J166" s="122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2"/>
      <c r="C167" s="122"/>
      <c r="D167" s="122"/>
      <c r="E167" s="122"/>
      <c r="F167" s="122"/>
      <c r="G167" s="122"/>
      <c r="H167" s="122"/>
      <c r="I167" s="122"/>
      <c r="J167" s="122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2"/>
      <c r="C168" s="122"/>
      <c r="D168" s="122"/>
      <c r="E168" s="122"/>
      <c r="F168" s="122"/>
      <c r="G168" s="122"/>
      <c r="H168" s="122"/>
      <c r="I168" s="122"/>
      <c r="J168" s="122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2"/>
      <c r="C169" s="122"/>
      <c r="D169" s="122"/>
      <c r="E169" s="122"/>
      <c r="F169" s="122"/>
      <c r="G169" s="122"/>
      <c r="H169" s="122"/>
      <c r="I169" s="122"/>
      <c r="J169" s="122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2"/>
      <c r="C170" s="122"/>
      <c r="D170" s="122"/>
      <c r="E170" s="122"/>
      <c r="F170" s="122"/>
      <c r="G170" s="122"/>
      <c r="H170" s="122"/>
      <c r="I170" s="122"/>
      <c r="J170" s="122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2"/>
      <c r="C171" s="122"/>
      <c r="D171" s="122"/>
      <c r="E171" s="122"/>
      <c r="F171" s="122"/>
      <c r="G171" s="122"/>
      <c r="H171" s="122"/>
      <c r="I171" s="122"/>
      <c r="J171" s="122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2"/>
      <c r="C172" s="122"/>
      <c r="D172" s="122"/>
      <c r="E172" s="122"/>
      <c r="F172" s="122"/>
      <c r="G172" s="122"/>
      <c r="H172" s="122"/>
      <c r="I172" s="122"/>
      <c r="J172" s="122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2"/>
      <c r="C173" s="122"/>
      <c r="D173" s="122"/>
      <c r="E173" s="122"/>
      <c r="F173" s="122"/>
      <c r="G173" s="122"/>
      <c r="H173" s="122"/>
      <c r="I173" s="122"/>
      <c r="J173" s="122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2"/>
      <c r="C174" s="122"/>
      <c r="D174" s="122"/>
      <c r="E174" s="122"/>
      <c r="F174" s="122"/>
      <c r="G174" s="122"/>
      <c r="H174" s="122"/>
      <c r="I174" s="122"/>
      <c r="J174" s="122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2"/>
      <c r="C175" s="122"/>
      <c r="D175" s="122"/>
      <c r="E175" s="122"/>
      <c r="F175" s="122"/>
      <c r="G175" s="122"/>
      <c r="H175" s="122"/>
      <c r="I175" s="122"/>
      <c r="J175" s="122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2"/>
      <c r="C176" s="122"/>
      <c r="D176" s="122"/>
      <c r="E176" s="122"/>
      <c r="F176" s="122"/>
      <c r="G176" s="122"/>
      <c r="H176" s="122"/>
      <c r="I176" s="122"/>
      <c r="J176" s="122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2"/>
      <c r="C177" s="122"/>
      <c r="D177" s="122"/>
      <c r="E177" s="122"/>
      <c r="F177" s="122"/>
      <c r="G177" s="122"/>
      <c r="H177" s="122"/>
      <c r="I177" s="122"/>
      <c r="J177" s="122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2"/>
      <c r="C178" s="122"/>
      <c r="D178" s="122"/>
      <c r="E178" s="122"/>
      <c r="F178" s="122"/>
      <c r="G178" s="122"/>
      <c r="H178" s="122"/>
      <c r="I178" s="122"/>
      <c r="J178" s="122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2"/>
      <c r="C179" s="122"/>
      <c r="D179" s="122"/>
      <c r="E179" s="122"/>
      <c r="F179" s="122"/>
      <c r="G179" s="122"/>
      <c r="H179" s="122"/>
      <c r="I179" s="122"/>
      <c r="J179" s="122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2"/>
      <c r="C180" s="122"/>
      <c r="D180" s="122"/>
      <c r="E180" s="122"/>
      <c r="F180" s="122"/>
      <c r="G180" s="122"/>
      <c r="H180" s="122"/>
      <c r="I180" s="122"/>
      <c r="J180" s="122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2"/>
      <c r="C181" s="122"/>
      <c r="D181" s="122"/>
      <c r="E181" s="122"/>
      <c r="F181" s="122"/>
      <c r="G181" s="122"/>
      <c r="H181" s="122"/>
      <c r="I181" s="122"/>
      <c r="J181" s="122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2"/>
      <c r="C182" s="122"/>
      <c r="D182" s="122"/>
      <c r="E182" s="122"/>
      <c r="F182" s="122"/>
      <c r="G182" s="122"/>
      <c r="H182" s="122"/>
      <c r="I182" s="122"/>
      <c r="J182" s="122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2"/>
      <c r="C183" s="122"/>
      <c r="D183" s="122"/>
      <c r="E183" s="122"/>
      <c r="F183" s="122"/>
      <c r="G183" s="122"/>
      <c r="H183" s="122"/>
      <c r="I183" s="122"/>
      <c r="J183" s="122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2"/>
      <c r="C184" s="122"/>
      <c r="D184" s="122"/>
      <c r="E184" s="122"/>
      <c r="F184" s="122"/>
      <c r="G184" s="122"/>
      <c r="H184" s="122"/>
      <c r="I184" s="122"/>
      <c r="J184" s="122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2"/>
      <c r="C185" s="122"/>
      <c r="D185" s="122"/>
      <c r="E185" s="122"/>
      <c r="F185" s="122"/>
      <c r="G185" s="122"/>
      <c r="H185" s="122"/>
      <c r="I185" s="122"/>
      <c r="J185" s="122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2"/>
      <c r="C186" s="122"/>
      <c r="D186" s="122"/>
      <c r="E186" s="122"/>
      <c r="F186" s="122"/>
      <c r="G186" s="122"/>
      <c r="H186" s="122"/>
      <c r="I186" s="122"/>
      <c r="J186" s="122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2"/>
      <c r="C187" s="122"/>
      <c r="D187" s="122"/>
      <c r="E187" s="122"/>
      <c r="F187" s="122"/>
      <c r="G187" s="122"/>
      <c r="H187" s="122"/>
      <c r="I187" s="122"/>
      <c r="J187" s="122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2"/>
      <c r="C188" s="122"/>
      <c r="D188" s="122"/>
      <c r="E188" s="122"/>
      <c r="F188" s="122"/>
      <c r="G188" s="122"/>
      <c r="H188" s="122"/>
      <c r="I188" s="122"/>
      <c r="J188" s="122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2"/>
      <c r="C189" s="122"/>
      <c r="D189" s="122"/>
      <c r="E189" s="122"/>
      <c r="F189" s="122"/>
      <c r="G189" s="122"/>
      <c r="H189" s="122"/>
      <c r="I189" s="122"/>
      <c r="J189" s="122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2"/>
      <c r="C190" s="122"/>
      <c r="D190" s="122"/>
      <c r="E190" s="122"/>
      <c r="F190" s="122"/>
      <c r="G190" s="122"/>
      <c r="H190" s="122"/>
      <c r="I190" s="122"/>
      <c r="J190" s="122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2"/>
      <c r="C191" s="122"/>
      <c r="D191" s="122"/>
      <c r="E191" s="122"/>
      <c r="F191" s="122"/>
      <c r="G191" s="122"/>
      <c r="H191" s="122"/>
      <c r="I191" s="122"/>
      <c r="J191" s="122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2"/>
      <c r="C192" s="122"/>
      <c r="D192" s="122"/>
      <c r="E192" s="122"/>
      <c r="F192" s="122"/>
      <c r="G192" s="122"/>
      <c r="H192" s="122"/>
      <c r="I192" s="122"/>
      <c r="J192" s="122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2"/>
      <c r="C193" s="122"/>
      <c r="D193" s="122"/>
      <c r="E193" s="122"/>
      <c r="F193" s="122"/>
      <c r="G193" s="122"/>
      <c r="H193" s="122"/>
      <c r="I193" s="122"/>
      <c r="J193" s="122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2"/>
      <c r="C194" s="122"/>
      <c r="D194" s="122"/>
      <c r="E194" s="122"/>
      <c r="F194" s="122"/>
      <c r="G194" s="122"/>
      <c r="H194" s="122"/>
      <c r="I194" s="122"/>
      <c r="J194" s="122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2"/>
      <c r="C195" s="122"/>
      <c r="D195" s="122"/>
      <c r="E195" s="122"/>
      <c r="F195" s="122"/>
      <c r="G195" s="122"/>
      <c r="H195" s="122"/>
      <c r="I195" s="122"/>
      <c r="J195" s="122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2"/>
      <c r="C196" s="122"/>
      <c r="D196" s="122"/>
      <c r="E196" s="122"/>
      <c r="F196" s="122"/>
      <c r="G196" s="122"/>
      <c r="H196" s="122"/>
      <c r="I196" s="122"/>
      <c r="J196" s="122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2"/>
      <c r="C197" s="122"/>
      <c r="D197" s="122"/>
      <c r="E197" s="122"/>
      <c r="F197" s="122"/>
      <c r="G197" s="122"/>
      <c r="H197" s="122"/>
      <c r="I197" s="122"/>
      <c r="J197" s="122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2"/>
      <c r="C198" s="122"/>
      <c r="D198" s="122"/>
      <c r="E198" s="122"/>
      <c r="F198" s="122"/>
      <c r="G198" s="122"/>
      <c r="H198" s="122"/>
      <c r="I198" s="122"/>
      <c r="J198" s="122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2"/>
      <c r="C199" s="122"/>
      <c r="D199" s="122"/>
      <c r="E199" s="122"/>
      <c r="F199" s="122"/>
      <c r="G199" s="122"/>
      <c r="H199" s="122"/>
      <c r="I199" s="122"/>
      <c r="J199" s="122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2"/>
      <c r="C200" s="122"/>
      <c r="D200" s="122"/>
      <c r="E200" s="122"/>
      <c r="F200" s="122"/>
      <c r="G200" s="122"/>
      <c r="H200" s="122"/>
      <c r="I200" s="122"/>
      <c r="J200" s="122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2"/>
      <c r="C201" s="122"/>
      <c r="D201" s="122"/>
      <c r="E201" s="122"/>
      <c r="F201" s="122"/>
      <c r="G201" s="122"/>
      <c r="H201" s="122"/>
      <c r="I201" s="122"/>
      <c r="J201" s="122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2"/>
      <c r="C202" s="122"/>
      <c r="D202" s="122"/>
      <c r="E202" s="122"/>
      <c r="F202" s="122"/>
      <c r="G202" s="122"/>
      <c r="H202" s="122"/>
      <c r="I202" s="122"/>
      <c r="J202" s="122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2"/>
      <c r="C203" s="122"/>
      <c r="D203" s="122"/>
      <c r="E203" s="122"/>
      <c r="F203" s="122"/>
      <c r="G203" s="122"/>
      <c r="H203" s="122"/>
      <c r="I203" s="122"/>
      <c r="J203" s="122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2"/>
      <c r="C204" s="122"/>
      <c r="D204" s="122"/>
      <c r="E204" s="122"/>
      <c r="F204" s="122"/>
      <c r="G204" s="122"/>
      <c r="H204" s="122"/>
      <c r="I204" s="122"/>
      <c r="J204" s="122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2"/>
      <c r="C205" s="122"/>
      <c r="D205" s="122"/>
      <c r="E205" s="122"/>
      <c r="F205" s="122"/>
      <c r="G205" s="122"/>
      <c r="H205" s="122"/>
      <c r="I205" s="122"/>
      <c r="J205" s="122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2"/>
      <c r="C206" s="122"/>
      <c r="D206" s="122"/>
      <c r="E206" s="122"/>
      <c r="F206" s="122"/>
      <c r="G206" s="122"/>
      <c r="H206" s="122"/>
      <c r="I206" s="122"/>
      <c r="J206" s="122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2"/>
      <c r="C207" s="122"/>
      <c r="D207" s="122"/>
      <c r="E207" s="122"/>
      <c r="F207" s="122"/>
      <c r="G207" s="122"/>
      <c r="H207" s="122"/>
      <c r="I207" s="122"/>
      <c r="J207" s="122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2"/>
      <c r="C208" s="122"/>
      <c r="D208" s="122"/>
      <c r="E208" s="122"/>
      <c r="F208" s="122"/>
      <c r="G208" s="122"/>
      <c r="H208" s="122"/>
      <c r="I208" s="122"/>
      <c r="J208" s="122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2"/>
      <c r="C209" s="122"/>
      <c r="D209" s="122"/>
      <c r="E209" s="122"/>
      <c r="F209" s="122"/>
      <c r="G209" s="122"/>
      <c r="H209" s="122"/>
      <c r="I209" s="122"/>
      <c r="J209" s="122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2"/>
      <c r="C210" s="122"/>
      <c r="D210" s="122"/>
      <c r="E210" s="122"/>
      <c r="F210" s="122"/>
      <c r="G210" s="122"/>
      <c r="H210" s="122"/>
      <c r="I210" s="122"/>
      <c r="J210" s="122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2"/>
      <c r="C211" s="122"/>
      <c r="D211" s="122"/>
      <c r="E211" s="122"/>
      <c r="F211" s="122"/>
      <c r="G211" s="122"/>
      <c r="H211" s="122"/>
      <c r="I211" s="122"/>
      <c r="J211" s="122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2"/>
      <c r="C212" s="122"/>
      <c r="D212" s="122"/>
      <c r="E212" s="122"/>
      <c r="F212" s="122"/>
      <c r="G212" s="122"/>
      <c r="H212" s="122"/>
      <c r="I212" s="122"/>
      <c r="J212" s="122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2"/>
      <c r="C213" s="122"/>
      <c r="D213" s="122"/>
      <c r="E213" s="122"/>
      <c r="F213" s="122"/>
      <c r="G213" s="122"/>
      <c r="H213" s="122"/>
      <c r="I213" s="122"/>
      <c r="J213" s="122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2"/>
      <c r="C214" s="122"/>
      <c r="D214" s="122"/>
      <c r="E214" s="122"/>
      <c r="F214" s="122"/>
      <c r="G214" s="122"/>
      <c r="H214" s="122"/>
      <c r="I214" s="122"/>
      <c r="J214" s="122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2"/>
      <c r="C215" s="122"/>
      <c r="D215" s="122"/>
      <c r="E215" s="122"/>
      <c r="F215" s="122"/>
      <c r="G215" s="122"/>
      <c r="H215" s="122"/>
      <c r="I215" s="122"/>
      <c r="J215" s="122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2"/>
      <c r="C216" s="122"/>
      <c r="D216" s="122"/>
      <c r="E216" s="122"/>
      <c r="F216" s="122"/>
      <c r="G216" s="122"/>
      <c r="H216" s="122"/>
      <c r="I216" s="122"/>
      <c r="J216" s="122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2"/>
      <c r="C217" s="122"/>
      <c r="D217" s="122"/>
      <c r="E217" s="122"/>
      <c r="F217" s="122"/>
      <c r="G217" s="122"/>
      <c r="H217" s="122"/>
      <c r="I217" s="122"/>
      <c r="J217" s="122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2"/>
      <c r="C218" s="122"/>
      <c r="D218" s="122"/>
      <c r="E218" s="122"/>
      <c r="F218" s="122"/>
      <c r="G218" s="122"/>
      <c r="H218" s="122"/>
      <c r="I218" s="122"/>
      <c r="J218" s="122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2"/>
      <c r="C219" s="122"/>
      <c r="D219" s="122"/>
      <c r="E219" s="122"/>
      <c r="F219" s="122"/>
      <c r="G219" s="122"/>
      <c r="H219" s="122"/>
      <c r="I219" s="122"/>
      <c r="J219" s="122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2"/>
      <c r="C220" s="122"/>
      <c r="D220" s="122"/>
      <c r="E220" s="122"/>
      <c r="F220" s="122"/>
      <c r="G220" s="122"/>
      <c r="H220" s="122"/>
      <c r="I220" s="122"/>
      <c r="J220" s="122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2"/>
      <c r="C221" s="122"/>
      <c r="D221" s="122"/>
      <c r="E221" s="122"/>
      <c r="F221" s="122"/>
      <c r="G221" s="122"/>
      <c r="H221" s="122"/>
      <c r="I221" s="122"/>
      <c r="J221" s="122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2"/>
      <c r="C222" s="122"/>
      <c r="D222" s="122"/>
      <c r="E222" s="122"/>
      <c r="F222" s="122"/>
      <c r="G222" s="122"/>
      <c r="H222" s="122"/>
      <c r="I222" s="122"/>
      <c r="J222" s="122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2"/>
      <c r="C223" s="122"/>
      <c r="D223" s="122"/>
      <c r="E223" s="122"/>
      <c r="F223" s="122"/>
      <c r="G223" s="122"/>
      <c r="H223" s="122"/>
      <c r="I223" s="122"/>
      <c r="J223" s="122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2"/>
      <c r="C224" s="122"/>
      <c r="D224" s="122"/>
      <c r="E224" s="122"/>
      <c r="F224" s="122"/>
      <c r="G224" s="122"/>
      <c r="H224" s="122"/>
      <c r="I224" s="122"/>
      <c r="J224" s="122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2"/>
      <c r="C225" s="122"/>
      <c r="D225" s="122"/>
      <c r="E225" s="122"/>
      <c r="F225" s="122"/>
      <c r="G225" s="122"/>
      <c r="H225" s="122"/>
      <c r="I225" s="122"/>
      <c r="J225" s="122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2"/>
      <c r="C226" s="122"/>
      <c r="D226" s="122"/>
      <c r="E226" s="122"/>
      <c r="F226" s="122"/>
      <c r="G226" s="122"/>
      <c r="H226" s="122"/>
      <c r="I226" s="122"/>
      <c r="J226" s="122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2"/>
      <c r="C227" s="122"/>
      <c r="D227" s="122"/>
      <c r="E227" s="122"/>
      <c r="F227" s="122"/>
      <c r="G227" s="122"/>
      <c r="H227" s="122"/>
      <c r="I227" s="122"/>
      <c r="J227" s="122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2"/>
      <c r="C228" s="122"/>
      <c r="D228" s="122"/>
      <c r="E228" s="122"/>
      <c r="F228" s="122"/>
      <c r="G228" s="122"/>
      <c r="H228" s="122"/>
      <c r="I228" s="122"/>
      <c r="J228" s="122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2"/>
      <c r="C229" s="122"/>
      <c r="D229" s="122"/>
      <c r="E229" s="122"/>
      <c r="F229" s="122"/>
      <c r="G229" s="122"/>
      <c r="H229" s="122"/>
      <c r="I229" s="122"/>
      <c r="J229" s="122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2"/>
      <c r="C230" s="122"/>
      <c r="D230" s="122"/>
      <c r="E230" s="122"/>
      <c r="F230" s="122"/>
      <c r="G230" s="122"/>
      <c r="H230" s="122"/>
      <c r="I230" s="122"/>
      <c r="J230" s="122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2"/>
      <c r="C231" s="122"/>
      <c r="D231" s="122"/>
      <c r="E231" s="122"/>
      <c r="F231" s="122"/>
      <c r="G231" s="122"/>
      <c r="H231" s="122"/>
      <c r="I231" s="122"/>
      <c r="J231" s="122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2"/>
      <c r="C232" s="122"/>
      <c r="D232" s="122"/>
      <c r="E232" s="122"/>
      <c r="F232" s="122"/>
      <c r="G232" s="122"/>
      <c r="H232" s="122"/>
      <c r="I232" s="122"/>
      <c r="J232" s="122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2"/>
      <c r="C233" s="122"/>
      <c r="D233" s="122"/>
      <c r="E233" s="122"/>
      <c r="F233" s="122"/>
      <c r="G233" s="122"/>
      <c r="H233" s="122"/>
      <c r="I233" s="122"/>
      <c r="J233" s="122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2"/>
      <c r="C234" s="122"/>
      <c r="D234" s="122"/>
      <c r="E234" s="122"/>
      <c r="F234" s="122"/>
      <c r="G234" s="122"/>
      <c r="H234" s="122"/>
      <c r="I234" s="122"/>
      <c r="J234" s="122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2"/>
      <c r="C235" s="122"/>
      <c r="D235" s="122"/>
      <c r="E235" s="122"/>
      <c r="F235" s="122"/>
      <c r="G235" s="122"/>
      <c r="H235" s="122"/>
      <c r="I235" s="122"/>
      <c r="J235" s="122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2"/>
      <c r="C236" s="122"/>
      <c r="D236" s="122"/>
      <c r="E236" s="122"/>
      <c r="F236" s="122"/>
      <c r="G236" s="122"/>
      <c r="H236" s="122"/>
      <c r="I236" s="122"/>
      <c r="J236" s="122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2"/>
      <c r="C237" s="122"/>
      <c r="D237" s="122"/>
      <c r="E237" s="122"/>
      <c r="F237" s="122"/>
      <c r="G237" s="122"/>
      <c r="H237" s="122"/>
      <c r="I237" s="122"/>
      <c r="J237" s="122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2"/>
      <c r="C238" s="122"/>
      <c r="D238" s="122"/>
      <c r="E238" s="122"/>
      <c r="F238" s="122"/>
      <c r="G238" s="122"/>
      <c r="H238" s="122"/>
      <c r="I238" s="122"/>
      <c r="J238" s="122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2"/>
      <c r="C239" s="122"/>
      <c r="D239" s="122"/>
      <c r="E239" s="122"/>
      <c r="F239" s="122"/>
      <c r="G239" s="122"/>
      <c r="H239" s="122"/>
      <c r="I239" s="122"/>
      <c r="J239" s="122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2"/>
      <c r="C240" s="122"/>
      <c r="D240" s="122"/>
      <c r="E240" s="122"/>
      <c r="F240" s="122"/>
      <c r="G240" s="122"/>
      <c r="H240" s="122"/>
      <c r="I240" s="122"/>
      <c r="J240" s="122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2"/>
      <c r="C241" s="122"/>
      <c r="D241" s="122"/>
      <c r="E241" s="122"/>
      <c r="F241" s="122"/>
      <c r="G241" s="122"/>
      <c r="H241" s="122"/>
      <c r="I241" s="122"/>
      <c r="J241" s="122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2"/>
      <c r="C242" s="122"/>
      <c r="D242" s="122"/>
      <c r="E242" s="122"/>
      <c r="F242" s="122"/>
      <c r="G242" s="122"/>
      <c r="H242" s="122"/>
      <c r="I242" s="122"/>
      <c r="J242" s="122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2"/>
      <c r="C243" s="122"/>
      <c r="D243" s="122"/>
      <c r="E243" s="122"/>
      <c r="F243" s="122"/>
      <c r="G243" s="122"/>
      <c r="H243" s="122"/>
      <c r="I243" s="122"/>
      <c r="J243" s="122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2"/>
      <c r="C244" s="122"/>
      <c r="D244" s="122"/>
      <c r="E244" s="122"/>
      <c r="F244" s="122"/>
      <c r="G244" s="122"/>
      <c r="H244" s="122"/>
      <c r="I244" s="122"/>
      <c r="J244" s="122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2"/>
      <c r="C245" s="122"/>
      <c r="D245" s="122"/>
      <c r="E245" s="122"/>
      <c r="F245" s="122"/>
      <c r="G245" s="122"/>
      <c r="H245" s="122"/>
      <c r="I245" s="122"/>
      <c r="J245" s="122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2"/>
      <c r="C246" s="122"/>
      <c r="D246" s="122"/>
      <c r="E246" s="122"/>
      <c r="F246" s="122"/>
      <c r="G246" s="122"/>
      <c r="H246" s="122"/>
      <c r="I246" s="122"/>
      <c r="J246" s="122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2"/>
      <c r="C247" s="122"/>
      <c r="D247" s="122"/>
      <c r="E247" s="122"/>
      <c r="F247" s="122"/>
      <c r="G247" s="122"/>
      <c r="H247" s="122"/>
      <c r="I247" s="122"/>
      <c r="J247" s="122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2"/>
      <c r="C248" s="122"/>
      <c r="D248" s="122"/>
      <c r="E248" s="122"/>
      <c r="F248" s="122"/>
      <c r="G248" s="122"/>
      <c r="H248" s="122"/>
      <c r="I248" s="122"/>
      <c r="J248" s="122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2"/>
      <c r="C249" s="122"/>
      <c r="D249" s="122"/>
      <c r="E249" s="122"/>
      <c r="F249" s="122"/>
      <c r="G249" s="122"/>
      <c r="H249" s="122"/>
      <c r="I249" s="122"/>
      <c r="J249" s="122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2"/>
      <c r="C250" s="122"/>
      <c r="D250" s="122"/>
      <c r="E250" s="122"/>
      <c r="F250" s="122"/>
      <c r="G250" s="122"/>
      <c r="H250" s="122"/>
      <c r="I250" s="122"/>
      <c r="J250" s="122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2"/>
      <c r="C251" s="122"/>
      <c r="D251" s="122"/>
      <c r="E251" s="122"/>
      <c r="F251" s="122"/>
      <c r="G251" s="122"/>
      <c r="H251" s="122"/>
      <c r="I251" s="122"/>
      <c r="J251" s="122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2"/>
      <c r="C252" s="122"/>
      <c r="D252" s="122"/>
      <c r="E252" s="122"/>
      <c r="F252" s="122"/>
      <c r="G252" s="122"/>
      <c r="H252" s="122"/>
      <c r="I252" s="122"/>
      <c r="J252" s="122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2"/>
      <c r="C253" s="122"/>
      <c r="D253" s="122"/>
      <c r="E253" s="122"/>
      <c r="F253" s="122"/>
      <c r="G253" s="122"/>
      <c r="H253" s="122"/>
      <c r="I253" s="122"/>
      <c r="J253" s="122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2"/>
      <c r="C254" s="122"/>
      <c r="D254" s="122"/>
      <c r="E254" s="122"/>
      <c r="F254" s="122"/>
      <c r="G254" s="122"/>
      <c r="H254" s="122"/>
      <c r="I254" s="122"/>
      <c r="J254" s="122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2"/>
      <c r="C255" s="122"/>
      <c r="D255" s="122"/>
      <c r="E255" s="122"/>
      <c r="F255" s="122"/>
      <c r="G255" s="122"/>
      <c r="H255" s="122"/>
      <c r="I255" s="122"/>
      <c r="J255" s="122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2"/>
      <c r="C256" s="122"/>
      <c r="D256" s="122"/>
      <c r="E256" s="122"/>
      <c r="F256" s="122"/>
      <c r="G256" s="122"/>
      <c r="H256" s="122"/>
      <c r="I256" s="122"/>
      <c r="J256" s="122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2"/>
      <c r="C257" s="122"/>
      <c r="D257" s="122"/>
      <c r="E257" s="122"/>
      <c r="F257" s="122"/>
      <c r="G257" s="122"/>
      <c r="H257" s="122"/>
      <c r="I257" s="122"/>
      <c r="J257" s="122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2"/>
      <c r="C258" s="122"/>
      <c r="D258" s="122"/>
      <c r="E258" s="122"/>
      <c r="F258" s="122"/>
      <c r="G258" s="122"/>
      <c r="H258" s="122"/>
      <c r="I258" s="122"/>
      <c r="J258" s="122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2"/>
      <c r="C259" s="122"/>
      <c r="D259" s="122"/>
      <c r="E259" s="122"/>
      <c r="F259" s="122"/>
      <c r="G259" s="122"/>
      <c r="H259" s="122"/>
      <c r="I259" s="122"/>
      <c r="J259" s="122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2"/>
      <c r="C260" s="122"/>
      <c r="D260" s="122"/>
      <c r="E260" s="122"/>
      <c r="F260" s="122"/>
      <c r="G260" s="122"/>
      <c r="H260" s="122"/>
      <c r="I260" s="122"/>
      <c r="J260" s="122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2"/>
      <c r="C261" s="122"/>
      <c r="D261" s="122"/>
      <c r="E261" s="122"/>
      <c r="F261" s="122"/>
      <c r="G261" s="122"/>
      <c r="H261" s="122"/>
      <c r="I261" s="122"/>
      <c r="J261" s="122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2"/>
      <c r="C262" s="122"/>
      <c r="D262" s="122"/>
      <c r="E262" s="122"/>
      <c r="F262" s="122"/>
      <c r="G262" s="122"/>
      <c r="H262" s="122"/>
      <c r="I262" s="122"/>
      <c r="J262" s="122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2"/>
      <c r="C263" s="122"/>
      <c r="D263" s="122"/>
      <c r="E263" s="122"/>
      <c r="F263" s="122"/>
      <c r="G263" s="122"/>
      <c r="H263" s="122"/>
      <c r="I263" s="122"/>
      <c r="J263" s="122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2"/>
      <c r="C264" s="122"/>
      <c r="D264" s="122"/>
      <c r="E264" s="122"/>
      <c r="F264" s="122"/>
      <c r="G264" s="122"/>
      <c r="H264" s="122"/>
      <c r="I264" s="122"/>
      <c r="J264" s="122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2"/>
      <c r="C265" s="122"/>
      <c r="D265" s="122"/>
      <c r="E265" s="122"/>
      <c r="F265" s="122"/>
      <c r="G265" s="122"/>
      <c r="H265" s="122"/>
      <c r="I265" s="122"/>
      <c r="J265" s="122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2"/>
      <c r="C266" s="122"/>
      <c r="D266" s="122"/>
      <c r="E266" s="122"/>
      <c r="F266" s="122"/>
      <c r="G266" s="122"/>
      <c r="H266" s="122"/>
      <c r="I266" s="122"/>
      <c r="J266" s="122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2"/>
      <c r="C267" s="122"/>
      <c r="D267" s="122"/>
      <c r="E267" s="122"/>
      <c r="F267" s="122"/>
      <c r="G267" s="122"/>
      <c r="H267" s="122"/>
      <c r="I267" s="122"/>
      <c r="J267" s="122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2"/>
      <c r="C268" s="122"/>
      <c r="D268" s="122"/>
      <c r="E268" s="122"/>
      <c r="F268" s="122"/>
      <c r="G268" s="122"/>
      <c r="H268" s="122"/>
      <c r="I268" s="122"/>
      <c r="J268" s="122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2"/>
      <c r="C269" s="122"/>
      <c r="D269" s="122"/>
      <c r="E269" s="122"/>
      <c r="F269" s="122"/>
      <c r="G269" s="122"/>
      <c r="H269" s="122"/>
      <c r="I269" s="122"/>
      <c r="J269" s="122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2"/>
      <c r="C270" s="122"/>
      <c r="D270" s="122"/>
      <c r="E270" s="122"/>
      <c r="F270" s="122"/>
      <c r="G270" s="122"/>
      <c r="H270" s="122"/>
      <c r="I270" s="122"/>
      <c r="J270" s="122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2"/>
      <c r="C271" s="122"/>
      <c r="D271" s="122"/>
      <c r="E271" s="122"/>
      <c r="F271" s="122"/>
      <c r="G271" s="122"/>
      <c r="H271" s="122"/>
      <c r="I271" s="122"/>
      <c r="J271" s="122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2"/>
      <c r="C272" s="122"/>
      <c r="D272" s="122"/>
      <c r="E272" s="122"/>
      <c r="F272" s="122"/>
      <c r="G272" s="122"/>
      <c r="H272" s="122"/>
      <c r="I272" s="122"/>
      <c r="J272" s="122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2"/>
      <c r="C273" s="122"/>
      <c r="D273" s="122"/>
      <c r="E273" s="122"/>
      <c r="F273" s="122"/>
      <c r="G273" s="122"/>
      <c r="H273" s="122"/>
      <c r="I273" s="122"/>
      <c r="J273" s="122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2"/>
      <c r="C274" s="122"/>
      <c r="D274" s="122"/>
      <c r="E274" s="122"/>
      <c r="F274" s="122"/>
      <c r="G274" s="122"/>
      <c r="H274" s="122"/>
      <c r="I274" s="122"/>
      <c r="J274" s="122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2"/>
      <c r="C275" s="122"/>
      <c r="D275" s="122"/>
      <c r="E275" s="122"/>
      <c r="F275" s="122"/>
      <c r="G275" s="122"/>
      <c r="H275" s="122"/>
      <c r="I275" s="122"/>
      <c r="J275" s="122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2"/>
      <c r="C276" s="122"/>
      <c r="D276" s="122"/>
      <c r="E276" s="122"/>
      <c r="F276" s="122"/>
      <c r="G276" s="122"/>
      <c r="H276" s="122"/>
      <c r="I276" s="122"/>
      <c r="J276" s="122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2"/>
      <c r="C277" s="122"/>
      <c r="D277" s="122"/>
      <c r="E277" s="122"/>
      <c r="F277" s="122"/>
      <c r="G277" s="122"/>
      <c r="H277" s="122"/>
      <c r="I277" s="122"/>
      <c r="J277" s="122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2"/>
      <c r="C278" s="122"/>
      <c r="D278" s="122"/>
      <c r="E278" s="122"/>
      <c r="F278" s="122"/>
      <c r="G278" s="122"/>
      <c r="H278" s="122"/>
      <c r="I278" s="122"/>
      <c r="J278" s="122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2"/>
      <c r="C279" s="122"/>
      <c r="D279" s="122"/>
      <c r="E279" s="122"/>
      <c r="F279" s="122"/>
      <c r="G279" s="122"/>
      <c r="H279" s="122"/>
      <c r="I279" s="122"/>
      <c r="J279" s="122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2"/>
      <c r="C280" s="122"/>
      <c r="D280" s="122"/>
      <c r="E280" s="122"/>
      <c r="F280" s="122"/>
      <c r="G280" s="122"/>
      <c r="H280" s="122"/>
      <c r="I280" s="122"/>
      <c r="J280" s="122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2"/>
      <c r="C281" s="122"/>
      <c r="D281" s="122"/>
      <c r="E281" s="122"/>
      <c r="F281" s="122"/>
      <c r="G281" s="122"/>
      <c r="H281" s="122"/>
      <c r="I281" s="122"/>
      <c r="J281" s="122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2"/>
      <c r="C282" s="122"/>
      <c r="D282" s="122"/>
      <c r="E282" s="122"/>
      <c r="F282" s="122"/>
      <c r="G282" s="122"/>
      <c r="H282" s="122"/>
      <c r="I282" s="122"/>
      <c r="J282" s="122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2"/>
      <c r="C283" s="122"/>
      <c r="D283" s="122"/>
      <c r="E283" s="122"/>
      <c r="F283" s="122"/>
      <c r="G283" s="122"/>
      <c r="H283" s="122"/>
      <c r="I283" s="122"/>
      <c r="J283" s="122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2"/>
      <c r="C284" s="122"/>
      <c r="D284" s="122"/>
      <c r="E284" s="122"/>
      <c r="F284" s="122"/>
      <c r="G284" s="122"/>
      <c r="H284" s="122"/>
      <c r="I284" s="122"/>
      <c r="J284" s="122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2"/>
      <c r="C285" s="122"/>
      <c r="D285" s="122"/>
      <c r="E285" s="122"/>
      <c r="F285" s="122"/>
      <c r="G285" s="122"/>
      <c r="H285" s="122"/>
      <c r="I285" s="122"/>
      <c r="J285" s="122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2"/>
      <c r="C286" s="122"/>
      <c r="D286" s="122"/>
      <c r="E286" s="122"/>
      <c r="F286" s="122"/>
      <c r="G286" s="122"/>
      <c r="H286" s="122"/>
      <c r="I286" s="122"/>
      <c r="J286" s="122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2"/>
      <c r="C287" s="122"/>
      <c r="D287" s="122"/>
      <c r="E287" s="122"/>
      <c r="F287" s="122"/>
      <c r="G287" s="122"/>
      <c r="H287" s="122"/>
      <c r="I287" s="122"/>
      <c r="J287" s="122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2"/>
      <c r="C288" s="122"/>
      <c r="D288" s="122"/>
      <c r="E288" s="122"/>
      <c r="F288" s="122"/>
      <c r="G288" s="122"/>
      <c r="H288" s="122"/>
      <c r="I288" s="122"/>
      <c r="J288" s="122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2"/>
      <c r="C289" s="122"/>
      <c r="D289" s="122"/>
      <c r="E289" s="122"/>
      <c r="F289" s="122"/>
      <c r="G289" s="122"/>
      <c r="H289" s="122"/>
      <c r="I289" s="122"/>
      <c r="J289" s="122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2"/>
      <c r="C290" s="122"/>
      <c r="D290" s="122"/>
      <c r="E290" s="122"/>
      <c r="F290" s="122"/>
      <c r="G290" s="122"/>
      <c r="H290" s="122"/>
      <c r="I290" s="122"/>
      <c r="J290" s="122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2"/>
      <c r="C291" s="122"/>
      <c r="D291" s="122"/>
      <c r="E291" s="122"/>
      <c r="F291" s="122"/>
      <c r="G291" s="122"/>
      <c r="H291" s="122"/>
      <c r="I291" s="122"/>
      <c r="J291" s="122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2"/>
      <c r="C292" s="122"/>
      <c r="D292" s="122"/>
      <c r="E292" s="122"/>
      <c r="F292" s="122"/>
      <c r="G292" s="122"/>
      <c r="H292" s="122"/>
      <c r="I292" s="122"/>
      <c r="J292" s="122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2"/>
      <c r="C293" s="122"/>
      <c r="D293" s="122"/>
      <c r="E293" s="122"/>
      <c r="F293" s="122"/>
      <c r="G293" s="122"/>
      <c r="H293" s="122"/>
      <c r="I293" s="122"/>
      <c r="J293" s="122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2"/>
      <c r="C294" s="122"/>
      <c r="D294" s="122"/>
      <c r="E294" s="122"/>
      <c r="F294" s="122"/>
      <c r="G294" s="122"/>
      <c r="H294" s="122"/>
      <c r="I294" s="122"/>
      <c r="J294" s="122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2"/>
      <c r="C295" s="122"/>
      <c r="D295" s="122"/>
      <c r="E295" s="122"/>
      <c r="F295" s="122"/>
      <c r="G295" s="122"/>
      <c r="H295" s="122"/>
      <c r="I295" s="122"/>
      <c r="J295" s="122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2"/>
      <c r="C296" s="122"/>
      <c r="D296" s="122"/>
      <c r="E296" s="122"/>
      <c r="F296" s="122"/>
      <c r="G296" s="122"/>
      <c r="H296" s="122"/>
      <c r="I296" s="122"/>
      <c r="J296" s="122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2"/>
      <c r="C297" s="122"/>
      <c r="D297" s="122"/>
      <c r="E297" s="122"/>
      <c r="F297" s="122"/>
      <c r="G297" s="122"/>
      <c r="H297" s="122"/>
      <c r="I297" s="122"/>
      <c r="J297" s="122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2"/>
      <c r="C298" s="122"/>
      <c r="D298" s="122"/>
      <c r="E298" s="122"/>
      <c r="F298" s="122"/>
      <c r="G298" s="122"/>
      <c r="H298" s="122"/>
      <c r="I298" s="122"/>
      <c r="J298" s="122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2"/>
      <c r="C299" s="122"/>
      <c r="D299" s="122"/>
      <c r="E299" s="122"/>
      <c r="F299" s="122"/>
      <c r="G299" s="122"/>
      <c r="H299" s="122"/>
      <c r="I299" s="122"/>
      <c r="J299" s="122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2"/>
      <c r="C300" s="122"/>
      <c r="D300" s="122"/>
      <c r="E300" s="122"/>
      <c r="F300" s="122"/>
      <c r="G300" s="122"/>
      <c r="H300" s="122"/>
      <c r="I300" s="122"/>
      <c r="J300" s="122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2"/>
      <c r="C301" s="122"/>
      <c r="D301" s="122"/>
      <c r="E301" s="122"/>
      <c r="F301" s="122"/>
      <c r="G301" s="122"/>
      <c r="H301" s="122"/>
      <c r="I301" s="122"/>
      <c r="J301" s="122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2"/>
      <c r="C302" s="122"/>
      <c r="D302" s="122"/>
      <c r="E302" s="122"/>
      <c r="F302" s="122"/>
      <c r="G302" s="122"/>
      <c r="H302" s="122"/>
      <c r="I302" s="122"/>
      <c r="J302" s="122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2"/>
      <c r="C303" s="122"/>
      <c r="D303" s="122"/>
      <c r="E303" s="122"/>
      <c r="F303" s="122"/>
      <c r="G303" s="122"/>
      <c r="H303" s="122"/>
      <c r="I303" s="122"/>
      <c r="J303" s="122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2"/>
      <c r="C304" s="122"/>
      <c r="D304" s="122"/>
      <c r="E304" s="122"/>
      <c r="F304" s="122"/>
      <c r="G304" s="122"/>
      <c r="H304" s="122"/>
      <c r="I304" s="122"/>
      <c r="J304" s="122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2"/>
      <c r="C305" s="122"/>
      <c r="D305" s="122"/>
      <c r="E305" s="122"/>
      <c r="F305" s="122"/>
      <c r="G305" s="122"/>
      <c r="H305" s="122"/>
      <c r="I305" s="122"/>
      <c r="J305" s="122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2"/>
      <c r="C306" s="122"/>
      <c r="D306" s="122"/>
      <c r="E306" s="122"/>
      <c r="F306" s="122"/>
      <c r="G306" s="122"/>
      <c r="H306" s="122"/>
      <c r="I306" s="122"/>
      <c r="J306" s="122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2"/>
      <c r="C307" s="122"/>
      <c r="D307" s="122"/>
      <c r="E307" s="122"/>
      <c r="F307" s="122"/>
      <c r="G307" s="122"/>
      <c r="H307" s="122"/>
      <c r="I307" s="122"/>
      <c r="J307" s="122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2"/>
      <c r="C308" s="122"/>
      <c r="D308" s="122"/>
      <c r="E308" s="122"/>
      <c r="F308" s="122"/>
      <c r="G308" s="122"/>
      <c r="H308" s="122"/>
      <c r="I308" s="122"/>
      <c r="J308" s="122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2"/>
      <c r="C309" s="122"/>
      <c r="D309" s="122"/>
      <c r="E309" s="122"/>
      <c r="F309" s="122"/>
      <c r="G309" s="122"/>
      <c r="H309" s="122"/>
      <c r="I309" s="122"/>
      <c r="J309" s="122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2"/>
      <c r="C310" s="122"/>
      <c r="D310" s="122"/>
      <c r="E310" s="122"/>
      <c r="F310" s="122"/>
      <c r="G310" s="122"/>
      <c r="H310" s="122"/>
      <c r="I310" s="122"/>
      <c r="J310" s="122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2"/>
      <c r="C311" s="122"/>
      <c r="D311" s="122"/>
      <c r="E311" s="122"/>
      <c r="F311" s="122"/>
      <c r="G311" s="122"/>
      <c r="H311" s="122"/>
      <c r="I311" s="122"/>
      <c r="J311" s="122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2"/>
      <c r="C312" s="122"/>
      <c r="D312" s="122"/>
      <c r="E312" s="122"/>
      <c r="F312" s="122"/>
      <c r="G312" s="122"/>
      <c r="H312" s="122"/>
      <c r="I312" s="122"/>
      <c r="J312" s="122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2"/>
      <c r="C313" s="122"/>
      <c r="D313" s="122"/>
      <c r="E313" s="122"/>
      <c r="F313" s="122"/>
      <c r="G313" s="122"/>
      <c r="H313" s="122"/>
      <c r="I313" s="122"/>
      <c r="J313" s="122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2"/>
      <c r="C314" s="122"/>
      <c r="D314" s="122"/>
      <c r="E314" s="122"/>
      <c r="F314" s="122"/>
      <c r="G314" s="122"/>
      <c r="H314" s="122"/>
      <c r="I314" s="122"/>
      <c r="J314" s="122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2"/>
      <c r="C315" s="122"/>
      <c r="D315" s="122"/>
      <c r="E315" s="122"/>
      <c r="F315" s="122"/>
      <c r="G315" s="122"/>
      <c r="H315" s="122"/>
      <c r="I315" s="122"/>
      <c r="J315" s="122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2"/>
      <c r="C316" s="122"/>
      <c r="D316" s="122"/>
      <c r="E316" s="122"/>
      <c r="F316" s="122"/>
      <c r="G316" s="122"/>
      <c r="H316" s="122"/>
      <c r="I316" s="122"/>
      <c r="J316" s="122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2"/>
      <c r="C317" s="122"/>
      <c r="D317" s="122"/>
      <c r="E317" s="122"/>
      <c r="F317" s="122"/>
      <c r="G317" s="122"/>
      <c r="H317" s="122"/>
      <c r="I317" s="122"/>
      <c r="J317" s="122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2"/>
      <c r="C318" s="122"/>
      <c r="D318" s="122"/>
      <c r="E318" s="122"/>
      <c r="F318" s="122"/>
      <c r="G318" s="122"/>
      <c r="H318" s="122"/>
      <c r="I318" s="122"/>
      <c r="J318" s="122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2"/>
      <c r="C319" s="122"/>
      <c r="D319" s="122"/>
      <c r="E319" s="122"/>
      <c r="F319" s="122"/>
      <c r="G319" s="122"/>
      <c r="H319" s="122"/>
      <c r="I319" s="122"/>
      <c r="J319" s="122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2"/>
      <c r="C320" s="122"/>
      <c r="D320" s="122"/>
      <c r="E320" s="122"/>
      <c r="F320" s="122"/>
      <c r="G320" s="122"/>
      <c r="H320" s="122"/>
      <c r="I320" s="122"/>
      <c r="J320" s="122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2"/>
      <c r="C321" s="122"/>
      <c r="D321" s="122"/>
      <c r="E321" s="122"/>
      <c r="F321" s="122"/>
      <c r="G321" s="122"/>
      <c r="H321" s="122"/>
      <c r="I321" s="122"/>
      <c r="J321" s="122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2"/>
      <c r="C322" s="122"/>
      <c r="D322" s="122"/>
      <c r="E322" s="122"/>
      <c r="F322" s="122"/>
      <c r="G322" s="122"/>
      <c r="H322" s="122"/>
      <c r="I322" s="122"/>
      <c r="J322" s="122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2"/>
      <c r="C323" s="122"/>
      <c r="D323" s="122"/>
      <c r="E323" s="122"/>
      <c r="F323" s="122"/>
      <c r="G323" s="122"/>
      <c r="H323" s="122"/>
      <c r="I323" s="122"/>
      <c r="J323" s="122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2"/>
      <c r="C324" s="122"/>
      <c r="D324" s="122"/>
      <c r="E324" s="122"/>
      <c r="F324" s="122"/>
      <c r="G324" s="122"/>
      <c r="H324" s="122"/>
      <c r="I324" s="122"/>
      <c r="J324" s="122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2"/>
      <c r="C325" s="122"/>
      <c r="D325" s="122"/>
      <c r="E325" s="122"/>
      <c r="F325" s="122"/>
      <c r="G325" s="122"/>
      <c r="H325" s="122"/>
      <c r="I325" s="122"/>
      <c r="J325" s="122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2"/>
      <c r="C326" s="122"/>
      <c r="D326" s="122"/>
      <c r="E326" s="122"/>
      <c r="F326" s="122"/>
      <c r="G326" s="122"/>
      <c r="H326" s="122"/>
      <c r="I326" s="122"/>
      <c r="J326" s="122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2"/>
      <c r="C327" s="122"/>
      <c r="D327" s="122"/>
      <c r="E327" s="122"/>
      <c r="F327" s="122"/>
      <c r="G327" s="122"/>
      <c r="H327" s="122"/>
      <c r="I327" s="122"/>
      <c r="J327" s="122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2"/>
      <c r="C328" s="122"/>
      <c r="D328" s="122"/>
      <c r="E328" s="122"/>
      <c r="F328" s="122"/>
      <c r="G328" s="122"/>
      <c r="H328" s="122"/>
      <c r="I328" s="122"/>
      <c r="J328" s="122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2"/>
      <c r="C329" s="122"/>
      <c r="D329" s="122"/>
      <c r="E329" s="122"/>
      <c r="F329" s="122"/>
      <c r="G329" s="122"/>
      <c r="H329" s="122"/>
      <c r="I329" s="122"/>
      <c r="J329" s="122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2"/>
      <c r="C330" s="122"/>
      <c r="D330" s="122"/>
      <c r="E330" s="122"/>
      <c r="F330" s="122"/>
      <c r="G330" s="122"/>
      <c r="H330" s="122"/>
      <c r="I330" s="122"/>
      <c r="J330" s="122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2"/>
      <c r="C331" s="122"/>
      <c r="D331" s="122"/>
      <c r="E331" s="122"/>
      <c r="F331" s="122"/>
      <c r="G331" s="122"/>
      <c r="H331" s="122"/>
      <c r="I331" s="122"/>
      <c r="J331" s="122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2"/>
      <c r="C332" s="122"/>
      <c r="D332" s="122"/>
      <c r="E332" s="122"/>
      <c r="F332" s="122"/>
      <c r="G332" s="122"/>
      <c r="H332" s="122"/>
      <c r="I332" s="122"/>
      <c r="J332" s="122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2"/>
      <c r="C333" s="122"/>
      <c r="D333" s="122"/>
      <c r="E333" s="122"/>
      <c r="F333" s="122"/>
      <c r="G333" s="122"/>
      <c r="H333" s="122"/>
      <c r="I333" s="122"/>
      <c r="J333" s="122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2"/>
      <c r="C334" s="122"/>
      <c r="D334" s="122"/>
      <c r="E334" s="122"/>
      <c r="F334" s="122"/>
      <c r="G334" s="122"/>
      <c r="H334" s="122"/>
      <c r="I334" s="122"/>
      <c r="J334" s="122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2"/>
      <c r="C335" s="122"/>
      <c r="D335" s="122"/>
      <c r="E335" s="122"/>
      <c r="F335" s="122"/>
      <c r="G335" s="122"/>
      <c r="H335" s="122"/>
      <c r="I335" s="122"/>
      <c r="J335" s="122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2"/>
      <c r="C336" s="122"/>
      <c r="D336" s="122"/>
      <c r="E336" s="122"/>
      <c r="F336" s="122"/>
      <c r="G336" s="122"/>
      <c r="H336" s="122"/>
      <c r="I336" s="122"/>
      <c r="J336" s="122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2"/>
      <c r="C337" s="122"/>
      <c r="D337" s="122"/>
      <c r="E337" s="122"/>
      <c r="F337" s="122"/>
      <c r="G337" s="122"/>
      <c r="H337" s="122"/>
      <c r="I337" s="122"/>
      <c r="J337" s="122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2"/>
      <c r="C338" s="122"/>
      <c r="D338" s="122"/>
      <c r="E338" s="122"/>
      <c r="F338" s="122"/>
      <c r="G338" s="122"/>
      <c r="H338" s="122"/>
      <c r="I338" s="122"/>
      <c r="J338" s="122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2"/>
      <c r="C339" s="122"/>
      <c r="D339" s="122"/>
      <c r="E339" s="122"/>
      <c r="F339" s="122"/>
      <c r="G339" s="122"/>
      <c r="H339" s="122"/>
      <c r="I339" s="122"/>
      <c r="J339" s="122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2"/>
      <c r="C340" s="122"/>
      <c r="D340" s="122"/>
      <c r="E340" s="122"/>
      <c r="F340" s="122"/>
      <c r="G340" s="122"/>
      <c r="H340" s="122"/>
      <c r="I340" s="122"/>
      <c r="J340" s="122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2"/>
      <c r="C341" s="122"/>
      <c r="D341" s="122"/>
      <c r="E341" s="122"/>
      <c r="F341" s="122"/>
      <c r="G341" s="122"/>
      <c r="H341" s="122"/>
      <c r="I341" s="122"/>
      <c r="J341" s="122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2"/>
      <c r="C342" s="122"/>
      <c r="D342" s="122"/>
      <c r="E342" s="122"/>
      <c r="F342" s="122"/>
      <c r="G342" s="122"/>
      <c r="H342" s="122"/>
      <c r="I342" s="122"/>
      <c r="J342" s="122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2"/>
      <c r="C343" s="122"/>
      <c r="D343" s="122"/>
      <c r="E343" s="122"/>
      <c r="F343" s="122"/>
      <c r="G343" s="122"/>
      <c r="H343" s="122"/>
      <c r="I343" s="122"/>
      <c r="J343" s="122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2"/>
      <c r="C344" s="122"/>
      <c r="D344" s="122"/>
      <c r="E344" s="122"/>
      <c r="F344" s="122"/>
      <c r="G344" s="122"/>
      <c r="H344" s="122"/>
      <c r="I344" s="122"/>
      <c r="J344" s="122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2"/>
      <c r="C345" s="122"/>
      <c r="D345" s="122"/>
      <c r="E345" s="122"/>
      <c r="F345" s="122"/>
      <c r="G345" s="122"/>
      <c r="H345" s="122"/>
      <c r="I345" s="122"/>
      <c r="J345" s="122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2"/>
      <c r="C346" s="122"/>
      <c r="D346" s="122"/>
      <c r="E346" s="122"/>
      <c r="F346" s="122"/>
      <c r="G346" s="122"/>
      <c r="H346" s="122"/>
      <c r="I346" s="122"/>
      <c r="J346" s="122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2"/>
      <c r="C347" s="122"/>
      <c r="D347" s="122"/>
      <c r="E347" s="122"/>
      <c r="F347" s="122"/>
      <c r="G347" s="122"/>
      <c r="H347" s="122"/>
      <c r="I347" s="122"/>
      <c r="J347" s="122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2"/>
      <c r="C348" s="122"/>
      <c r="D348" s="122"/>
      <c r="E348" s="122"/>
      <c r="F348" s="122"/>
      <c r="G348" s="122"/>
      <c r="H348" s="122"/>
      <c r="I348" s="122"/>
      <c r="J348" s="122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2"/>
      <c r="C349" s="122"/>
      <c r="D349" s="122"/>
      <c r="E349" s="122"/>
      <c r="F349" s="122"/>
      <c r="G349" s="122"/>
      <c r="H349" s="122"/>
      <c r="I349" s="122"/>
      <c r="J349" s="122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2"/>
      <c r="C350" s="122"/>
      <c r="D350" s="122"/>
      <c r="E350" s="122"/>
      <c r="F350" s="122"/>
      <c r="G350" s="122"/>
      <c r="H350" s="122"/>
      <c r="I350" s="122"/>
      <c r="J350" s="122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2"/>
      <c r="C351" s="122"/>
      <c r="D351" s="122"/>
      <c r="E351" s="122"/>
      <c r="F351" s="122"/>
      <c r="G351" s="122"/>
      <c r="H351" s="122"/>
      <c r="I351" s="122"/>
      <c r="J351" s="122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2"/>
      <c r="C352" s="122"/>
      <c r="D352" s="122"/>
      <c r="E352" s="122"/>
      <c r="F352" s="122"/>
      <c r="G352" s="122"/>
      <c r="H352" s="122"/>
      <c r="I352" s="122"/>
      <c r="J352" s="122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2"/>
      <c r="C353" s="122"/>
      <c r="D353" s="122"/>
      <c r="E353" s="122"/>
      <c r="F353" s="122"/>
      <c r="G353" s="122"/>
      <c r="H353" s="122"/>
      <c r="I353" s="122"/>
      <c r="J353" s="122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2"/>
      <c r="C354" s="122"/>
      <c r="D354" s="122"/>
      <c r="E354" s="122"/>
      <c r="F354" s="122"/>
      <c r="G354" s="122"/>
      <c r="H354" s="122"/>
      <c r="I354" s="122"/>
      <c r="J354" s="122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2"/>
      <c r="C355" s="122"/>
      <c r="D355" s="122"/>
      <c r="E355" s="122"/>
      <c r="F355" s="122"/>
      <c r="G355" s="122"/>
      <c r="H355" s="122"/>
      <c r="I355" s="122"/>
      <c r="J355" s="122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2"/>
      <c r="C356" s="122"/>
      <c r="D356" s="122"/>
      <c r="E356" s="122"/>
      <c r="F356" s="122"/>
      <c r="G356" s="122"/>
      <c r="H356" s="122"/>
      <c r="I356" s="122"/>
      <c r="J356" s="122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2"/>
      <c r="C357" s="122"/>
      <c r="D357" s="122"/>
      <c r="E357" s="122"/>
      <c r="F357" s="122"/>
      <c r="G357" s="122"/>
      <c r="H357" s="122"/>
      <c r="I357" s="122"/>
      <c r="J357" s="122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2"/>
      <c r="C358" s="122"/>
      <c r="D358" s="122"/>
      <c r="E358" s="122"/>
      <c r="F358" s="122"/>
      <c r="G358" s="122"/>
      <c r="H358" s="122"/>
      <c r="I358" s="122"/>
      <c r="J358" s="122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2"/>
      <c r="C359" s="122"/>
      <c r="D359" s="122"/>
      <c r="E359" s="122"/>
      <c r="F359" s="122"/>
      <c r="G359" s="122"/>
      <c r="H359" s="122"/>
      <c r="I359" s="122"/>
      <c r="J359" s="122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2"/>
      <c r="C360" s="122"/>
      <c r="D360" s="122"/>
      <c r="E360" s="122"/>
      <c r="F360" s="122"/>
      <c r="G360" s="122"/>
      <c r="H360" s="122"/>
      <c r="I360" s="122"/>
      <c r="J360" s="122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2"/>
      <c r="C361" s="122"/>
      <c r="D361" s="122"/>
      <c r="E361" s="122"/>
      <c r="F361" s="122"/>
      <c r="G361" s="122"/>
      <c r="H361" s="122"/>
      <c r="I361" s="122"/>
      <c r="J361" s="122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2"/>
      <c r="C362" s="122"/>
      <c r="D362" s="122"/>
      <c r="E362" s="122"/>
      <c r="F362" s="122"/>
      <c r="G362" s="122"/>
      <c r="H362" s="122"/>
      <c r="I362" s="122"/>
      <c r="J362" s="122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2"/>
      <c r="C363" s="122"/>
      <c r="D363" s="122"/>
      <c r="E363" s="122"/>
      <c r="F363" s="122"/>
      <c r="G363" s="122"/>
      <c r="H363" s="122"/>
      <c r="I363" s="122"/>
      <c r="J363" s="122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2"/>
      <c r="C364" s="122"/>
      <c r="D364" s="122"/>
      <c r="E364" s="122"/>
      <c r="F364" s="122"/>
      <c r="G364" s="122"/>
      <c r="H364" s="122"/>
      <c r="I364" s="122"/>
      <c r="J364" s="122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2"/>
      <c r="C365" s="122"/>
      <c r="D365" s="122"/>
      <c r="E365" s="122"/>
      <c r="F365" s="122"/>
      <c r="G365" s="122"/>
      <c r="H365" s="122"/>
      <c r="I365" s="122"/>
      <c r="J365" s="122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2"/>
      <c r="C366" s="122"/>
      <c r="D366" s="122"/>
      <c r="E366" s="122"/>
      <c r="F366" s="122"/>
      <c r="G366" s="122"/>
      <c r="H366" s="122"/>
      <c r="I366" s="122"/>
      <c r="J366" s="122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2"/>
      <c r="C367" s="122"/>
      <c r="D367" s="122"/>
      <c r="E367" s="122"/>
      <c r="F367" s="122"/>
      <c r="G367" s="122"/>
      <c r="H367" s="122"/>
      <c r="I367" s="122"/>
      <c r="J367" s="122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2"/>
      <c r="C368" s="122"/>
      <c r="D368" s="122"/>
      <c r="E368" s="122"/>
      <c r="F368" s="122"/>
      <c r="G368" s="122"/>
      <c r="H368" s="122"/>
      <c r="I368" s="122"/>
      <c r="J368" s="122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2"/>
      <c r="C369" s="122"/>
      <c r="D369" s="122"/>
      <c r="E369" s="122"/>
      <c r="F369" s="122"/>
      <c r="G369" s="122"/>
      <c r="H369" s="122"/>
      <c r="I369" s="122"/>
      <c r="J369" s="122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2"/>
      <c r="C370" s="122"/>
      <c r="D370" s="122"/>
      <c r="E370" s="122"/>
      <c r="F370" s="122"/>
      <c r="G370" s="122"/>
      <c r="H370" s="122"/>
      <c r="I370" s="122"/>
      <c r="J370" s="122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2"/>
      <c r="C371" s="122"/>
      <c r="D371" s="122"/>
      <c r="E371" s="122"/>
      <c r="F371" s="122"/>
      <c r="G371" s="122"/>
      <c r="H371" s="122"/>
      <c r="I371" s="122"/>
      <c r="J371" s="122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2"/>
      <c r="C372" s="122"/>
      <c r="D372" s="122"/>
      <c r="E372" s="122"/>
      <c r="F372" s="122"/>
      <c r="G372" s="122"/>
      <c r="H372" s="122"/>
      <c r="I372" s="122"/>
      <c r="J372" s="122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2"/>
      <c r="C373" s="122"/>
      <c r="D373" s="122"/>
      <c r="E373" s="122"/>
      <c r="F373" s="122"/>
      <c r="G373" s="122"/>
      <c r="H373" s="122"/>
      <c r="I373" s="122"/>
      <c r="J373" s="122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2"/>
      <c r="C374" s="122"/>
      <c r="D374" s="122"/>
      <c r="E374" s="122"/>
      <c r="F374" s="122"/>
      <c r="G374" s="122"/>
      <c r="H374" s="122"/>
      <c r="I374" s="122"/>
      <c r="J374" s="122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2"/>
      <c r="C375" s="122"/>
      <c r="D375" s="122"/>
      <c r="E375" s="122"/>
      <c r="F375" s="122"/>
      <c r="G375" s="122"/>
      <c r="H375" s="122"/>
      <c r="I375" s="122"/>
      <c r="J375" s="122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2"/>
      <c r="C376" s="122"/>
      <c r="D376" s="122"/>
      <c r="E376" s="122"/>
      <c r="F376" s="122"/>
      <c r="G376" s="122"/>
      <c r="H376" s="122"/>
      <c r="I376" s="122"/>
      <c r="J376" s="122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2"/>
      <c r="C377" s="122"/>
      <c r="D377" s="122"/>
      <c r="E377" s="122"/>
      <c r="F377" s="122"/>
      <c r="G377" s="122"/>
      <c r="H377" s="122"/>
      <c r="I377" s="122"/>
      <c r="J377" s="122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2"/>
      <c r="C378" s="122"/>
      <c r="D378" s="122"/>
      <c r="E378" s="122"/>
      <c r="F378" s="122"/>
      <c r="G378" s="122"/>
      <c r="H378" s="122"/>
      <c r="I378" s="122"/>
      <c r="J378" s="122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2"/>
      <c r="C379" s="122"/>
      <c r="D379" s="122"/>
      <c r="E379" s="122"/>
      <c r="F379" s="122"/>
      <c r="G379" s="122"/>
      <c r="H379" s="122"/>
      <c r="I379" s="122"/>
      <c r="J379" s="122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2"/>
      <c r="C380" s="122"/>
      <c r="D380" s="122"/>
      <c r="E380" s="122"/>
      <c r="F380" s="122"/>
      <c r="G380" s="122"/>
      <c r="H380" s="122"/>
      <c r="I380" s="122"/>
      <c r="J380" s="122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2"/>
      <c r="C381" s="122"/>
      <c r="D381" s="122"/>
      <c r="E381" s="122"/>
      <c r="F381" s="122"/>
      <c r="G381" s="122"/>
      <c r="H381" s="122"/>
      <c r="I381" s="122"/>
      <c r="J381" s="122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2"/>
      <c r="C382" s="122"/>
      <c r="D382" s="122"/>
      <c r="E382" s="122"/>
      <c r="F382" s="122"/>
      <c r="G382" s="122"/>
      <c r="H382" s="122"/>
      <c r="I382" s="122"/>
      <c r="J382" s="122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2"/>
      <c r="C383" s="122"/>
      <c r="D383" s="122"/>
      <c r="E383" s="122"/>
      <c r="F383" s="122"/>
      <c r="G383" s="122"/>
      <c r="H383" s="122"/>
      <c r="I383" s="122"/>
      <c r="J383" s="122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2"/>
      <c r="C384" s="122"/>
      <c r="D384" s="122"/>
      <c r="E384" s="122"/>
      <c r="F384" s="122"/>
      <c r="G384" s="122"/>
      <c r="H384" s="122"/>
      <c r="I384" s="122"/>
      <c r="J384" s="122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2"/>
      <c r="C385" s="122"/>
      <c r="D385" s="122"/>
      <c r="E385" s="122"/>
      <c r="F385" s="122"/>
      <c r="G385" s="122"/>
      <c r="H385" s="122"/>
      <c r="I385" s="122"/>
      <c r="J385" s="122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2"/>
      <c r="C386" s="122"/>
      <c r="D386" s="122"/>
      <c r="E386" s="122"/>
      <c r="F386" s="122"/>
      <c r="G386" s="122"/>
      <c r="H386" s="122"/>
      <c r="I386" s="122"/>
      <c r="J386" s="122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2"/>
      <c r="C387" s="122"/>
      <c r="D387" s="122"/>
      <c r="E387" s="122"/>
      <c r="F387" s="122"/>
      <c r="G387" s="122"/>
      <c r="H387" s="122"/>
      <c r="I387" s="122"/>
      <c r="J387" s="122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2"/>
      <c r="C388" s="122"/>
      <c r="D388" s="122"/>
      <c r="E388" s="122"/>
      <c r="F388" s="122"/>
      <c r="G388" s="122"/>
      <c r="H388" s="122"/>
      <c r="I388" s="122"/>
      <c r="J388" s="122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2"/>
      <c r="C389" s="122"/>
      <c r="D389" s="122"/>
      <c r="E389" s="122"/>
      <c r="F389" s="122"/>
      <c r="G389" s="122"/>
      <c r="H389" s="122"/>
      <c r="I389" s="122"/>
      <c r="J389" s="122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2"/>
      <c r="C390" s="122"/>
      <c r="D390" s="122"/>
      <c r="E390" s="122"/>
      <c r="F390" s="122"/>
      <c r="G390" s="122"/>
      <c r="H390" s="122"/>
      <c r="I390" s="122"/>
      <c r="J390" s="122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2"/>
      <c r="C391" s="122"/>
      <c r="D391" s="122"/>
      <c r="E391" s="122"/>
      <c r="F391" s="122"/>
      <c r="G391" s="122"/>
      <c r="H391" s="122"/>
      <c r="I391" s="122"/>
      <c r="J391" s="122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2"/>
      <c r="C392" s="122"/>
      <c r="D392" s="122"/>
      <c r="E392" s="122"/>
      <c r="F392" s="122"/>
      <c r="G392" s="122"/>
      <c r="H392" s="122"/>
      <c r="I392" s="122"/>
      <c r="J392" s="122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2"/>
      <c r="C393" s="122"/>
      <c r="D393" s="122"/>
      <c r="E393" s="122"/>
      <c r="F393" s="122"/>
      <c r="G393" s="122"/>
      <c r="H393" s="122"/>
      <c r="I393" s="122"/>
      <c r="J393" s="122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2"/>
      <c r="C394" s="122"/>
      <c r="D394" s="122"/>
      <c r="E394" s="122"/>
      <c r="F394" s="122"/>
      <c r="G394" s="122"/>
      <c r="H394" s="122"/>
      <c r="I394" s="122"/>
      <c r="J394" s="122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2"/>
      <c r="C395" s="122"/>
      <c r="D395" s="122"/>
      <c r="E395" s="122"/>
      <c r="F395" s="122"/>
      <c r="G395" s="122"/>
      <c r="H395" s="122"/>
      <c r="I395" s="122"/>
      <c r="J395" s="122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2"/>
      <c r="C396" s="122"/>
      <c r="D396" s="122"/>
      <c r="E396" s="122"/>
      <c r="F396" s="122"/>
      <c r="G396" s="122"/>
      <c r="H396" s="122"/>
      <c r="I396" s="122"/>
      <c r="J396" s="122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2"/>
      <c r="C397" s="122"/>
      <c r="D397" s="122"/>
      <c r="E397" s="122"/>
      <c r="F397" s="122"/>
      <c r="G397" s="122"/>
      <c r="H397" s="122"/>
      <c r="I397" s="122"/>
      <c r="J397" s="122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2"/>
      <c r="C398" s="122"/>
      <c r="D398" s="122"/>
      <c r="E398" s="122"/>
      <c r="F398" s="122"/>
      <c r="G398" s="122"/>
      <c r="H398" s="122"/>
      <c r="I398" s="122"/>
      <c r="J398" s="122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2"/>
      <c r="C399" s="122"/>
      <c r="D399" s="122"/>
      <c r="E399" s="122"/>
      <c r="F399" s="122"/>
      <c r="G399" s="122"/>
      <c r="H399" s="122"/>
      <c r="I399" s="122"/>
      <c r="J399" s="122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2"/>
      <c r="C400" s="122"/>
      <c r="D400" s="122"/>
      <c r="E400" s="122"/>
      <c r="F400" s="122"/>
      <c r="G400" s="122"/>
      <c r="H400" s="122"/>
      <c r="I400" s="122"/>
      <c r="J400" s="122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2"/>
      <c r="C401" s="122"/>
      <c r="D401" s="122"/>
      <c r="E401" s="122"/>
      <c r="F401" s="122"/>
      <c r="G401" s="122"/>
      <c r="H401" s="122"/>
      <c r="I401" s="122"/>
      <c r="J401" s="122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2"/>
      <c r="C402" s="122"/>
      <c r="D402" s="122"/>
      <c r="E402" s="122"/>
      <c r="F402" s="122"/>
      <c r="G402" s="122"/>
      <c r="H402" s="122"/>
      <c r="I402" s="122"/>
      <c r="J402" s="122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2"/>
      <c r="C403" s="122"/>
      <c r="D403" s="122"/>
      <c r="E403" s="122"/>
      <c r="F403" s="122"/>
      <c r="G403" s="122"/>
      <c r="H403" s="122"/>
      <c r="I403" s="122"/>
      <c r="J403" s="122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2"/>
      <c r="C404" s="122"/>
      <c r="D404" s="122"/>
      <c r="E404" s="122"/>
      <c r="F404" s="122"/>
      <c r="G404" s="122"/>
      <c r="H404" s="122"/>
      <c r="I404" s="122"/>
      <c r="J404" s="122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2"/>
      <c r="C405" s="122"/>
      <c r="D405" s="122"/>
      <c r="E405" s="122"/>
      <c r="F405" s="122"/>
      <c r="G405" s="122"/>
      <c r="H405" s="122"/>
      <c r="I405" s="122"/>
      <c r="J405" s="122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2"/>
      <c r="C406" s="122"/>
      <c r="D406" s="122"/>
      <c r="E406" s="122"/>
      <c r="F406" s="122"/>
      <c r="G406" s="122"/>
      <c r="H406" s="122"/>
      <c r="I406" s="122"/>
      <c r="J406" s="122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2"/>
      <c r="C407" s="122"/>
      <c r="D407" s="122"/>
      <c r="E407" s="122"/>
      <c r="F407" s="122"/>
      <c r="G407" s="122"/>
      <c r="H407" s="122"/>
      <c r="I407" s="122"/>
      <c r="J407" s="122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2"/>
      <c r="C408" s="122"/>
      <c r="D408" s="122"/>
      <c r="E408" s="122"/>
      <c r="F408" s="122"/>
      <c r="G408" s="122"/>
      <c r="H408" s="122"/>
      <c r="I408" s="122"/>
      <c r="J408" s="122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2"/>
      <c r="C409" s="122"/>
      <c r="D409" s="122"/>
      <c r="E409" s="122"/>
      <c r="F409" s="122"/>
      <c r="G409" s="122"/>
      <c r="H409" s="122"/>
      <c r="I409" s="122"/>
      <c r="J409" s="122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2"/>
      <c r="C410" s="122"/>
      <c r="D410" s="122"/>
      <c r="E410" s="122"/>
      <c r="F410" s="122"/>
      <c r="G410" s="122"/>
      <c r="H410" s="122"/>
      <c r="I410" s="122"/>
      <c r="J410" s="122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2"/>
      <c r="C411" s="122"/>
      <c r="D411" s="122"/>
      <c r="E411" s="122"/>
      <c r="F411" s="122"/>
      <c r="G411" s="122"/>
      <c r="H411" s="122"/>
      <c r="I411" s="122"/>
      <c r="J411" s="122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2"/>
      <c r="C412" s="122"/>
      <c r="D412" s="122"/>
      <c r="E412" s="122"/>
      <c r="F412" s="122"/>
      <c r="G412" s="122"/>
      <c r="H412" s="122"/>
      <c r="I412" s="122"/>
      <c r="J412" s="122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2"/>
      <c r="C413" s="122"/>
      <c r="D413" s="122"/>
      <c r="E413" s="122"/>
      <c r="F413" s="122"/>
      <c r="G413" s="122"/>
      <c r="H413" s="122"/>
      <c r="I413" s="122"/>
      <c r="J413" s="122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2"/>
      <c r="C414" s="122"/>
      <c r="D414" s="122"/>
      <c r="E414" s="122"/>
      <c r="F414" s="122"/>
      <c r="G414" s="122"/>
      <c r="H414" s="122"/>
      <c r="I414" s="122"/>
      <c r="J414" s="122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2"/>
      <c r="C415" s="122"/>
      <c r="D415" s="122"/>
      <c r="E415" s="122"/>
      <c r="F415" s="122"/>
      <c r="G415" s="122"/>
      <c r="H415" s="122"/>
      <c r="I415" s="122"/>
      <c r="J415" s="122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2"/>
      <c r="C416" s="122"/>
      <c r="D416" s="122"/>
      <c r="E416" s="122"/>
      <c r="F416" s="122"/>
      <c r="G416" s="122"/>
      <c r="H416" s="122"/>
      <c r="I416" s="122"/>
      <c r="J416" s="122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2"/>
      <c r="C417" s="122"/>
      <c r="D417" s="122"/>
      <c r="E417" s="122"/>
      <c r="F417" s="122"/>
      <c r="G417" s="122"/>
      <c r="H417" s="122"/>
      <c r="I417" s="122"/>
      <c r="J417" s="122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2"/>
      <c r="C418" s="122"/>
      <c r="D418" s="122"/>
      <c r="E418" s="122"/>
      <c r="F418" s="122"/>
      <c r="G418" s="122"/>
      <c r="H418" s="122"/>
      <c r="I418" s="122"/>
      <c r="J418" s="122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2"/>
      <c r="C419" s="122"/>
      <c r="D419" s="122"/>
      <c r="E419" s="122"/>
      <c r="F419" s="122"/>
      <c r="G419" s="122"/>
      <c r="H419" s="122"/>
      <c r="I419" s="122"/>
      <c r="J419" s="122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2"/>
      <c r="C420" s="122"/>
      <c r="D420" s="122"/>
      <c r="E420" s="122"/>
      <c r="F420" s="122"/>
      <c r="G420" s="122"/>
      <c r="H420" s="122"/>
      <c r="I420" s="122"/>
      <c r="J420" s="122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2"/>
      <c r="C421" s="122"/>
      <c r="D421" s="122"/>
      <c r="E421" s="122"/>
      <c r="F421" s="122"/>
      <c r="G421" s="122"/>
      <c r="H421" s="122"/>
      <c r="I421" s="122"/>
      <c r="J421" s="122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2"/>
      <c r="C422" s="122"/>
      <c r="D422" s="122"/>
      <c r="E422" s="122"/>
      <c r="F422" s="122"/>
      <c r="G422" s="122"/>
      <c r="H422" s="122"/>
      <c r="I422" s="122"/>
      <c r="J422" s="122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2"/>
      <c r="C423" s="122"/>
      <c r="D423" s="122"/>
      <c r="E423" s="122"/>
      <c r="F423" s="122"/>
      <c r="G423" s="122"/>
      <c r="H423" s="122"/>
      <c r="I423" s="122"/>
      <c r="J423" s="122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2"/>
      <c r="C424" s="122"/>
      <c r="D424" s="122"/>
      <c r="E424" s="122"/>
      <c r="F424" s="122"/>
      <c r="G424" s="122"/>
      <c r="H424" s="122"/>
      <c r="I424" s="122"/>
      <c r="J424" s="122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2"/>
      <c r="C425" s="122"/>
      <c r="D425" s="122"/>
      <c r="E425" s="122"/>
      <c r="F425" s="122"/>
      <c r="G425" s="122"/>
      <c r="H425" s="122"/>
      <c r="I425" s="122"/>
      <c r="J425" s="122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2"/>
      <c r="C426" s="122"/>
      <c r="D426" s="122"/>
      <c r="E426" s="122"/>
      <c r="F426" s="122"/>
      <c r="G426" s="122"/>
      <c r="H426" s="122"/>
      <c r="I426" s="122"/>
      <c r="J426" s="122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2"/>
      <c r="C427" s="122"/>
      <c r="D427" s="122"/>
      <c r="E427" s="122"/>
      <c r="F427" s="122"/>
      <c r="G427" s="122"/>
      <c r="H427" s="122"/>
      <c r="I427" s="122"/>
      <c r="J427" s="122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2"/>
      <c r="C428" s="122"/>
      <c r="D428" s="122"/>
      <c r="E428" s="122"/>
      <c r="F428" s="122"/>
      <c r="G428" s="122"/>
      <c r="H428" s="122"/>
      <c r="I428" s="122"/>
      <c r="J428" s="122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2"/>
      <c r="C429" s="122"/>
      <c r="D429" s="122"/>
      <c r="E429" s="122"/>
      <c r="F429" s="122"/>
      <c r="G429" s="122"/>
      <c r="H429" s="122"/>
      <c r="I429" s="122"/>
      <c r="J429" s="122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2"/>
      <c r="C430" s="122"/>
      <c r="D430" s="122"/>
      <c r="E430" s="122"/>
      <c r="F430" s="122"/>
      <c r="G430" s="122"/>
      <c r="H430" s="122"/>
      <c r="I430" s="122"/>
      <c r="J430" s="122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2"/>
      <c r="C431" s="122"/>
      <c r="D431" s="122"/>
      <c r="E431" s="122"/>
      <c r="F431" s="122"/>
      <c r="G431" s="122"/>
      <c r="H431" s="122"/>
      <c r="I431" s="122"/>
      <c r="J431" s="122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2"/>
      <c r="C432" s="122"/>
      <c r="D432" s="122"/>
      <c r="E432" s="122"/>
      <c r="F432" s="122"/>
      <c r="G432" s="122"/>
      <c r="H432" s="122"/>
      <c r="I432" s="122"/>
      <c r="J432" s="122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2"/>
      <c r="C433" s="122"/>
      <c r="D433" s="122"/>
      <c r="E433" s="122"/>
      <c r="F433" s="122"/>
      <c r="G433" s="122"/>
      <c r="H433" s="122"/>
      <c r="I433" s="122"/>
      <c r="J433" s="122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2"/>
      <c r="C434" s="122"/>
      <c r="D434" s="122"/>
      <c r="E434" s="122"/>
      <c r="F434" s="122"/>
      <c r="G434" s="122"/>
      <c r="H434" s="122"/>
      <c r="I434" s="122"/>
      <c r="J434" s="122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2"/>
      <c r="C435" s="122"/>
      <c r="D435" s="122"/>
      <c r="E435" s="122"/>
      <c r="F435" s="122"/>
      <c r="G435" s="122"/>
      <c r="H435" s="122"/>
      <c r="I435" s="122"/>
      <c r="J435" s="122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2"/>
      <c r="C436" s="122"/>
      <c r="D436" s="122"/>
      <c r="E436" s="122"/>
      <c r="F436" s="122"/>
      <c r="G436" s="122"/>
      <c r="H436" s="122"/>
      <c r="I436" s="122"/>
      <c r="J436" s="122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2"/>
      <c r="C437" s="122"/>
      <c r="D437" s="122"/>
      <c r="E437" s="122"/>
      <c r="F437" s="122"/>
      <c r="G437" s="122"/>
      <c r="H437" s="122"/>
      <c r="I437" s="122"/>
      <c r="J437" s="122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2"/>
      <c r="C438" s="122"/>
      <c r="D438" s="122"/>
      <c r="E438" s="122"/>
      <c r="F438" s="122"/>
      <c r="G438" s="122"/>
      <c r="H438" s="122"/>
      <c r="I438" s="122"/>
      <c r="J438" s="122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2"/>
      <c r="C439" s="122"/>
      <c r="D439" s="122"/>
      <c r="E439" s="122"/>
      <c r="F439" s="122"/>
      <c r="G439" s="122"/>
      <c r="H439" s="122"/>
      <c r="I439" s="122"/>
      <c r="J439" s="122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2"/>
      <c r="C440" s="122"/>
      <c r="D440" s="122"/>
      <c r="E440" s="122"/>
      <c r="F440" s="122"/>
      <c r="G440" s="122"/>
      <c r="H440" s="122"/>
      <c r="I440" s="122"/>
      <c r="J440" s="122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2"/>
      <c r="C441" s="122"/>
      <c r="D441" s="122"/>
      <c r="E441" s="122"/>
      <c r="F441" s="122"/>
      <c r="G441" s="122"/>
      <c r="H441" s="122"/>
      <c r="I441" s="122"/>
      <c r="J441" s="122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2"/>
      <c r="C442" s="122"/>
      <c r="D442" s="122"/>
      <c r="E442" s="122"/>
      <c r="F442" s="122"/>
      <c r="G442" s="122"/>
      <c r="H442" s="122"/>
      <c r="I442" s="122"/>
      <c r="J442" s="122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2"/>
      <c r="C443" s="122"/>
      <c r="D443" s="122"/>
      <c r="E443" s="122"/>
      <c r="F443" s="122"/>
      <c r="G443" s="122"/>
      <c r="H443" s="122"/>
      <c r="I443" s="122"/>
      <c r="J443" s="122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2"/>
      <c r="C444" s="122"/>
      <c r="D444" s="122"/>
      <c r="E444" s="122"/>
      <c r="F444" s="122"/>
      <c r="G444" s="122"/>
      <c r="H444" s="122"/>
      <c r="I444" s="122"/>
      <c r="J444" s="122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2"/>
      <c r="C445" s="122"/>
      <c r="D445" s="122"/>
      <c r="E445" s="122"/>
      <c r="F445" s="122"/>
      <c r="G445" s="122"/>
      <c r="H445" s="122"/>
      <c r="I445" s="122"/>
      <c r="J445" s="122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2"/>
      <c r="C446" s="122"/>
      <c r="D446" s="122"/>
      <c r="E446" s="122"/>
      <c r="F446" s="122"/>
      <c r="G446" s="122"/>
      <c r="H446" s="122"/>
      <c r="I446" s="122"/>
      <c r="J446" s="122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2"/>
      <c r="C447" s="122"/>
      <c r="D447" s="122"/>
      <c r="E447" s="122"/>
      <c r="F447" s="122"/>
      <c r="G447" s="122"/>
      <c r="H447" s="122"/>
      <c r="I447" s="122"/>
      <c r="J447" s="122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2"/>
      <c r="C448" s="122"/>
      <c r="D448" s="122"/>
      <c r="E448" s="122"/>
      <c r="F448" s="122"/>
      <c r="G448" s="122"/>
      <c r="H448" s="122"/>
      <c r="I448" s="122"/>
      <c r="J448" s="122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2"/>
      <c r="C449" s="122"/>
      <c r="D449" s="122"/>
      <c r="E449" s="122"/>
      <c r="F449" s="122"/>
      <c r="G449" s="122"/>
      <c r="H449" s="122"/>
      <c r="I449" s="122"/>
      <c r="J449" s="122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2"/>
      <c r="C450" s="122"/>
      <c r="D450" s="122"/>
      <c r="E450" s="122"/>
      <c r="F450" s="122"/>
      <c r="G450" s="122"/>
      <c r="H450" s="122"/>
      <c r="I450" s="122"/>
      <c r="J450" s="122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2"/>
      <c r="C451" s="122"/>
      <c r="D451" s="122"/>
      <c r="E451" s="122"/>
      <c r="F451" s="122"/>
      <c r="G451" s="122"/>
      <c r="H451" s="122"/>
      <c r="I451" s="122"/>
      <c r="J451" s="122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2"/>
      <c r="C452" s="122"/>
      <c r="D452" s="122"/>
      <c r="E452" s="122"/>
      <c r="F452" s="122"/>
      <c r="G452" s="122"/>
      <c r="H452" s="122"/>
      <c r="I452" s="122"/>
      <c r="J452" s="122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2"/>
      <c r="C453" s="122"/>
      <c r="D453" s="122"/>
      <c r="E453" s="122"/>
      <c r="F453" s="122"/>
      <c r="G453" s="122"/>
      <c r="H453" s="122"/>
      <c r="I453" s="122"/>
      <c r="J453" s="122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2"/>
      <c r="C454" s="122"/>
      <c r="D454" s="122"/>
      <c r="E454" s="122"/>
      <c r="F454" s="122"/>
      <c r="G454" s="122"/>
      <c r="H454" s="122"/>
      <c r="I454" s="122"/>
      <c r="J454" s="122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2"/>
      <c r="C455" s="122"/>
      <c r="D455" s="122"/>
      <c r="E455" s="122"/>
      <c r="F455" s="122"/>
      <c r="G455" s="122"/>
      <c r="H455" s="122"/>
      <c r="I455" s="122"/>
      <c r="J455" s="122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2"/>
      <c r="C456" s="122"/>
      <c r="D456" s="122"/>
      <c r="E456" s="122"/>
      <c r="F456" s="122"/>
      <c r="G456" s="122"/>
      <c r="H456" s="122"/>
      <c r="I456" s="122"/>
      <c r="J456" s="122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2"/>
      <c r="C457" s="122"/>
      <c r="D457" s="122"/>
      <c r="E457" s="122"/>
      <c r="F457" s="122"/>
      <c r="G457" s="122"/>
      <c r="H457" s="122"/>
      <c r="I457" s="122"/>
      <c r="J457" s="122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2"/>
      <c r="C458" s="122"/>
      <c r="D458" s="122"/>
      <c r="E458" s="122"/>
      <c r="F458" s="122"/>
      <c r="G458" s="122"/>
      <c r="H458" s="122"/>
      <c r="I458" s="122"/>
      <c r="J458" s="122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2"/>
      <c r="C459" s="122"/>
      <c r="D459" s="122"/>
      <c r="E459" s="122"/>
      <c r="F459" s="122"/>
      <c r="G459" s="122"/>
      <c r="H459" s="122"/>
      <c r="I459" s="122"/>
      <c r="J459" s="122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2"/>
      <c r="C460" s="122"/>
      <c r="D460" s="122"/>
      <c r="E460" s="122"/>
      <c r="F460" s="122"/>
      <c r="G460" s="122"/>
      <c r="H460" s="122"/>
      <c r="I460" s="122"/>
      <c r="J460" s="122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2"/>
      <c r="C461" s="122"/>
      <c r="D461" s="122"/>
      <c r="E461" s="122"/>
      <c r="F461" s="122"/>
      <c r="G461" s="122"/>
      <c r="H461" s="122"/>
      <c r="I461" s="122"/>
      <c r="J461" s="122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2"/>
      <c r="C462" s="122"/>
      <c r="D462" s="122"/>
      <c r="E462" s="122"/>
      <c r="F462" s="122"/>
      <c r="G462" s="122"/>
      <c r="H462" s="122"/>
      <c r="I462" s="122"/>
      <c r="J462" s="122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2"/>
      <c r="C463" s="122"/>
      <c r="D463" s="122"/>
      <c r="E463" s="122"/>
      <c r="F463" s="122"/>
      <c r="G463" s="122"/>
      <c r="H463" s="122"/>
      <c r="I463" s="122"/>
      <c r="J463" s="122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2"/>
      <c r="C464" s="122"/>
      <c r="D464" s="122"/>
      <c r="E464" s="122"/>
      <c r="F464" s="122"/>
      <c r="G464" s="122"/>
      <c r="H464" s="122"/>
      <c r="I464" s="122"/>
      <c r="J464" s="122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2"/>
      <c r="C465" s="122"/>
      <c r="D465" s="122"/>
      <c r="E465" s="122"/>
      <c r="F465" s="122"/>
      <c r="G465" s="122"/>
      <c r="H465" s="122"/>
      <c r="I465" s="122"/>
      <c r="J465" s="122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2"/>
      <c r="C466" s="122"/>
      <c r="D466" s="122"/>
      <c r="E466" s="122"/>
      <c r="F466" s="122"/>
      <c r="G466" s="122"/>
      <c r="H466" s="122"/>
      <c r="I466" s="122"/>
      <c r="J466" s="122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2"/>
      <c r="C467" s="122"/>
      <c r="D467" s="122"/>
      <c r="E467" s="122"/>
      <c r="F467" s="122"/>
      <c r="G467" s="122"/>
      <c r="H467" s="122"/>
      <c r="I467" s="122"/>
      <c r="J467" s="122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2"/>
      <c r="C468" s="122"/>
      <c r="D468" s="122"/>
      <c r="E468" s="122"/>
      <c r="F468" s="122"/>
      <c r="G468" s="122"/>
      <c r="H468" s="122"/>
      <c r="I468" s="122"/>
      <c r="J468" s="122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2"/>
      <c r="C469" s="122"/>
      <c r="D469" s="122"/>
      <c r="E469" s="122"/>
      <c r="F469" s="122"/>
      <c r="G469" s="122"/>
      <c r="H469" s="122"/>
      <c r="I469" s="122"/>
      <c r="J469" s="122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2"/>
      <c r="C470" s="122"/>
      <c r="D470" s="122"/>
      <c r="E470" s="122"/>
      <c r="F470" s="122"/>
      <c r="G470" s="122"/>
      <c r="H470" s="122"/>
      <c r="I470" s="122"/>
      <c r="J470" s="122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2"/>
      <c r="C471" s="122"/>
      <c r="D471" s="122"/>
      <c r="E471" s="122"/>
      <c r="F471" s="122"/>
      <c r="G471" s="122"/>
      <c r="H471" s="122"/>
      <c r="I471" s="122"/>
      <c r="J471" s="122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2"/>
      <c r="C472" s="122"/>
      <c r="D472" s="122"/>
      <c r="E472" s="122"/>
      <c r="F472" s="122"/>
      <c r="G472" s="122"/>
      <c r="H472" s="122"/>
      <c r="I472" s="122"/>
      <c r="J472" s="122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2"/>
      <c r="C473" s="122"/>
      <c r="D473" s="122"/>
      <c r="E473" s="122"/>
      <c r="F473" s="122"/>
      <c r="G473" s="122"/>
      <c r="H473" s="122"/>
      <c r="I473" s="122"/>
      <c r="J473" s="122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2"/>
      <c r="C474" s="122"/>
      <c r="D474" s="122"/>
      <c r="E474" s="122"/>
      <c r="F474" s="122"/>
      <c r="G474" s="122"/>
      <c r="H474" s="122"/>
      <c r="I474" s="122"/>
      <c r="J474" s="122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2"/>
      <c r="C475" s="122"/>
      <c r="D475" s="122"/>
      <c r="E475" s="122"/>
      <c r="F475" s="122"/>
      <c r="G475" s="122"/>
      <c r="H475" s="122"/>
      <c r="I475" s="122"/>
      <c r="J475" s="122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2"/>
      <c r="C476" s="122"/>
      <c r="D476" s="122"/>
      <c r="E476" s="122"/>
      <c r="F476" s="122"/>
      <c r="G476" s="122"/>
      <c r="H476" s="122"/>
      <c r="I476" s="122"/>
      <c r="J476" s="122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2"/>
      <c r="C477" s="122"/>
      <c r="D477" s="122"/>
      <c r="E477" s="122"/>
      <c r="F477" s="122"/>
      <c r="G477" s="122"/>
      <c r="H477" s="122"/>
      <c r="I477" s="122"/>
      <c r="J477" s="122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2"/>
      <c r="C478" s="122"/>
      <c r="D478" s="122"/>
      <c r="E478" s="122"/>
      <c r="F478" s="122"/>
      <c r="G478" s="122"/>
      <c r="H478" s="122"/>
      <c r="I478" s="122"/>
      <c r="J478" s="122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2"/>
      <c r="C479" s="122"/>
      <c r="D479" s="122"/>
      <c r="E479" s="122"/>
      <c r="F479" s="122"/>
      <c r="G479" s="122"/>
      <c r="H479" s="122"/>
      <c r="I479" s="122"/>
      <c r="J479" s="122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2"/>
      <c r="C480" s="122"/>
      <c r="D480" s="122"/>
      <c r="E480" s="122"/>
      <c r="F480" s="122"/>
      <c r="G480" s="122"/>
      <c r="H480" s="122"/>
      <c r="I480" s="122"/>
      <c r="J480" s="122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2"/>
      <c r="C481" s="122"/>
      <c r="D481" s="122"/>
      <c r="E481" s="122"/>
      <c r="F481" s="122"/>
      <c r="G481" s="122"/>
      <c r="H481" s="122"/>
      <c r="I481" s="122"/>
      <c r="J481" s="122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2"/>
      <c r="C482" s="122"/>
      <c r="D482" s="122"/>
      <c r="E482" s="122"/>
      <c r="F482" s="122"/>
      <c r="G482" s="122"/>
      <c r="H482" s="122"/>
      <c r="I482" s="122"/>
      <c r="J482" s="122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2"/>
      <c r="C483" s="122"/>
      <c r="D483" s="122"/>
      <c r="E483" s="122"/>
      <c r="F483" s="122"/>
      <c r="G483" s="122"/>
      <c r="H483" s="122"/>
      <c r="I483" s="122"/>
      <c r="J483" s="122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2"/>
      <c r="C484" s="122"/>
      <c r="D484" s="122"/>
      <c r="E484" s="122"/>
      <c r="F484" s="122"/>
      <c r="G484" s="122"/>
      <c r="H484" s="122"/>
      <c r="I484" s="122"/>
      <c r="J484" s="122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2"/>
      <c r="C485" s="122"/>
      <c r="D485" s="122"/>
      <c r="E485" s="122"/>
      <c r="F485" s="122"/>
      <c r="G485" s="122"/>
      <c r="H485" s="122"/>
      <c r="I485" s="122"/>
      <c r="J485" s="122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2"/>
      <c r="C486" s="122"/>
      <c r="D486" s="122"/>
      <c r="E486" s="122"/>
      <c r="F486" s="122"/>
      <c r="G486" s="122"/>
      <c r="H486" s="122"/>
      <c r="I486" s="122"/>
      <c r="J486" s="122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2"/>
      <c r="C487" s="122"/>
      <c r="D487" s="122"/>
      <c r="E487" s="122"/>
      <c r="F487" s="122"/>
      <c r="G487" s="122"/>
      <c r="H487" s="122"/>
      <c r="I487" s="122"/>
      <c r="J487" s="122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2"/>
      <c r="C488" s="122"/>
      <c r="D488" s="122"/>
      <c r="E488" s="122"/>
      <c r="F488" s="122"/>
      <c r="G488" s="122"/>
      <c r="H488" s="122"/>
      <c r="I488" s="122"/>
      <c r="J488" s="122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2"/>
      <c r="C489" s="122"/>
      <c r="D489" s="122"/>
      <c r="E489" s="122"/>
      <c r="F489" s="122"/>
      <c r="G489" s="122"/>
      <c r="H489" s="122"/>
      <c r="I489" s="122"/>
      <c r="J489" s="122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2"/>
      <c r="C490" s="122"/>
      <c r="D490" s="122"/>
      <c r="E490" s="122"/>
      <c r="F490" s="122"/>
      <c r="G490" s="122"/>
      <c r="H490" s="122"/>
      <c r="I490" s="122"/>
      <c r="J490" s="122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2"/>
      <c r="C491" s="122"/>
      <c r="D491" s="122"/>
      <c r="E491" s="122"/>
      <c r="F491" s="122"/>
      <c r="G491" s="122"/>
      <c r="H491" s="122"/>
      <c r="I491" s="122"/>
      <c r="J491" s="122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2"/>
      <c r="C492" s="122"/>
      <c r="D492" s="122"/>
      <c r="E492" s="122"/>
      <c r="F492" s="122"/>
      <c r="G492" s="122"/>
      <c r="H492" s="122"/>
      <c r="I492" s="122"/>
      <c r="J492" s="122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2"/>
      <c r="C493" s="122"/>
      <c r="D493" s="122"/>
      <c r="E493" s="122"/>
      <c r="F493" s="122"/>
      <c r="G493" s="122"/>
      <c r="H493" s="122"/>
      <c r="I493" s="122"/>
      <c r="J493" s="122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2"/>
      <c r="C494" s="122"/>
      <c r="D494" s="122"/>
      <c r="E494" s="122"/>
      <c r="F494" s="122"/>
      <c r="G494" s="122"/>
      <c r="H494" s="122"/>
      <c r="I494" s="122"/>
      <c r="J494" s="122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2"/>
      <c r="C495" s="122"/>
      <c r="D495" s="122"/>
      <c r="E495" s="122"/>
      <c r="F495" s="122"/>
      <c r="G495" s="122"/>
      <c r="H495" s="122"/>
      <c r="I495" s="122"/>
      <c r="J495" s="122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2"/>
      <c r="C496" s="122"/>
      <c r="D496" s="122"/>
      <c r="E496" s="122"/>
      <c r="F496" s="122"/>
      <c r="G496" s="122"/>
      <c r="H496" s="122"/>
      <c r="I496" s="122"/>
      <c r="J496" s="122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2"/>
      <c r="C497" s="122"/>
      <c r="D497" s="122"/>
      <c r="E497" s="122"/>
      <c r="F497" s="122"/>
      <c r="G497" s="122"/>
      <c r="H497" s="122"/>
      <c r="I497" s="122"/>
      <c r="J497" s="122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2"/>
      <c r="C498" s="122"/>
      <c r="D498" s="122"/>
      <c r="E498" s="122"/>
      <c r="F498" s="122"/>
      <c r="G498" s="122"/>
      <c r="H498" s="122"/>
      <c r="I498" s="122"/>
      <c r="J498" s="122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2"/>
      <c r="C499" s="122"/>
      <c r="D499" s="122"/>
      <c r="E499" s="122"/>
      <c r="F499" s="122"/>
      <c r="G499" s="122"/>
      <c r="H499" s="122"/>
      <c r="I499" s="122"/>
      <c r="J499" s="122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2"/>
      <c r="C500" s="122"/>
      <c r="D500" s="122"/>
      <c r="E500" s="122"/>
      <c r="F500" s="122"/>
      <c r="G500" s="122"/>
      <c r="H500" s="122"/>
      <c r="I500" s="122"/>
      <c r="J500" s="122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2"/>
      <c r="C501" s="122"/>
      <c r="D501" s="122"/>
      <c r="E501" s="122"/>
      <c r="F501" s="122"/>
      <c r="G501" s="122"/>
      <c r="H501" s="122"/>
      <c r="I501" s="122"/>
      <c r="J501" s="122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2"/>
      <c r="C502" s="122"/>
      <c r="D502" s="122"/>
      <c r="E502" s="122"/>
      <c r="F502" s="122"/>
      <c r="G502" s="122"/>
      <c r="H502" s="122"/>
      <c r="I502" s="122"/>
      <c r="J502" s="122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2"/>
      <c r="C503" s="122"/>
      <c r="D503" s="122"/>
      <c r="E503" s="122"/>
      <c r="F503" s="122"/>
      <c r="G503" s="122"/>
      <c r="H503" s="122"/>
      <c r="I503" s="122"/>
      <c r="J503" s="122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2"/>
      <c r="C504" s="122"/>
      <c r="D504" s="122"/>
      <c r="E504" s="122"/>
      <c r="F504" s="122"/>
      <c r="G504" s="122"/>
      <c r="H504" s="122"/>
      <c r="I504" s="122"/>
      <c r="J504" s="122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2"/>
      <c r="C505" s="122"/>
      <c r="D505" s="122"/>
      <c r="E505" s="122"/>
      <c r="F505" s="122"/>
      <c r="G505" s="122"/>
      <c r="H505" s="122"/>
      <c r="I505" s="122"/>
      <c r="J505" s="122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2"/>
      <c r="C506" s="122"/>
      <c r="D506" s="122"/>
      <c r="E506" s="122"/>
      <c r="F506" s="122"/>
      <c r="G506" s="122"/>
      <c r="H506" s="122"/>
      <c r="I506" s="122"/>
      <c r="J506" s="122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2"/>
      <c r="C507" s="122"/>
      <c r="D507" s="122"/>
      <c r="E507" s="122"/>
      <c r="F507" s="122"/>
      <c r="G507" s="122"/>
      <c r="H507" s="122"/>
      <c r="I507" s="122"/>
      <c r="J507" s="122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2"/>
      <c r="C508" s="122"/>
      <c r="D508" s="122"/>
      <c r="E508" s="122"/>
      <c r="F508" s="122"/>
      <c r="G508" s="122"/>
      <c r="H508" s="122"/>
      <c r="I508" s="122"/>
      <c r="J508" s="122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2"/>
      <c r="C509" s="122"/>
      <c r="D509" s="122"/>
      <c r="E509" s="122"/>
      <c r="F509" s="122"/>
      <c r="G509" s="122"/>
      <c r="H509" s="122"/>
      <c r="I509" s="122"/>
      <c r="J509" s="122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2"/>
      <c r="C510" s="122"/>
      <c r="D510" s="122"/>
      <c r="E510" s="122"/>
      <c r="F510" s="122"/>
      <c r="G510" s="122"/>
      <c r="H510" s="122"/>
      <c r="I510" s="122"/>
      <c r="J510" s="122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2"/>
      <c r="C511" s="122"/>
      <c r="D511" s="122"/>
      <c r="E511" s="122"/>
      <c r="F511" s="122"/>
      <c r="G511" s="122"/>
      <c r="H511" s="122"/>
      <c r="I511" s="122"/>
      <c r="J511" s="122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2"/>
      <c r="C512" s="122"/>
      <c r="D512" s="122"/>
      <c r="E512" s="122"/>
      <c r="F512" s="122"/>
      <c r="G512" s="122"/>
      <c r="H512" s="122"/>
      <c r="I512" s="122"/>
      <c r="J512" s="122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2"/>
      <c r="C513" s="122"/>
      <c r="D513" s="122"/>
      <c r="E513" s="122"/>
      <c r="F513" s="122"/>
      <c r="G513" s="122"/>
      <c r="H513" s="122"/>
      <c r="I513" s="122"/>
      <c r="J513" s="122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2"/>
      <c r="C514" s="122"/>
      <c r="D514" s="122"/>
      <c r="E514" s="122"/>
      <c r="F514" s="122"/>
      <c r="G514" s="122"/>
      <c r="H514" s="122"/>
      <c r="I514" s="122"/>
      <c r="J514" s="122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2"/>
      <c r="C515" s="122"/>
      <c r="D515" s="122"/>
      <c r="E515" s="122"/>
      <c r="F515" s="122"/>
      <c r="G515" s="122"/>
      <c r="H515" s="122"/>
      <c r="I515" s="122"/>
      <c r="J515" s="122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2"/>
      <c r="C516" s="122"/>
      <c r="D516" s="122"/>
      <c r="E516" s="122"/>
      <c r="F516" s="122"/>
      <c r="G516" s="122"/>
      <c r="H516" s="122"/>
      <c r="I516" s="122"/>
      <c r="J516" s="122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2"/>
      <c r="C517" s="122"/>
      <c r="D517" s="122"/>
      <c r="E517" s="122"/>
      <c r="F517" s="122"/>
      <c r="G517" s="122"/>
      <c r="H517" s="122"/>
      <c r="I517" s="122"/>
      <c r="J517" s="122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2"/>
      <c r="C518" s="122"/>
      <c r="D518" s="122"/>
      <c r="E518" s="122"/>
      <c r="F518" s="122"/>
      <c r="G518" s="122"/>
      <c r="H518" s="122"/>
      <c r="I518" s="122"/>
      <c r="J518" s="122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2"/>
      <c r="C519" s="122"/>
      <c r="D519" s="122"/>
      <c r="E519" s="122"/>
      <c r="F519" s="122"/>
      <c r="G519" s="122"/>
      <c r="H519" s="122"/>
      <c r="I519" s="122"/>
      <c r="J519" s="122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2"/>
      <c r="C520" s="122"/>
      <c r="D520" s="122"/>
      <c r="E520" s="122"/>
      <c r="F520" s="122"/>
      <c r="G520" s="122"/>
      <c r="H520" s="122"/>
      <c r="I520" s="122"/>
      <c r="J520" s="122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2"/>
      <c r="C521" s="122"/>
      <c r="D521" s="122"/>
      <c r="E521" s="122"/>
      <c r="F521" s="122"/>
      <c r="G521" s="122"/>
      <c r="H521" s="122"/>
      <c r="I521" s="122"/>
      <c r="J521" s="122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2"/>
      <c r="C522" s="122"/>
      <c r="D522" s="122"/>
      <c r="E522" s="122"/>
      <c r="F522" s="122"/>
      <c r="G522" s="122"/>
      <c r="H522" s="122"/>
      <c r="I522" s="122"/>
      <c r="J522" s="122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2"/>
      <c r="C523" s="122"/>
      <c r="D523" s="122"/>
      <c r="E523" s="122"/>
      <c r="F523" s="122"/>
      <c r="G523" s="122"/>
      <c r="H523" s="122"/>
      <c r="I523" s="122"/>
      <c r="J523" s="122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2"/>
      <c r="C524" s="122"/>
      <c r="D524" s="122"/>
      <c r="E524" s="122"/>
      <c r="F524" s="122"/>
      <c r="G524" s="122"/>
      <c r="H524" s="122"/>
      <c r="I524" s="122"/>
      <c r="J524" s="122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2"/>
      <c r="C525" s="122"/>
      <c r="D525" s="122"/>
      <c r="E525" s="122"/>
      <c r="F525" s="122"/>
      <c r="G525" s="122"/>
      <c r="H525" s="122"/>
      <c r="I525" s="122"/>
      <c r="J525" s="122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2"/>
      <c r="C526" s="122"/>
      <c r="D526" s="122"/>
      <c r="E526" s="122"/>
      <c r="F526" s="122"/>
      <c r="G526" s="122"/>
      <c r="H526" s="122"/>
      <c r="I526" s="122"/>
      <c r="J526" s="122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2"/>
      <c r="C527" s="122"/>
      <c r="D527" s="122"/>
      <c r="E527" s="122"/>
      <c r="F527" s="122"/>
      <c r="G527" s="122"/>
      <c r="H527" s="122"/>
      <c r="I527" s="122"/>
      <c r="J527" s="122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2"/>
      <c r="C528" s="122"/>
      <c r="D528" s="122"/>
      <c r="E528" s="122"/>
      <c r="F528" s="122"/>
      <c r="G528" s="122"/>
      <c r="H528" s="122"/>
      <c r="I528" s="122"/>
      <c r="J528" s="122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2"/>
      <c r="C529" s="122"/>
      <c r="D529" s="122"/>
      <c r="E529" s="122"/>
      <c r="F529" s="122"/>
      <c r="G529" s="122"/>
      <c r="H529" s="122"/>
      <c r="I529" s="122"/>
      <c r="J529" s="122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2"/>
      <c r="C530" s="122"/>
      <c r="D530" s="122"/>
      <c r="E530" s="122"/>
      <c r="F530" s="122"/>
      <c r="G530" s="122"/>
      <c r="H530" s="122"/>
      <c r="I530" s="122"/>
      <c r="J530" s="122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2"/>
      <c r="C531" s="122"/>
      <c r="D531" s="122"/>
      <c r="E531" s="122"/>
      <c r="F531" s="122"/>
      <c r="G531" s="122"/>
      <c r="H531" s="122"/>
      <c r="I531" s="122"/>
      <c r="J531" s="122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2"/>
      <c r="C532" s="122"/>
      <c r="D532" s="122"/>
      <c r="E532" s="122"/>
      <c r="F532" s="122"/>
      <c r="G532" s="122"/>
      <c r="H532" s="122"/>
      <c r="I532" s="122"/>
      <c r="J532" s="122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2"/>
      <c r="C533" s="122"/>
      <c r="D533" s="122"/>
      <c r="E533" s="122"/>
      <c r="F533" s="122"/>
      <c r="G533" s="122"/>
      <c r="H533" s="122"/>
      <c r="I533" s="122"/>
      <c r="J533" s="122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2"/>
      <c r="C534" s="122"/>
      <c r="D534" s="122"/>
      <c r="E534" s="122"/>
      <c r="F534" s="122"/>
      <c r="G534" s="122"/>
      <c r="H534" s="122"/>
      <c r="I534" s="122"/>
      <c r="J534" s="122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2"/>
      <c r="C535" s="122"/>
      <c r="D535" s="122"/>
      <c r="E535" s="122"/>
      <c r="F535" s="122"/>
      <c r="G535" s="122"/>
      <c r="H535" s="122"/>
      <c r="I535" s="122"/>
      <c r="J535" s="122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2"/>
      <c r="C536" s="122"/>
      <c r="D536" s="122"/>
      <c r="E536" s="122"/>
      <c r="F536" s="122"/>
      <c r="G536" s="122"/>
      <c r="H536" s="122"/>
      <c r="I536" s="122"/>
      <c r="J536" s="122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2"/>
      <c r="C537" s="122"/>
      <c r="D537" s="122"/>
      <c r="E537" s="122"/>
      <c r="F537" s="122"/>
      <c r="G537" s="122"/>
      <c r="H537" s="122"/>
      <c r="I537" s="122"/>
      <c r="J537" s="122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2"/>
      <c r="C538" s="122"/>
      <c r="D538" s="122"/>
      <c r="E538" s="122"/>
      <c r="F538" s="122"/>
      <c r="G538" s="122"/>
      <c r="H538" s="122"/>
      <c r="I538" s="122"/>
      <c r="J538" s="122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2"/>
      <c r="C539" s="122"/>
      <c r="D539" s="122"/>
      <c r="E539" s="122"/>
      <c r="F539" s="122"/>
      <c r="G539" s="122"/>
      <c r="H539" s="122"/>
      <c r="I539" s="122"/>
      <c r="J539" s="122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2"/>
      <c r="C540" s="122"/>
      <c r="D540" s="122"/>
      <c r="E540" s="122"/>
      <c r="F540" s="122"/>
      <c r="G540" s="122"/>
      <c r="H540" s="122"/>
      <c r="I540" s="122"/>
      <c r="J540" s="122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2"/>
      <c r="C541" s="122"/>
      <c r="D541" s="122"/>
      <c r="E541" s="122"/>
      <c r="F541" s="122"/>
      <c r="G541" s="122"/>
      <c r="H541" s="122"/>
      <c r="I541" s="122"/>
      <c r="J541" s="122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2"/>
      <c r="C542" s="122"/>
      <c r="D542" s="122"/>
      <c r="E542" s="122"/>
      <c r="F542" s="122"/>
      <c r="G542" s="122"/>
      <c r="H542" s="122"/>
      <c r="I542" s="122"/>
      <c r="J542" s="122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2"/>
      <c r="C543" s="122"/>
      <c r="D543" s="122"/>
      <c r="E543" s="122"/>
      <c r="F543" s="122"/>
      <c r="G543" s="122"/>
      <c r="H543" s="122"/>
      <c r="I543" s="122"/>
      <c r="J543" s="122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2"/>
      <c r="C544" s="122"/>
      <c r="D544" s="122"/>
      <c r="E544" s="122"/>
      <c r="F544" s="122"/>
      <c r="G544" s="122"/>
      <c r="H544" s="122"/>
      <c r="I544" s="122"/>
      <c r="J544" s="122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2"/>
      <c r="C545" s="122"/>
      <c r="D545" s="122"/>
      <c r="E545" s="122"/>
      <c r="F545" s="122"/>
      <c r="G545" s="122"/>
      <c r="H545" s="122"/>
      <c r="I545" s="122"/>
      <c r="J545" s="122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2"/>
      <c r="C546" s="122"/>
      <c r="D546" s="122"/>
      <c r="E546" s="122"/>
      <c r="F546" s="122"/>
      <c r="G546" s="122"/>
      <c r="H546" s="122"/>
      <c r="I546" s="122"/>
      <c r="J546" s="122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2"/>
      <c r="C547" s="122"/>
      <c r="D547" s="122"/>
      <c r="E547" s="122"/>
      <c r="F547" s="122"/>
      <c r="G547" s="122"/>
      <c r="H547" s="122"/>
      <c r="I547" s="122"/>
      <c r="J547" s="122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2"/>
      <c r="C548" s="122"/>
      <c r="D548" s="122"/>
      <c r="E548" s="122"/>
      <c r="F548" s="122"/>
      <c r="G548" s="122"/>
      <c r="H548" s="122"/>
      <c r="I548" s="122"/>
      <c r="J548" s="122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2"/>
      <c r="C549" s="122"/>
      <c r="D549" s="122"/>
      <c r="E549" s="122"/>
      <c r="F549" s="122"/>
      <c r="G549" s="122"/>
      <c r="H549" s="122"/>
      <c r="I549" s="122"/>
      <c r="J549" s="122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2"/>
      <c r="C550" s="122"/>
      <c r="D550" s="122"/>
      <c r="E550" s="122"/>
      <c r="F550" s="122"/>
      <c r="G550" s="122"/>
      <c r="H550" s="122"/>
      <c r="I550" s="122"/>
      <c r="J550" s="122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2"/>
      <c r="C551" s="122"/>
      <c r="D551" s="122"/>
      <c r="E551" s="122"/>
      <c r="F551" s="122"/>
      <c r="G551" s="122"/>
      <c r="H551" s="122"/>
      <c r="I551" s="122"/>
      <c r="J551" s="122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2"/>
      <c r="C552" s="122"/>
      <c r="D552" s="122"/>
      <c r="E552" s="122"/>
      <c r="F552" s="122"/>
      <c r="G552" s="122"/>
      <c r="H552" s="122"/>
      <c r="I552" s="122"/>
      <c r="J552" s="122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2"/>
      <c r="C553" s="122"/>
      <c r="D553" s="122"/>
      <c r="E553" s="122"/>
      <c r="F553" s="122"/>
      <c r="G553" s="122"/>
      <c r="H553" s="122"/>
      <c r="I553" s="122"/>
      <c r="J553" s="122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2"/>
      <c r="C554" s="122"/>
      <c r="D554" s="122"/>
      <c r="E554" s="122"/>
      <c r="F554" s="122"/>
      <c r="G554" s="122"/>
      <c r="H554" s="122"/>
      <c r="I554" s="122"/>
      <c r="J554" s="122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2"/>
      <c r="C555" s="122"/>
      <c r="D555" s="122"/>
      <c r="E555" s="122"/>
      <c r="F555" s="122"/>
      <c r="G555" s="122"/>
      <c r="H555" s="122"/>
      <c r="I555" s="122"/>
      <c r="J555" s="122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2"/>
      <c r="C556" s="122"/>
      <c r="D556" s="122"/>
      <c r="E556" s="122"/>
      <c r="F556" s="122"/>
      <c r="G556" s="122"/>
      <c r="H556" s="122"/>
      <c r="I556" s="122"/>
      <c r="J556" s="122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2"/>
      <c r="C557" s="122"/>
      <c r="D557" s="122"/>
      <c r="E557" s="122"/>
      <c r="F557" s="122"/>
      <c r="G557" s="122"/>
      <c r="H557" s="122"/>
      <c r="I557" s="122"/>
      <c r="J557" s="122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2"/>
      <c r="C558" s="122"/>
      <c r="D558" s="122"/>
      <c r="E558" s="122"/>
      <c r="F558" s="122"/>
      <c r="G558" s="122"/>
      <c r="H558" s="122"/>
      <c r="I558" s="122"/>
      <c r="J558" s="122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2"/>
      <c r="C559" s="122"/>
      <c r="D559" s="122"/>
      <c r="E559" s="122"/>
      <c r="F559" s="122"/>
      <c r="G559" s="122"/>
      <c r="H559" s="122"/>
      <c r="I559" s="122"/>
      <c r="J559" s="122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2"/>
      <c r="C560" s="122"/>
      <c r="D560" s="122"/>
      <c r="E560" s="122"/>
      <c r="F560" s="122"/>
      <c r="G560" s="122"/>
      <c r="H560" s="122"/>
      <c r="I560" s="122"/>
      <c r="J560" s="122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2"/>
      <c r="C561" s="122"/>
      <c r="D561" s="122"/>
      <c r="E561" s="122"/>
      <c r="F561" s="122"/>
      <c r="G561" s="122"/>
      <c r="H561" s="122"/>
      <c r="I561" s="122"/>
      <c r="J561" s="122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2"/>
      <c r="C562" s="122"/>
      <c r="D562" s="122"/>
      <c r="E562" s="122"/>
      <c r="F562" s="122"/>
      <c r="G562" s="122"/>
      <c r="H562" s="122"/>
      <c r="I562" s="122"/>
      <c r="J562" s="122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2"/>
      <c r="C563" s="122"/>
      <c r="D563" s="122"/>
      <c r="E563" s="122"/>
      <c r="F563" s="122"/>
      <c r="G563" s="122"/>
      <c r="H563" s="122"/>
      <c r="I563" s="122"/>
      <c r="J563" s="122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2"/>
      <c r="C564" s="122"/>
      <c r="D564" s="122"/>
      <c r="E564" s="122"/>
      <c r="F564" s="122"/>
      <c r="G564" s="122"/>
      <c r="H564" s="122"/>
      <c r="I564" s="122"/>
      <c r="J564" s="122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2"/>
      <c r="C565" s="122"/>
      <c r="D565" s="122"/>
      <c r="E565" s="122"/>
      <c r="F565" s="122"/>
      <c r="G565" s="122"/>
      <c r="H565" s="122"/>
      <c r="I565" s="122"/>
      <c r="J565" s="122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2"/>
      <c r="C566" s="122"/>
      <c r="D566" s="122"/>
      <c r="E566" s="122"/>
      <c r="F566" s="122"/>
      <c r="G566" s="122"/>
      <c r="H566" s="122"/>
      <c r="I566" s="122"/>
      <c r="J566" s="122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2"/>
      <c r="C567" s="122"/>
      <c r="D567" s="122"/>
      <c r="E567" s="122"/>
      <c r="F567" s="122"/>
      <c r="G567" s="122"/>
      <c r="H567" s="122"/>
      <c r="I567" s="122"/>
      <c r="J567" s="122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2"/>
      <c r="C568" s="122"/>
      <c r="D568" s="122"/>
      <c r="E568" s="122"/>
      <c r="F568" s="122"/>
      <c r="G568" s="122"/>
      <c r="H568" s="122"/>
      <c r="I568" s="122"/>
      <c r="J568" s="122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2"/>
      <c r="C569" s="122"/>
      <c r="D569" s="122"/>
      <c r="E569" s="122"/>
      <c r="F569" s="122"/>
      <c r="G569" s="122"/>
      <c r="H569" s="122"/>
      <c r="I569" s="122"/>
      <c r="J569" s="122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2"/>
      <c r="C570" s="122"/>
      <c r="D570" s="122"/>
      <c r="E570" s="122"/>
      <c r="F570" s="122"/>
      <c r="G570" s="122"/>
      <c r="H570" s="122"/>
      <c r="I570" s="122"/>
      <c r="J570" s="122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2"/>
      <c r="C571" s="122"/>
      <c r="D571" s="122"/>
      <c r="E571" s="122"/>
      <c r="F571" s="122"/>
      <c r="G571" s="122"/>
      <c r="H571" s="122"/>
      <c r="I571" s="122"/>
      <c r="J571" s="122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2"/>
      <c r="C572" s="122"/>
      <c r="D572" s="122"/>
      <c r="E572" s="122"/>
      <c r="F572" s="122"/>
      <c r="G572" s="122"/>
      <c r="H572" s="122"/>
      <c r="I572" s="122"/>
      <c r="J572" s="122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2"/>
      <c r="C573" s="122"/>
      <c r="D573" s="122"/>
      <c r="E573" s="122"/>
      <c r="F573" s="122"/>
      <c r="G573" s="122"/>
      <c r="H573" s="122"/>
      <c r="I573" s="122"/>
      <c r="J573" s="122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2"/>
      <c r="C574" s="122"/>
      <c r="D574" s="122"/>
      <c r="E574" s="122"/>
      <c r="F574" s="122"/>
      <c r="G574" s="122"/>
      <c r="H574" s="122"/>
      <c r="I574" s="122"/>
      <c r="J574" s="122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2"/>
      <c r="C575" s="122"/>
      <c r="D575" s="122"/>
      <c r="E575" s="122"/>
      <c r="F575" s="122"/>
      <c r="G575" s="122"/>
      <c r="H575" s="122"/>
      <c r="I575" s="122"/>
      <c r="J575" s="122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2"/>
      <c r="C576" s="122"/>
      <c r="D576" s="122"/>
      <c r="E576" s="122"/>
      <c r="F576" s="122"/>
      <c r="G576" s="122"/>
      <c r="H576" s="122"/>
      <c r="I576" s="122"/>
      <c r="J576" s="122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2"/>
      <c r="C577" s="122"/>
      <c r="D577" s="122"/>
      <c r="E577" s="122"/>
      <c r="F577" s="122"/>
      <c r="G577" s="122"/>
      <c r="H577" s="122"/>
      <c r="I577" s="122"/>
      <c r="J577" s="122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2"/>
      <c r="C578" s="122"/>
      <c r="D578" s="122"/>
      <c r="E578" s="122"/>
      <c r="F578" s="122"/>
      <c r="G578" s="122"/>
      <c r="H578" s="122"/>
      <c r="I578" s="122"/>
      <c r="J578" s="122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2"/>
      <c r="C579" s="122"/>
      <c r="D579" s="122"/>
      <c r="E579" s="122"/>
      <c r="F579" s="122"/>
      <c r="G579" s="122"/>
      <c r="H579" s="122"/>
      <c r="I579" s="122"/>
      <c r="J579" s="122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2"/>
      <c r="C580" s="122"/>
      <c r="D580" s="122"/>
      <c r="E580" s="122"/>
      <c r="F580" s="122"/>
      <c r="G580" s="122"/>
      <c r="H580" s="122"/>
      <c r="I580" s="122"/>
      <c r="J580" s="122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2"/>
      <c r="C581" s="122"/>
      <c r="D581" s="122"/>
      <c r="E581" s="122"/>
      <c r="F581" s="122"/>
      <c r="G581" s="122"/>
      <c r="H581" s="122"/>
      <c r="I581" s="122"/>
      <c r="J581" s="122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2"/>
      <c r="C582" s="122"/>
      <c r="D582" s="122"/>
      <c r="E582" s="122"/>
      <c r="F582" s="122"/>
      <c r="G582" s="122"/>
      <c r="H582" s="122"/>
      <c r="I582" s="122"/>
      <c r="J582" s="122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2"/>
      <c r="C583" s="122"/>
      <c r="D583" s="122"/>
      <c r="E583" s="122"/>
      <c r="F583" s="122"/>
      <c r="G583" s="122"/>
      <c r="H583" s="122"/>
      <c r="I583" s="122"/>
      <c r="J583" s="122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2"/>
      <c r="C584" s="122"/>
      <c r="D584" s="122"/>
      <c r="E584" s="122"/>
      <c r="F584" s="122"/>
      <c r="G584" s="122"/>
      <c r="H584" s="122"/>
      <c r="I584" s="122"/>
      <c r="J584" s="122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2"/>
      <c r="C585" s="122"/>
      <c r="D585" s="122"/>
      <c r="E585" s="122"/>
      <c r="F585" s="122"/>
      <c r="G585" s="122"/>
      <c r="H585" s="122"/>
      <c r="I585" s="122"/>
      <c r="J585" s="122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2"/>
      <c r="C586" s="122"/>
      <c r="D586" s="122"/>
      <c r="E586" s="122"/>
      <c r="F586" s="122"/>
      <c r="G586" s="122"/>
      <c r="H586" s="122"/>
      <c r="I586" s="122"/>
      <c r="J586" s="122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2"/>
      <c r="C587" s="122"/>
      <c r="D587" s="122"/>
      <c r="E587" s="122"/>
      <c r="F587" s="122"/>
      <c r="G587" s="122"/>
      <c r="H587" s="122"/>
      <c r="I587" s="122"/>
      <c r="J587" s="122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2"/>
      <c r="C588" s="122"/>
      <c r="D588" s="122"/>
      <c r="E588" s="122"/>
      <c r="F588" s="122"/>
      <c r="G588" s="122"/>
      <c r="H588" s="122"/>
      <c r="I588" s="122"/>
      <c r="J588" s="122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2"/>
      <c r="C589" s="122"/>
      <c r="D589" s="122"/>
      <c r="E589" s="122"/>
      <c r="F589" s="122"/>
      <c r="G589" s="122"/>
      <c r="H589" s="122"/>
      <c r="I589" s="122"/>
      <c r="J589" s="122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2"/>
      <c r="C590" s="122"/>
      <c r="D590" s="122"/>
      <c r="E590" s="122"/>
      <c r="F590" s="122"/>
      <c r="G590" s="122"/>
      <c r="H590" s="122"/>
      <c r="I590" s="122"/>
      <c r="J590" s="122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2"/>
      <c r="C591" s="122"/>
      <c r="D591" s="122"/>
      <c r="E591" s="122"/>
      <c r="F591" s="122"/>
      <c r="G591" s="122"/>
      <c r="H591" s="122"/>
      <c r="I591" s="122"/>
      <c r="J591" s="122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2"/>
      <c r="C592" s="122"/>
      <c r="D592" s="122"/>
      <c r="E592" s="122"/>
      <c r="F592" s="122"/>
      <c r="G592" s="122"/>
      <c r="H592" s="122"/>
      <c r="I592" s="122"/>
      <c r="J592" s="122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2"/>
      <c r="C593" s="122"/>
      <c r="D593" s="122"/>
      <c r="E593" s="122"/>
      <c r="F593" s="122"/>
      <c r="G593" s="122"/>
      <c r="H593" s="122"/>
      <c r="I593" s="122"/>
      <c r="J593" s="122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2"/>
      <c r="C594" s="122"/>
      <c r="D594" s="122"/>
      <c r="E594" s="122"/>
      <c r="F594" s="122"/>
      <c r="G594" s="122"/>
      <c r="H594" s="122"/>
      <c r="I594" s="122"/>
      <c r="J594" s="122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2"/>
      <c r="C595" s="122"/>
      <c r="D595" s="122"/>
      <c r="E595" s="122"/>
      <c r="F595" s="122"/>
      <c r="G595" s="122"/>
      <c r="H595" s="122"/>
      <c r="I595" s="122"/>
      <c r="J595" s="122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2"/>
      <c r="C596" s="122"/>
      <c r="D596" s="122"/>
      <c r="E596" s="122"/>
      <c r="F596" s="122"/>
      <c r="G596" s="122"/>
      <c r="H596" s="122"/>
      <c r="I596" s="122"/>
      <c r="J596" s="122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2"/>
      <c r="C597" s="122"/>
      <c r="D597" s="122"/>
      <c r="E597" s="122"/>
      <c r="F597" s="122"/>
      <c r="G597" s="122"/>
      <c r="H597" s="122"/>
      <c r="I597" s="122"/>
      <c r="J597" s="122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2"/>
      <c r="C598" s="122"/>
      <c r="D598" s="122"/>
      <c r="E598" s="122"/>
      <c r="F598" s="122"/>
      <c r="G598" s="122"/>
      <c r="H598" s="122"/>
      <c r="I598" s="122"/>
      <c r="J598" s="122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2"/>
      <c r="C599" s="122"/>
      <c r="D599" s="122"/>
      <c r="E599" s="122"/>
      <c r="F599" s="122"/>
      <c r="G599" s="122"/>
      <c r="H599" s="122"/>
      <c r="I599" s="122"/>
      <c r="J599" s="122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2"/>
      <c r="C600" s="122"/>
      <c r="D600" s="122"/>
      <c r="E600" s="122"/>
      <c r="F600" s="122"/>
      <c r="G600" s="122"/>
      <c r="H600" s="122"/>
      <c r="I600" s="122"/>
      <c r="J600" s="122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2"/>
      <c r="C601" s="122"/>
      <c r="D601" s="122"/>
      <c r="E601" s="122"/>
      <c r="F601" s="122"/>
      <c r="G601" s="122"/>
      <c r="H601" s="122"/>
      <c r="I601" s="122"/>
      <c r="J601" s="122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2"/>
      <c r="C602" s="122"/>
      <c r="D602" s="122"/>
      <c r="E602" s="122"/>
      <c r="F602" s="122"/>
      <c r="G602" s="122"/>
      <c r="H602" s="122"/>
      <c r="I602" s="122"/>
      <c r="J602" s="122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2"/>
      <c r="C603" s="122"/>
      <c r="D603" s="122"/>
      <c r="E603" s="122"/>
      <c r="F603" s="122"/>
      <c r="G603" s="122"/>
      <c r="H603" s="122"/>
      <c r="I603" s="122"/>
      <c r="J603" s="122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2"/>
      <c r="C604" s="122"/>
      <c r="D604" s="122"/>
      <c r="E604" s="122"/>
      <c r="F604" s="122"/>
      <c r="G604" s="122"/>
      <c r="H604" s="122"/>
      <c r="I604" s="122"/>
      <c r="J604" s="122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2"/>
      <c r="C605" s="122"/>
      <c r="D605" s="122"/>
      <c r="E605" s="122"/>
      <c r="F605" s="122"/>
      <c r="G605" s="122"/>
      <c r="H605" s="122"/>
      <c r="I605" s="122"/>
      <c r="J605" s="122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2"/>
      <c r="C606" s="122"/>
      <c r="D606" s="122"/>
      <c r="E606" s="122"/>
      <c r="F606" s="122"/>
      <c r="G606" s="122"/>
      <c r="H606" s="122"/>
      <c r="I606" s="122"/>
      <c r="J606" s="122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2"/>
      <c r="C607" s="122"/>
      <c r="D607" s="122"/>
      <c r="E607" s="122"/>
      <c r="F607" s="122"/>
      <c r="G607" s="122"/>
      <c r="H607" s="122"/>
      <c r="I607" s="122"/>
      <c r="J607" s="122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2"/>
      <c r="C608" s="122"/>
      <c r="D608" s="122"/>
      <c r="E608" s="122"/>
      <c r="F608" s="122"/>
      <c r="G608" s="122"/>
      <c r="H608" s="122"/>
      <c r="I608" s="122"/>
      <c r="J608" s="122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2"/>
      <c r="C609" s="122"/>
      <c r="D609" s="122"/>
      <c r="E609" s="122"/>
      <c r="F609" s="122"/>
      <c r="G609" s="122"/>
      <c r="H609" s="122"/>
      <c r="I609" s="122"/>
      <c r="J609" s="122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2"/>
      <c r="C610" s="122"/>
      <c r="D610" s="122"/>
      <c r="E610" s="122"/>
      <c r="F610" s="122"/>
      <c r="G610" s="122"/>
      <c r="H610" s="122"/>
      <c r="I610" s="122"/>
      <c r="J610" s="122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2"/>
      <c r="C611" s="122"/>
      <c r="D611" s="122"/>
      <c r="E611" s="122"/>
      <c r="F611" s="122"/>
      <c r="G611" s="122"/>
      <c r="H611" s="122"/>
      <c r="I611" s="122"/>
      <c r="J611" s="122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2"/>
      <c r="C612" s="122"/>
      <c r="D612" s="122"/>
      <c r="E612" s="122"/>
      <c r="F612" s="122"/>
      <c r="G612" s="122"/>
      <c r="H612" s="122"/>
      <c r="I612" s="122"/>
      <c r="J612" s="122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2"/>
      <c r="C613" s="122"/>
      <c r="D613" s="122"/>
      <c r="E613" s="122"/>
      <c r="F613" s="122"/>
      <c r="G613" s="122"/>
      <c r="H613" s="122"/>
      <c r="I613" s="122"/>
      <c r="J613" s="122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2"/>
      <c r="C614" s="122"/>
      <c r="D614" s="122"/>
      <c r="E614" s="122"/>
      <c r="F614" s="122"/>
      <c r="G614" s="122"/>
      <c r="H614" s="122"/>
      <c r="I614" s="122"/>
      <c r="J614" s="122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2"/>
      <c r="C615" s="122"/>
      <c r="D615" s="122"/>
      <c r="E615" s="122"/>
      <c r="F615" s="122"/>
      <c r="G615" s="122"/>
      <c r="H615" s="122"/>
      <c r="I615" s="122"/>
      <c r="J615" s="122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2"/>
      <c r="C616" s="122"/>
      <c r="D616" s="122"/>
      <c r="E616" s="122"/>
      <c r="F616" s="122"/>
      <c r="G616" s="122"/>
      <c r="H616" s="122"/>
      <c r="I616" s="122"/>
      <c r="J616" s="122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2"/>
      <c r="C617" s="122"/>
      <c r="D617" s="122"/>
      <c r="E617" s="122"/>
      <c r="F617" s="122"/>
      <c r="G617" s="122"/>
      <c r="H617" s="122"/>
      <c r="I617" s="122"/>
      <c r="J617" s="122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2"/>
      <c r="C618" s="122"/>
      <c r="D618" s="122"/>
      <c r="E618" s="122"/>
      <c r="F618" s="122"/>
      <c r="G618" s="122"/>
      <c r="H618" s="122"/>
      <c r="I618" s="122"/>
      <c r="J618" s="122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2"/>
      <c r="C619" s="122"/>
      <c r="D619" s="122"/>
      <c r="E619" s="122"/>
      <c r="F619" s="122"/>
      <c r="G619" s="122"/>
      <c r="H619" s="122"/>
      <c r="I619" s="122"/>
      <c r="J619" s="122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2"/>
      <c r="C620" s="122"/>
      <c r="D620" s="122"/>
      <c r="E620" s="122"/>
      <c r="F620" s="122"/>
      <c r="G620" s="122"/>
      <c r="H620" s="122"/>
      <c r="I620" s="122"/>
      <c r="J620" s="122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2"/>
      <c r="C621" s="122"/>
      <c r="D621" s="122"/>
      <c r="E621" s="122"/>
      <c r="F621" s="122"/>
      <c r="G621" s="122"/>
      <c r="H621" s="122"/>
      <c r="I621" s="122"/>
      <c r="J621" s="122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2"/>
      <c r="C622" s="122"/>
      <c r="D622" s="122"/>
      <c r="E622" s="122"/>
      <c r="F622" s="122"/>
      <c r="G622" s="122"/>
      <c r="H622" s="122"/>
      <c r="I622" s="122"/>
      <c r="J622" s="122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2"/>
      <c r="C623" s="122"/>
      <c r="D623" s="122"/>
      <c r="E623" s="122"/>
      <c r="F623" s="122"/>
      <c r="G623" s="122"/>
      <c r="H623" s="122"/>
      <c r="I623" s="122"/>
      <c r="J623" s="122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2"/>
      <c r="C624" s="122"/>
      <c r="D624" s="122"/>
      <c r="E624" s="122"/>
      <c r="F624" s="122"/>
      <c r="G624" s="122"/>
      <c r="H624" s="122"/>
      <c r="I624" s="122"/>
      <c r="J624" s="122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2"/>
      <c r="C625" s="122"/>
      <c r="D625" s="122"/>
      <c r="E625" s="122"/>
      <c r="F625" s="122"/>
      <c r="G625" s="122"/>
      <c r="H625" s="122"/>
      <c r="I625" s="122"/>
      <c r="J625" s="122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2"/>
      <c r="C626" s="122"/>
      <c r="D626" s="122"/>
      <c r="E626" s="122"/>
      <c r="F626" s="122"/>
      <c r="G626" s="122"/>
      <c r="H626" s="122"/>
      <c r="I626" s="122"/>
      <c r="J626" s="122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2"/>
      <c r="C627" s="122"/>
      <c r="D627" s="122"/>
      <c r="E627" s="122"/>
      <c r="F627" s="122"/>
      <c r="G627" s="122"/>
      <c r="H627" s="122"/>
      <c r="I627" s="122"/>
      <c r="J627" s="122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2"/>
      <c r="C628" s="122"/>
      <c r="D628" s="122"/>
      <c r="E628" s="122"/>
      <c r="F628" s="122"/>
      <c r="G628" s="122"/>
      <c r="H628" s="122"/>
      <c r="I628" s="122"/>
      <c r="J628" s="122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2"/>
      <c r="C629" s="122"/>
      <c r="D629" s="122"/>
      <c r="E629" s="122"/>
      <c r="F629" s="122"/>
      <c r="G629" s="122"/>
      <c r="H629" s="122"/>
      <c r="I629" s="122"/>
      <c r="J629" s="122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2"/>
      <c r="C630" s="122"/>
      <c r="D630" s="122"/>
      <c r="E630" s="122"/>
      <c r="F630" s="122"/>
      <c r="G630" s="122"/>
      <c r="H630" s="122"/>
      <c r="I630" s="122"/>
      <c r="J630" s="122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2"/>
      <c r="C631" s="122"/>
      <c r="D631" s="122"/>
      <c r="E631" s="122"/>
      <c r="F631" s="122"/>
      <c r="G631" s="122"/>
      <c r="H631" s="122"/>
      <c r="I631" s="122"/>
      <c r="J631" s="122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2"/>
      <c r="C632" s="122"/>
      <c r="D632" s="122"/>
      <c r="E632" s="122"/>
      <c r="F632" s="122"/>
      <c r="G632" s="122"/>
      <c r="H632" s="122"/>
      <c r="I632" s="122"/>
      <c r="J632" s="122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2"/>
      <c r="C633" s="122"/>
      <c r="D633" s="122"/>
      <c r="E633" s="122"/>
      <c r="F633" s="122"/>
      <c r="G633" s="122"/>
      <c r="H633" s="122"/>
      <c r="I633" s="122"/>
      <c r="J633" s="122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2"/>
      <c r="C634" s="122"/>
      <c r="D634" s="122"/>
      <c r="E634" s="122"/>
      <c r="F634" s="122"/>
      <c r="G634" s="122"/>
      <c r="H634" s="122"/>
      <c r="I634" s="122"/>
      <c r="J634" s="122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2"/>
      <c r="C635" s="122"/>
      <c r="D635" s="122"/>
      <c r="E635" s="122"/>
      <c r="F635" s="122"/>
      <c r="G635" s="122"/>
      <c r="H635" s="122"/>
      <c r="I635" s="122"/>
      <c r="J635" s="122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2"/>
      <c r="C636" s="122"/>
      <c r="D636" s="122"/>
      <c r="E636" s="122"/>
      <c r="F636" s="122"/>
      <c r="G636" s="122"/>
      <c r="H636" s="122"/>
      <c r="I636" s="122"/>
      <c r="J636" s="122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2"/>
      <c r="C637" s="122"/>
      <c r="D637" s="122"/>
      <c r="E637" s="122"/>
      <c r="F637" s="122"/>
      <c r="G637" s="122"/>
      <c r="H637" s="122"/>
      <c r="I637" s="122"/>
      <c r="J637" s="122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2"/>
      <c r="C638" s="122"/>
      <c r="D638" s="122"/>
      <c r="E638" s="122"/>
      <c r="F638" s="122"/>
      <c r="G638" s="122"/>
      <c r="H638" s="122"/>
      <c r="I638" s="122"/>
      <c r="J638" s="122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2"/>
      <c r="C639" s="122"/>
      <c r="D639" s="122"/>
      <c r="E639" s="122"/>
      <c r="F639" s="122"/>
      <c r="G639" s="122"/>
      <c r="H639" s="122"/>
      <c r="I639" s="122"/>
      <c r="J639" s="122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2"/>
      <c r="C640" s="122"/>
      <c r="D640" s="122"/>
      <c r="E640" s="122"/>
      <c r="F640" s="122"/>
      <c r="G640" s="122"/>
      <c r="H640" s="122"/>
      <c r="I640" s="122"/>
      <c r="J640" s="122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2"/>
      <c r="C641" s="122"/>
      <c r="D641" s="122"/>
      <c r="E641" s="122"/>
      <c r="F641" s="122"/>
      <c r="G641" s="122"/>
      <c r="H641" s="122"/>
      <c r="I641" s="122"/>
      <c r="J641" s="122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2"/>
      <c r="C642" s="122"/>
      <c r="D642" s="122"/>
      <c r="E642" s="122"/>
      <c r="F642" s="122"/>
      <c r="G642" s="122"/>
      <c r="H642" s="122"/>
      <c r="I642" s="122"/>
      <c r="J642" s="122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2"/>
      <c r="C643" s="122"/>
      <c r="D643" s="122"/>
      <c r="E643" s="122"/>
      <c r="F643" s="122"/>
      <c r="G643" s="122"/>
      <c r="H643" s="122"/>
      <c r="I643" s="122"/>
      <c r="J643" s="122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2"/>
      <c r="C644" s="122"/>
      <c r="D644" s="122"/>
      <c r="E644" s="122"/>
      <c r="F644" s="122"/>
      <c r="G644" s="122"/>
      <c r="H644" s="122"/>
      <c r="I644" s="122"/>
      <c r="J644" s="122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2"/>
      <c r="C645" s="122"/>
      <c r="D645" s="122"/>
      <c r="E645" s="122"/>
      <c r="F645" s="122"/>
      <c r="G645" s="122"/>
      <c r="H645" s="122"/>
      <c r="I645" s="122"/>
      <c r="J645" s="122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2"/>
      <c r="C646" s="122"/>
      <c r="D646" s="122"/>
      <c r="E646" s="122"/>
      <c r="F646" s="122"/>
      <c r="G646" s="122"/>
      <c r="H646" s="122"/>
      <c r="I646" s="122"/>
      <c r="J646" s="122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2"/>
      <c r="C647" s="122"/>
      <c r="D647" s="122"/>
      <c r="E647" s="122"/>
      <c r="F647" s="122"/>
      <c r="G647" s="122"/>
      <c r="H647" s="122"/>
      <c r="I647" s="122"/>
      <c r="J647" s="122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2"/>
      <c r="C648" s="122"/>
      <c r="D648" s="122"/>
      <c r="E648" s="122"/>
      <c r="F648" s="122"/>
      <c r="G648" s="122"/>
      <c r="H648" s="122"/>
      <c r="I648" s="122"/>
      <c r="J648" s="122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2"/>
      <c r="C649" s="122"/>
      <c r="D649" s="122"/>
      <c r="E649" s="122"/>
      <c r="F649" s="122"/>
      <c r="G649" s="122"/>
      <c r="H649" s="122"/>
      <c r="I649" s="122"/>
      <c r="J649" s="122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2"/>
      <c r="C650" s="122"/>
      <c r="D650" s="122"/>
      <c r="E650" s="122"/>
      <c r="F650" s="122"/>
      <c r="G650" s="122"/>
      <c r="H650" s="122"/>
      <c r="I650" s="122"/>
      <c r="J650" s="122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2"/>
      <c r="C651" s="122"/>
      <c r="D651" s="122"/>
      <c r="E651" s="122"/>
      <c r="F651" s="122"/>
      <c r="G651" s="122"/>
      <c r="H651" s="122"/>
      <c r="I651" s="122"/>
      <c r="J651" s="122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2"/>
      <c r="C652" s="122"/>
      <c r="D652" s="122"/>
      <c r="E652" s="122"/>
      <c r="F652" s="122"/>
      <c r="G652" s="122"/>
      <c r="H652" s="122"/>
      <c r="I652" s="122"/>
      <c r="J652" s="122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2"/>
      <c r="C653" s="122"/>
      <c r="D653" s="122"/>
      <c r="E653" s="122"/>
      <c r="F653" s="122"/>
      <c r="G653" s="122"/>
      <c r="H653" s="122"/>
      <c r="I653" s="122"/>
      <c r="J653" s="122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2"/>
      <c r="C654" s="122"/>
      <c r="D654" s="122"/>
      <c r="E654" s="122"/>
      <c r="F654" s="122"/>
      <c r="G654" s="122"/>
      <c r="H654" s="122"/>
      <c r="I654" s="122"/>
      <c r="J654" s="122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2"/>
      <c r="C655" s="122"/>
      <c r="D655" s="122"/>
      <c r="E655" s="122"/>
      <c r="F655" s="122"/>
      <c r="G655" s="122"/>
      <c r="H655" s="122"/>
      <c r="I655" s="122"/>
      <c r="J655" s="122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2"/>
      <c r="C656" s="122"/>
      <c r="D656" s="122"/>
      <c r="E656" s="122"/>
      <c r="F656" s="122"/>
      <c r="G656" s="122"/>
      <c r="H656" s="122"/>
      <c r="I656" s="122"/>
      <c r="J656" s="122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2"/>
      <c r="C657" s="122"/>
      <c r="D657" s="122"/>
      <c r="E657" s="122"/>
      <c r="F657" s="122"/>
      <c r="G657" s="122"/>
      <c r="H657" s="122"/>
      <c r="I657" s="122"/>
      <c r="J657" s="122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2"/>
      <c r="C658" s="122"/>
      <c r="D658" s="122"/>
      <c r="E658" s="122"/>
      <c r="F658" s="122"/>
      <c r="G658" s="122"/>
      <c r="H658" s="122"/>
      <c r="I658" s="122"/>
      <c r="J658" s="122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2"/>
      <c r="C659" s="122"/>
      <c r="D659" s="122"/>
      <c r="E659" s="122"/>
      <c r="F659" s="122"/>
      <c r="G659" s="122"/>
      <c r="H659" s="122"/>
      <c r="I659" s="122"/>
      <c r="J659" s="122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2"/>
      <c r="C660" s="122"/>
      <c r="D660" s="122"/>
      <c r="E660" s="122"/>
      <c r="F660" s="122"/>
      <c r="G660" s="122"/>
      <c r="H660" s="122"/>
      <c r="I660" s="122"/>
      <c r="J660" s="122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2"/>
      <c r="C661" s="122"/>
      <c r="D661" s="122"/>
      <c r="E661" s="122"/>
      <c r="F661" s="122"/>
      <c r="G661" s="122"/>
      <c r="H661" s="122"/>
      <c r="I661" s="122"/>
      <c r="J661" s="122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2"/>
      <c r="C662" s="122"/>
      <c r="D662" s="122"/>
      <c r="E662" s="122"/>
      <c r="F662" s="122"/>
      <c r="G662" s="122"/>
      <c r="H662" s="122"/>
      <c r="I662" s="122"/>
      <c r="J662" s="122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2"/>
      <c r="C663" s="122"/>
      <c r="D663" s="122"/>
      <c r="E663" s="122"/>
      <c r="F663" s="122"/>
      <c r="G663" s="122"/>
      <c r="H663" s="122"/>
      <c r="I663" s="122"/>
      <c r="J663" s="122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2"/>
      <c r="C664" s="122"/>
      <c r="D664" s="122"/>
      <c r="E664" s="122"/>
      <c r="F664" s="122"/>
      <c r="G664" s="122"/>
      <c r="H664" s="122"/>
      <c r="I664" s="122"/>
      <c r="J664" s="122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2"/>
      <c r="C665" s="122"/>
      <c r="D665" s="122"/>
      <c r="E665" s="122"/>
      <c r="F665" s="122"/>
      <c r="G665" s="122"/>
      <c r="H665" s="122"/>
      <c r="I665" s="122"/>
      <c r="J665" s="122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2"/>
      <c r="C666" s="122"/>
      <c r="D666" s="122"/>
      <c r="E666" s="122"/>
      <c r="F666" s="122"/>
      <c r="G666" s="122"/>
      <c r="H666" s="122"/>
      <c r="I666" s="122"/>
      <c r="J666" s="122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2"/>
      <c r="C667" s="122"/>
      <c r="D667" s="122"/>
      <c r="E667" s="122"/>
      <c r="F667" s="122"/>
      <c r="G667" s="122"/>
      <c r="H667" s="122"/>
      <c r="I667" s="122"/>
      <c r="J667" s="122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2"/>
      <c r="C668" s="122"/>
      <c r="D668" s="122"/>
      <c r="E668" s="122"/>
      <c r="F668" s="122"/>
      <c r="G668" s="122"/>
      <c r="H668" s="122"/>
      <c r="I668" s="122"/>
      <c r="J668" s="122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2"/>
      <c r="C669" s="122"/>
      <c r="D669" s="122"/>
      <c r="E669" s="122"/>
      <c r="F669" s="122"/>
      <c r="G669" s="122"/>
      <c r="H669" s="122"/>
      <c r="I669" s="122"/>
      <c r="J669" s="122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2"/>
      <c r="C670" s="122"/>
      <c r="D670" s="122"/>
      <c r="E670" s="122"/>
      <c r="F670" s="122"/>
      <c r="G670" s="122"/>
      <c r="H670" s="122"/>
      <c r="I670" s="122"/>
      <c r="J670" s="122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2"/>
      <c r="C671" s="122"/>
      <c r="D671" s="122"/>
      <c r="E671" s="122"/>
      <c r="F671" s="122"/>
      <c r="G671" s="122"/>
      <c r="H671" s="122"/>
      <c r="I671" s="122"/>
      <c r="J671" s="122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2"/>
      <c r="C672" s="122"/>
      <c r="D672" s="122"/>
      <c r="E672" s="122"/>
      <c r="F672" s="122"/>
      <c r="G672" s="122"/>
      <c r="H672" s="122"/>
      <c r="I672" s="122"/>
      <c r="J672" s="122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2"/>
      <c r="C673" s="122"/>
      <c r="D673" s="122"/>
      <c r="E673" s="122"/>
      <c r="F673" s="122"/>
      <c r="G673" s="122"/>
      <c r="H673" s="122"/>
      <c r="I673" s="122"/>
      <c r="J673" s="122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2"/>
      <c r="C674" s="122"/>
      <c r="D674" s="122"/>
      <c r="E674" s="122"/>
      <c r="F674" s="122"/>
      <c r="G674" s="122"/>
      <c r="H674" s="122"/>
      <c r="I674" s="122"/>
      <c r="J674" s="122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2"/>
      <c r="C675" s="122"/>
      <c r="D675" s="122"/>
      <c r="E675" s="122"/>
      <c r="F675" s="122"/>
      <c r="G675" s="122"/>
      <c r="H675" s="122"/>
      <c r="I675" s="122"/>
      <c r="J675" s="122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2"/>
      <c r="C676" s="122"/>
      <c r="D676" s="122"/>
      <c r="E676" s="122"/>
      <c r="F676" s="122"/>
      <c r="G676" s="122"/>
      <c r="H676" s="122"/>
      <c r="I676" s="122"/>
      <c r="J676" s="122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2"/>
      <c r="C677" s="122"/>
      <c r="D677" s="122"/>
      <c r="E677" s="122"/>
      <c r="F677" s="122"/>
      <c r="G677" s="122"/>
      <c r="H677" s="122"/>
      <c r="I677" s="122"/>
      <c r="J677" s="122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2"/>
      <c r="C678" s="122"/>
      <c r="D678" s="122"/>
      <c r="E678" s="122"/>
      <c r="F678" s="122"/>
      <c r="G678" s="122"/>
      <c r="H678" s="122"/>
      <c r="I678" s="122"/>
      <c r="J678" s="122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2"/>
      <c r="C679" s="122"/>
      <c r="D679" s="122"/>
      <c r="E679" s="122"/>
      <c r="F679" s="122"/>
      <c r="G679" s="122"/>
      <c r="H679" s="122"/>
      <c r="I679" s="122"/>
      <c r="J679" s="122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2"/>
      <c r="C680" s="122"/>
      <c r="D680" s="122"/>
      <c r="E680" s="122"/>
      <c r="F680" s="122"/>
      <c r="G680" s="122"/>
      <c r="H680" s="122"/>
      <c r="I680" s="122"/>
      <c r="J680" s="122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2"/>
      <c r="C681" s="122"/>
      <c r="D681" s="122"/>
      <c r="E681" s="122"/>
      <c r="F681" s="122"/>
      <c r="G681" s="122"/>
      <c r="H681" s="122"/>
      <c r="I681" s="122"/>
      <c r="J681" s="122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2"/>
      <c r="C682" s="122"/>
      <c r="D682" s="122"/>
      <c r="E682" s="122"/>
      <c r="F682" s="122"/>
      <c r="G682" s="122"/>
      <c r="H682" s="122"/>
      <c r="I682" s="122"/>
      <c r="J682" s="122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2"/>
      <c r="C683" s="122"/>
      <c r="D683" s="122"/>
      <c r="E683" s="122"/>
      <c r="F683" s="122"/>
      <c r="G683" s="122"/>
      <c r="H683" s="122"/>
      <c r="I683" s="122"/>
      <c r="J683" s="122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2"/>
      <c r="C684" s="122"/>
      <c r="D684" s="122"/>
      <c r="E684" s="122"/>
      <c r="F684" s="122"/>
      <c r="G684" s="122"/>
      <c r="H684" s="122"/>
      <c r="I684" s="122"/>
      <c r="J684" s="122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2"/>
      <c r="C685" s="122"/>
      <c r="D685" s="122"/>
      <c r="E685" s="122"/>
      <c r="F685" s="122"/>
      <c r="G685" s="122"/>
      <c r="H685" s="122"/>
      <c r="I685" s="122"/>
      <c r="J685" s="122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2"/>
      <c r="C686" s="122"/>
      <c r="D686" s="122"/>
      <c r="E686" s="122"/>
      <c r="F686" s="122"/>
      <c r="G686" s="122"/>
      <c r="H686" s="122"/>
      <c r="I686" s="122"/>
      <c r="J686" s="122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2"/>
      <c r="C687" s="122"/>
      <c r="D687" s="122"/>
      <c r="E687" s="122"/>
      <c r="F687" s="122"/>
      <c r="G687" s="122"/>
      <c r="H687" s="122"/>
      <c r="I687" s="122"/>
      <c r="J687" s="122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2"/>
      <c r="C688" s="122"/>
      <c r="D688" s="122"/>
      <c r="E688" s="122"/>
      <c r="F688" s="122"/>
      <c r="G688" s="122"/>
      <c r="H688" s="122"/>
      <c r="I688" s="122"/>
      <c r="J688" s="122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2"/>
      <c r="C689" s="122"/>
      <c r="D689" s="122"/>
      <c r="E689" s="122"/>
      <c r="F689" s="122"/>
      <c r="G689" s="122"/>
      <c r="H689" s="122"/>
      <c r="I689" s="122"/>
      <c r="J689" s="122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2"/>
      <c r="C690" s="122"/>
      <c r="D690" s="122"/>
      <c r="E690" s="122"/>
      <c r="F690" s="122"/>
      <c r="G690" s="122"/>
      <c r="H690" s="122"/>
      <c r="I690" s="122"/>
      <c r="J690" s="122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2"/>
      <c r="C691" s="122"/>
      <c r="D691" s="122"/>
      <c r="E691" s="122"/>
      <c r="F691" s="122"/>
      <c r="G691" s="122"/>
      <c r="H691" s="122"/>
      <c r="I691" s="122"/>
      <c r="J691" s="122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2"/>
      <c r="C692" s="122"/>
      <c r="D692" s="122"/>
      <c r="E692" s="122"/>
      <c r="F692" s="122"/>
      <c r="G692" s="122"/>
      <c r="H692" s="122"/>
      <c r="I692" s="122"/>
      <c r="J692" s="122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2"/>
      <c r="C693" s="122"/>
      <c r="D693" s="122"/>
      <c r="E693" s="122"/>
      <c r="F693" s="122"/>
      <c r="G693" s="122"/>
      <c r="H693" s="122"/>
      <c r="I693" s="122"/>
      <c r="J693" s="122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2"/>
      <c r="C694" s="122"/>
      <c r="D694" s="122"/>
      <c r="E694" s="122"/>
      <c r="F694" s="122"/>
      <c r="G694" s="122"/>
      <c r="H694" s="122"/>
      <c r="I694" s="122"/>
      <c r="J694" s="122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2"/>
      <c r="C695" s="122"/>
      <c r="D695" s="122"/>
      <c r="E695" s="122"/>
      <c r="F695" s="122"/>
      <c r="G695" s="122"/>
      <c r="H695" s="122"/>
      <c r="I695" s="122"/>
      <c r="J695" s="122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2"/>
      <c r="C696" s="122"/>
      <c r="D696" s="122"/>
      <c r="E696" s="122"/>
      <c r="F696" s="122"/>
      <c r="G696" s="122"/>
      <c r="H696" s="122"/>
      <c r="I696" s="122"/>
      <c r="J696" s="122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2"/>
      <c r="C697" s="122"/>
      <c r="D697" s="122"/>
      <c r="E697" s="122"/>
      <c r="F697" s="122"/>
      <c r="G697" s="122"/>
      <c r="H697" s="122"/>
      <c r="I697" s="122"/>
      <c r="J697" s="122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2"/>
      <c r="C698" s="122"/>
      <c r="D698" s="122"/>
      <c r="E698" s="122"/>
      <c r="F698" s="122"/>
      <c r="G698" s="122"/>
      <c r="H698" s="122"/>
      <c r="I698" s="122"/>
      <c r="J698" s="122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2"/>
      <c r="C699" s="122"/>
      <c r="D699" s="122"/>
      <c r="E699" s="122"/>
      <c r="F699" s="122"/>
      <c r="G699" s="122"/>
      <c r="H699" s="122"/>
      <c r="I699" s="122"/>
      <c r="J699" s="122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2"/>
      <c r="C700" s="122"/>
      <c r="D700" s="122"/>
      <c r="E700" s="122"/>
      <c r="F700" s="122"/>
      <c r="G700" s="122"/>
      <c r="H700" s="122"/>
      <c r="I700" s="122"/>
      <c r="J700" s="122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2"/>
      <c r="C701" s="122"/>
      <c r="D701" s="122"/>
      <c r="E701" s="122"/>
      <c r="F701" s="122"/>
      <c r="G701" s="122"/>
      <c r="H701" s="122"/>
      <c r="I701" s="122"/>
      <c r="J701" s="122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2"/>
      <c r="C702" s="122"/>
      <c r="D702" s="122"/>
      <c r="E702" s="122"/>
      <c r="F702" s="122"/>
      <c r="G702" s="122"/>
      <c r="H702" s="122"/>
      <c r="I702" s="122"/>
      <c r="J702" s="122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2"/>
      <c r="C703" s="122"/>
      <c r="D703" s="122"/>
      <c r="E703" s="122"/>
      <c r="F703" s="122"/>
      <c r="G703" s="122"/>
      <c r="H703" s="122"/>
      <c r="I703" s="122"/>
      <c r="J703" s="122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2"/>
      <c r="C704" s="122"/>
      <c r="D704" s="122"/>
      <c r="E704" s="122"/>
      <c r="F704" s="122"/>
      <c r="G704" s="122"/>
      <c r="H704" s="122"/>
      <c r="I704" s="122"/>
      <c r="J704" s="122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2"/>
      <c r="C705" s="122"/>
      <c r="D705" s="122"/>
      <c r="E705" s="122"/>
      <c r="F705" s="122"/>
      <c r="G705" s="122"/>
      <c r="H705" s="122"/>
      <c r="I705" s="122"/>
      <c r="J705" s="122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2"/>
      <c r="C706" s="122"/>
      <c r="D706" s="122"/>
      <c r="E706" s="122"/>
      <c r="F706" s="122"/>
      <c r="G706" s="122"/>
      <c r="H706" s="122"/>
      <c r="I706" s="122"/>
      <c r="J706" s="122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2"/>
      <c r="C707" s="122"/>
      <c r="D707" s="122"/>
      <c r="E707" s="122"/>
      <c r="F707" s="122"/>
      <c r="G707" s="122"/>
      <c r="H707" s="122"/>
      <c r="I707" s="122"/>
      <c r="J707" s="122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2"/>
      <c r="C708" s="122"/>
      <c r="D708" s="122"/>
      <c r="E708" s="122"/>
      <c r="F708" s="122"/>
      <c r="G708" s="122"/>
      <c r="H708" s="122"/>
      <c r="I708" s="122"/>
      <c r="J708" s="122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2"/>
      <c r="C709" s="122"/>
      <c r="D709" s="122"/>
      <c r="E709" s="122"/>
      <c r="F709" s="122"/>
      <c r="G709" s="122"/>
      <c r="H709" s="122"/>
      <c r="I709" s="122"/>
      <c r="J709" s="122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2"/>
      <c r="C710" s="122"/>
      <c r="D710" s="122"/>
      <c r="E710" s="122"/>
      <c r="F710" s="122"/>
      <c r="G710" s="122"/>
      <c r="H710" s="122"/>
      <c r="I710" s="122"/>
      <c r="J710" s="122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2"/>
      <c r="C711" s="122"/>
      <c r="D711" s="122"/>
      <c r="E711" s="122"/>
      <c r="F711" s="122"/>
      <c r="G711" s="122"/>
      <c r="H711" s="122"/>
      <c r="I711" s="122"/>
      <c r="J711" s="122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2"/>
      <c r="C712" s="122"/>
      <c r="D712" s="122"/>
      <c r="E712" s="122"/>
      <c r="F712" s="122"/>
      <c r="G712" s="122"/>
      <c r="H712" s="122"/>
      <c r="I712" s="122"/>
      <c r="J712" s="122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2"/>
      <c r="C713" s="122"/>
      <c r="D713" s="122"/>
      <c r="E713" s="122"/>
      <c r="F713" s="122"/>
      <c r="G713" s="122"/>
      <c r="H713" s="122"/>
      <c r="I713" s="122"/>
      <c r="J713" s="122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2"/>
      <c r="C714" s="122"/>
      <c r="D714" s="122"/>
      <c r="E714" s="122"/>
      <c r="F714" s="122"/>
      <c r="G714" s="122"/>
      <c r="H714" s="122"/>
      <c r="I714" s="122"/>
      <c r="J714" s="122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2"/>
      <c r="C715" s="122"/>
      <c r="D715" s="122"/>
      <c r="E715" s="122"/>
      <c r="F715" s="122"/>
      <c r="G715" s="122"/>
      <c r="H715" s="122"/>
      <c r="I715" s="122"/>
      <c r="J715" s="122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2"/>
      <c r="C716" s="122"/>
      <c r="D716" s="122"/>
      <c r="E716" s="122"/>
      <c r="F716" s="122"/>
      <c r="G716" s="122"/>
      <c r="H716" s="122"/>
      <c r="I716" s="122"/>
      <c r="J716" s="122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2"/>
      <c r="C717" s="122"/>
      <c r="D717" s="122"/>
      <c r="E717" s="122"/>
      <c r="F717" s="122"/>
      <c r="G717" s="122"/>
      <c r="H717" s="122"/>
      <c r="I717" s="122"/>
      <c r="J717" s="122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2"/>
      <c r="C718" s="122"/>
      <c r="D718" s="122"/>
      <c r="E718" s="122"/>
      <c r="F718" s="122"/>
      <c r="G718" s="122"/>
      <c r="H718" s="122"/>
      <c r="I718" s="122"/>
      <c r="J718" s="122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2"/>
      <c r="C719" s="122"/>
      <c r="D719" s="122"/>
      <c r="E719" s="122"/>
      <c r="F719" s="122"/>
      <c r="G719" s="122"/>
      <c r="H719" s="122"/>
      <c r="I719" s="122"/>
      <c r="J719" s="122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2"/>
      <c r="C720" s="122"/>
      <c r="D720" s="122"/>
      <c r="E720" s="122"/>
      <c r="F720" s="122"/>
      <c r="G720" s="122"/>
      <c r="H720" s="122"/>
      <c r="I720" s="122"/>
      <c r="J720" s="122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2"/>
      <c r="C721" s="122"/>
      <c r="D721" s="122"/>
      <c r="E721" s="122"/>
      <c r="F721" s="122"/>
      <c r="G721" s="122"/>
      <c r="H721" s="122"/>
      <c r="I721" s="122"/>
      <c r="J721" s="122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2"/>
      <c r="C722" s="122"/>
      <c r="D722" s="122"/>
      <c r="E722" s="122"/>
      <c r="F722" s="122"/>
      <c r="G722" s="122"/>
      <c r="H722" s="122"/>
      <c r="I722" s="122"/>
      <c r="J722" s="122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2"/>
      <c r="C723" s="122"/>
      <c r="D723" s="122"/>
      <c r="E723" s="122"/>
      <c r="F723" s="122"/>
      <c r="G723" s="122"/>
      <c r="H723" s="122"/>
      <c r="I723" s="122"/>
      <c r="J723" s="122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2"/>
      <c r="C724" s="122"/>
      <c r="D724" s="122"/>
      <c r="E724" s="122"/>
      <c r="F724" s="122"/>
      <c r="G724" s="122"/>
      <c r="H724" s="122"/>
      <c r="I724" s="122"/>
      <c r="J724" s="122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2"/>
      <c r="C725" s="122"/>
      <c r="D725" s="122"/>
      <c r="E725" s="122"/>
      <c r="F725" s="122"/>
      <c r="G725" s="122"/>
      <c r="H725" s="122"/>
      <c r="I725" s="122"/>
      <c r="J725" s="122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2"/>
      <c r="C726" s="122"/>
      <c r="D726" s="122"/>
      <c r="E726" s="122"/>
      <c r="F726" s="122"/>
      <c r="G726" s="122"/>
      <c r="H726" s="122"/>
      <c r="I726" s="122"/>
      <c r="J726" s="122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2"/>
      <c r="C727" s="122"/>
      <c r="D727" s="122"/>
      <c r="E727" s="122"/>
      <c r="F727" s="122"/>
      <c r="G727" s="122"/>
      <c r="H727" s="122"/>
      <c r="I727" s="122"/>
      <c r="J727" s="122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2"/>
      <c r="C728" s="122"/>
      <c r="D728" s="122"/>
      <c r="E728" s="122"/>
      <c r="F728" s="122"/>
      <c r="G728" s="122"/>
      <c r="H728" s="122"/>
      <c r="I728" s="122"/>
      <c r="J728" s="122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2"/>
      <c r="C729" s="122"/>
      <c r="D729" s="122"/>
      <c r="E729" s="122"/>
      <c r="F729" s="122"/>
      <c r="G729" s="122"/>
      <c r="H729" s="122"/>
      <c r="I729" s="122"/>
      <c r="J729" s="122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2"/>
      <c r="C730" s="122"/>
      <c r="D730" s="122"/>
      <c r="E730" s="122"/>
      <c r="F730" s="122"/>
      <c r="G730" s="122"/>
      <c r="H730" s="122"/>
      <c r="I730" s="122"/>
      <c r="J730" s="122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2"/>
      <c r="C731" s="122"/>
      <c r="D731" s="122"/>
      <c r="E731" s="122"/>
      <c r="F731" s="122"/>
      <c r="G731" s="122"/>
      <c r="H731" s="122"/>
      <c r="I731" s="122"/>
      <c r="J731" s="122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2"/>
      <c r="C732" s="122"/>
      <c r="D732" s="122"/>
      <c r="E732" s="122"/>
      <c r="F732" s="122"/>
      <c r="G732" s="122"/>
      <c r="H732" s="122"/>
      <c r="I732" s="122"/>
      <c r="J732" s="122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2"/>
      <c r="C733" s="122"/>
      <c r="D733" s="122"/>
      <c r="E733" s="122"/>
      <c r="F733" s="122"/>
      <c r="G733" s="122"/>
      <c r="H733" s="122"/>
      <c r="I733" s="122"/>
      <c r="J733" s="122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2"/>
      <c r="C734" s="122"/>
      <c r="D734" s="122"/>
      <c r="E734" s="122"/>
      <c r="F734" s="122"/>
      <c r="G734" s="122"/>
      <c r="H734" s="122"/>
      <c r="I734" s="122"/>
      <c r="J734" s="122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2"/>
      <c r="C735" s="122"/>
      <c r="D735" s="122"/>
      <c r="E735" s="122"/>
      <c r="F735" s="122"/>
      <c r="G735" s="122"/>
      <c r="H735" s="122"/>
      <c r="I735" s="122"/>
      <c r="J735" s="122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2"/>
      <c r="C736" s="122"/>
      <c r="D736" s="122"/>
      <c r="E736" s="122"/>
      <c r="F736" s="122"/>
      <c r="G736" s="122"/>
      <c r="H736" s="122"/>
      <c r="I736" s="122"/>
      <c r="J736" s="122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2"/>
      <c r="C737" s="122"/>
      <c r="D737" s="122"/>
      <c r="E737" s="122"/>
      <c r="F737" s="122"/>
      <c r="G737" s="122"/>
      <c r="H737" s="122"/>
      <c r="I737" s="122"/>
      <c r="J737" s="122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2"/>
      <c r="C738" s="122"/>
      <c r="D738" s="122"/>
      <c r="E738" s="122"/>
      <c r="F738" s="122"/>
      <c r="G738" s="122"/>
      <c r="H738" s="122"/>
      <c r="I738" s="122"/>
      <c r="J738" s="122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2"/>
      <c r="C739" s="122"/>
      <c r="D739" s="122"/>
      <c r="E739" s="122"/>
      <c r="F739" s="122"/>
      <c r="G739" s="122"/>
      <c r="H739" s="122"/>
      <c r="I739" s="122"/>
      <c r="J739" s="122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2"/>
      <c r="C740" s="122"/>
      <c r="D740" s="122"/>
      <c r="E740" s="122"/>
      <c r="F740" s="122"/>
      <c r="G740" s="122"/>
      <c r="H740" s="122"/>
      <c r="I740" s="122"/>
      <c r="J740" s="122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2"/>
      <c r="C741" s="122"/>
      <c r="D741" s="122"/>
      <c r="E741" s="122"/>
      <c r="F741" s="122"/>
      <c r="G741" s="122"/>
      <c r="H741" s="122"/>
      <c r="I741" s="122"/>
      <c r="J741" s="122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2"/>
      <c r="C742" s="122"/>
      <c r="D742" s="122"/>
      <c r="E742" s="122"/>
      <c r="F742" s="122"/>
      <c r="G742" s="122"/>
      <c r="H742" s="122"/>
      <c r="I742" s="122"/>
      <c r="J742" s="122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2"/>
      <c r="C743" s="122"/>
      <c r="D743" s="122"/>
      <c r="E743" s="122"/>
      <c r="F743" s="122"/>
      <c r="G743" s="122"/>
      <c r="H743" s="122"/>
      <c r="I743" s="122"/>
      <c r="J743" s="122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2"/>
      <c r="C744" s="122"/>
      <c r="D744" s="122"/>
      <c r="E744" s="122"/>
      <c r="F744" s="122"/>
      <c r="G744" s="122"/>
      <c r="H744" s="122"/>
      <c r="I744" s="122"/>
      <c r="J744" s="122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2"/>
      <c r="C745" s="122"/>
      <c r="D745" s="122"/>
      <c r="E745" s="122"/>
      <c r="F745" s="122"/>
      <c r="G745" s="122"/>
      <c r="H745" s="122"/>
      <c r="I745" s="122"/>
      <c r="J745" s="122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2"/>
      <c r="C746" s="122"/>
      <c r="D746" s="122"/>
      <c r="E746" s="122"/>
      <c r="F746" s="122"/>
      <c r="G746" s="122"/>
      <c r="H746" s="122"/>
      <c r="I746" s="122"/>
      <c r="J746" s="122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2"/>
      <c r="C747" s="122"/>
      <c r="D747" s="122"/>
      <c r="E747" s="122"/>
      <c r="F747" s="122"/>
      <c r="G747" s="122"/>
      <c r="H747" s="122"/>
      <c r="I747" s="122"/>
      <c r="J747" s="122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2"/>
      <c r="C748" s="122"/>
      <c r="D748" s="122"/>
      <c r="E748" s="122"/>
      <c r="F748" s="122"/>
      <c r="G748" s="122"/>
      <c r="H748" s="122"/>
      <c r="I748" s="122"/>
      <c r="J748" s="122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2"/>
      <c r="C749" s="122"/>
      <c r="D749" s="122"/>
      <c r="E749" s="122"/>
      <c r="F749" s="122"/>
      <c r="G749" s="122"/>
      <c r="H749" s="122"/>
      <c r="I749" s="122"/>
      <c r="J749" s="122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2"/>
      <c r="C750" s="122"/>
      <c r="D750" s="122"/>
      <c r="E750" s="122"/>
      <c r="F750" s="122"/>
      <c r="G750" s="122"/>
      <c r="H750" s="122"/>
      <c r="I750" s="122"/>
      <c r="J750" s="122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2"/>
      <c r="C751" s="122"/>
      <c r="D751" s="122"/>
      <c r="E751" s="122"/>
      <c r="F751" s="122"/>
      <c r="G751" s="122"/>
      <c r="H751" s="122"/>
      <c r="I751" s="122"/>
      <c r="J751" s="122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2"/>
      <c r="C752" s="122"/>
      <c r="D752" s="122"/>
      <c r="E752" s="122"/>
      <c r="F752" s="122"/>
      <c r="G752" s="122"/>
      <c r="H752" s="122"/>
      <c r="I752" s="122"/>
      <c r="J752" s="122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2"/>
      <c r="C753" s="122"/>
      <c r="D753" s="122"/>
      <c r="E753" s="122"/>
      <c r="F753" s="122"/>
      <c r="G753" s="122"/>
      <c r="H753" s="122"/>
      <c r="I753" s="122"/>
      <c r="J753" s="122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2"/>
      <c r="C754" s="122"/>
      <c r="D754" s="122"/>
      <c r="E754" s="122"/>
      <c r="F754" s="122"/>
      <c r="G754" s="122"/>
      <c r="H754" s="122"/>
      <c r="I754" s="122"/>
      <c r="J754" s="122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2"/>
      <c r="C755" s="122"/>
      <c r="D755" s="122"/>
      <c r="E755" s="122"/>
      <c r="F755" s="122"/>
      <c r="G755" s="122"/>
      <c r="H755" s="122"/>
      <c r="I755" s="122"/>
      <c r="J755" s="122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2"/>
      <c r="C756" s="122"/>
      <c r="D756" s="122"/>
      <c r="E756" s="122"/>
      <c r="F756" s="122"/>
      <c r="G756" s="122"/>
      <c r="H756" s="122"/>
      <c r="I756" s="122"/>
      <c r="J756" s="122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2"/>
      <c r="C757" s="122"/>
      <c r="D757" s="122"/>
      <c r="E757" s="122"/>
      <c r="F757" s="122"/>
      <c r="G757" s="122"/>
      <c r="H757" s="122"/>
      <c r="I757" s="122"/>
      <c r="J757" s="122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2"/>
      <c r="C758" s="122"/>
      <c r="D758" s="122"/>
      <c r="E758" s="122"/>
      <c r="F758" s="122"/>
      <c r="G758" s="122"/>
      <c r="H758" s="122"/>
      <c r="I758" s="122"/>
      <c r="J758" s="122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2"/>
      <c r="C759" s="122"/>
      <c r="D759" s="122"/>
      <c r="E759" s="122"/>
      <c r="F759" s="122"/>
      <c r="G759" s="122"/>
      <c r="H759" s="122"/>
      <c r="I759" s="122"/>
      <c r="J759" s="122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2"/>
      <c r="C760" s="122"/>
      <c r="D760" s="122"/>
      <c r="E760" s="122"/>
      <c r="F760" s="122"/>
      <c r="G760" s="122"/>
      <c r="H760" s="122"/>
      <c r="I760" s="122"/>
      <c r="J760" s="122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2"/>
      <c r="C761" s="122"/>
      <c r="D761" s="122"/>
      <c r="E761" s="122"/>
      <c r="F761" s="122"/>
      <c r="G761" s="122"/>
      <c r="H761" s="122"/>
      <c r="I761" s="122"/>
      <c r="J761" s="122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2"/>
      <c r="C762" s="122"/>
      <c r="D762" s="122"/>
      <c r="E762" s="122"/>
      <c r="F762" s="122"/>
      <c r="G762" s="122"/>
      <c r="H762" s="122"/>
      <c r="I762" s="122"/>
      <c r="J762" s="122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2"/>
      <c r="C763" s="122"/>
      <c r="D763" s="122"/>
      <c r="E763" s="122"/>
      <c r="F763" s="122"/>
      <c r="G763" s="122"/>
      <c r="H763" s="122"/>
      <c r="I763" s="122"/>
      <c r="J763" s="122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2"/>
      <c r="C764" s="122"/>
      <c r="D764" s="122"/>
      <c r="E764" s="122"/>
      <c r="F764" s="122"/>
      <c r="G764" s="122"/>
      <c r="H764" s="122"/>
      <c r="I764" s="122"/>
      <c r="J764" s="122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2"/>
      <c r="C765" s="122"/>
      <c r="D765" s="122"/>
      <c r="E765" s="122"/>
      <c r="F765" s="122"/>
      <c r="G765" s="122"/>
      <c r="H765" s="122"/>
      <c r="I765" s="122"/>
      <c r="J765" s="122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2"/>
      <c r="C766" s="122"/>
      <c r="D766" s="122"/>
      <c r="E766" s="122"/>
      <c r="F766" s="122"/>
      <c r="G766" s="122"/>
      <c r="H766" s="122"/>
      <c r="I766" s="122"/>
      <c r="J766" s="122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2"/>
      <c r="C767" s="122"/>
      <c r="D767" s="122"/>
      <c r="E767" s="122"/>
      <c r="F767" s="122"/>
      <c r="G767" s="122"/>
      <c r="H767" s="122"/>
      <c r="I767" s="122"/>
      <c r="J767" s="122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2"/>
      <c r="C768" s="122"/>
      <c r="D768" s="122"/>
      <c r="E768" s="122"/>
      <c r="F768" s="122"/>
      <c r="G768" s="122"/>
      <c r="H768" s="122"/>
      <c r="I768" s="122"/>
      <c r="J768" s="122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2"/>
      <c r="C769" s="122"/>
      <c r="D769" s="122"/>
      <c r="E769" s="122"/>
      <c r="F769" s="122"/>
      <c r="G769" s="122"/>
      <c r="H769" s="122"/>
      <c r="I769" s="122"/>
      <c r="J769" s="122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2"/>
      <c r="C770" s="122"/>
      <c r="D770" s="122"/>
      <c r="E770" s="122"/>
      <c r="F770" s="122"/>
      <c r="G770" s="122"/>
      <c r="H770" s="122"/>
      <c r="I770" s="122"/>
      <c r="J770" s="122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2"/>
      <c r="C771" s="122"/>
      <c r="D771" s="122"/>
      <c r="E771" s="122"/>
      <c r="F771" s="122"/>
      <c r="G771" s="122"/>
      <c r="H771" s="122"/>
      <c r="I771" s="122"/>
      <c r="J771" s="122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2"/>
      <c r="C772" s="122"/>
      <c r="D772" s="122"/>
      <c r="E772" s="122"/>
      <c r="F772" s="122"/>
      <c r="G772" s="122"/>
      <c r="H772" s="122"/>
      <c r="I772" s="122"/>
      <c r="J772" s="122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2"/>
      <c r="C773" s="122"/>
      <c r="D773" s="122"/>
      <c r="E773" s="122"/>
      <c r="F773" s="122"/>
      <c r="G773" s="122"/>
      <c r="H773" s="122"/>
      <c r="I773" s="122"/>
      <c r="J773" s="122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2"/>
      <c r="C774" s="122"/>
      <c r="D774" s="122"/>
      <c r="E774" s="122"/>
      <c r="F774" s="122"/>
      <c r="G774" s="122"/>
      <c r="H774" s="122"/>
      <c r="I774" s="122"/>
      <c r="J774" s="122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2"/>
      <c r="C775" s="122"/>
      <c r="D775" s="122"/>
      <c r="E775" s="122"/>
      <c r="F775" s="122"/>
      <c r="G775" s="122"/>
      <c r="H775" s="122"/>
      <c r="I775" s="122"/>
      <c r="J775" s="122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2"/>
      <c r="C776" s="122"/>
      <c r="D776" s="122"/>
      <c r="E776" s="122"/>
      <c r="F776" s="122"/>
      <c r="G776" s="122"/>
      <c r="H776" s="122"/>
      <c r="I776" s="122"/>
      <c r="J776" s="122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2"/>
      <c r="C777" s="122"/>
      <c r="D777" s="122"/>
      <c r="E777" s="122"/>
      <c r="F777" s="122"/>
      <c r="G777" s="122"/>
      <c r="H777" s="122"/>
      <c r="I777" s="122"/>
      <c r="J777" s="122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2"/>
      <c r="C778" s="122"/>
      <c r="D778" s="122"/>
      <c r="E778" s="122"/>
      <c r="F778" s="122"/>
      <c r="G778" s="122"/>
      <c r="H778" s="122"/>
      <c r="I778" s="122"/>
      <c r="J778" s="122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2"/>
      <c r="C779" s="122"/>
      <c r="D779" s="122"/>
      <c r="E779" s="122"/>
      <c r="F779" s="122"/>
      <c r="G779" s="122"/>
      <c r="H779" s="122"/>
      <c r="I779" s="122"/>
      <c r="J779" s="122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2"/>
      <c r="C780" s="122"/>
      <c r="D780" s="122"/>
      <c r="E780" s="122"/>
      <c r="F780" s="122"/>
      <c r="G780" s="122"/>
      <c r="H780" s="122"/>
      <c r="I780" s="122"/>
      <c r="J780" s="122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2"/>
      <c r="C781" s="122"/>
      <c r="D781" s="122"/>
      <c r="E781" s="122"/>
      <c r="F781" s="122"/>
      <c r="G781" s="122"/>
      <c r="H781" s="122"/>
      <c r="I781" s="122"/>
      <c r="J781" s="122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2"/>
      <c r="C782" s="122"/>
      <c r="D782" s="122"/>
      <c r="E782" s="122"/>
      <c r="F782" s="122"/>
      <c r="G782" s="122"/>
      <c r="H782" s="122"/>
      <c r="I782" s="122"/>
      <c r="J782" s="122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2"/>
      <c r="C783" s="122"/>
      <c r="D783" s="122"/>
      <c r="E783" s="122"/>
      <c r="F783" s="122"/>
      <c r="G783" s="122"/>
      <c r="H783" s="122"/>
      <c r="I783" s="122"/>
      <c r="J783" s="122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2"/>
      <c r="C784" s="122"/>
      <c r="D784" s="122"/>
      <c r="E784" s="122"/>
      <c r="F784" s="122"/>
      <c r="G784" s="122"/>
      <c r="H784" s="122"/>
      <c r="I784" s="122"/>
      <c r="J784" s="122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2"/>
      <c r="C785" s="122"/>
      <c r="D785" s="122"/>
      <c r="E785" s="122"/>
      <c r="F785" s="122"/>
      <c r="G785" s="122"/>
      <c r="H785" s="122"/>
      <c r="I785" s="122"/>
      <c r="J785" s="122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2"/>
      <c r="C786" s="122"/>
      <c r="D786" s="122"/>
      <c r="E786" s="122"/>
      <c r="F786" s="122"/>
      <c r="G786" s="122"/>
      <c r="H786" s="122"/>
      <c r="I786" s="122"/>
      <c r="J786" s="122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2"/>
      <c r="C787" s="122"/>
      <c r="D787" s="122"/>
      <c r="E787" s="122"/>
      <c r="F787" s="122"/>
      <c r="G787" s="122"/>
      <c r="H787" s="122"/>
      <c r="I787" s="122"/>
      <c r="J787" s="122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2"/>
      <c r="C788" s="122"/>
      <c r="D788" s="122"/>
      <c r="E788" s="122"/>
      <c r="F788" s="122"/>
      <c r="G788" s="122"/>
      <c r="H788" s="122"/>
      <c r="I788" s="122"/>
      <c r="J788" s="122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2"/>
      <c r="C789" s="122"/>
      <c r="D789" s="122"/>
      <c r="E789" s="122"/>
      <c r="F789" s="122"/>
      <c r="G789" s="122"/>
      <c r="H789" s="122"/>
      <c r="I789" s="122"/>
      <c r="J789" s="122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2"/>
      <c r="C790" s="122"/>
      <c r="D790" s="122"/>
      <c r="E790" s="122"/>
      <c r="F790" s="122"/>
      <c r="G790" s="122"/>
      <c r="H790" s="122"/>
      <c r="I790" s="122"/>
      <c r="J790" s="122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2"/>
      <c r="C791" s="122"/>
      <c r="D791" s="122"/>
      <c r="E791" s="122"/>
      <c r="F791" s="122"/>
      <c r="G791" s="122"/>
      <c r="H791" s="122"/>
      <c r="I791" s="122"/>
      <c r="J791" s="122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2"/>
      <c r="C792" s="122"/>
      <c r="D792" s="122"/>
      <c r="E792" s="122"/>
      <c r="F792" s="122"/>
      <c r="G792" s="122"/>
      <c r="H792" s="122"/>
      <c r="I792" s="122"/>
      <c r="J792" s="122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2"/>
      <c r="C793" s="122"/>
      <c r="D793" s="122"/>
      <c r="E793" s="122"/>
      <c r="F793" s="122"/>
      <c r="G793" s="122"/>
      <c r="H793" s="122"/>
      <c r="I793" s="122"/>
      <c r="J793" s="122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2"/>
      <c r="C794" s="122"/>
      <c r="D794" s="122"/>
      <c r="E794" s="122"/>
      <c r="F794" s="122"/>
      <c r="G794" s="122"/>
      <c r="H794" s="122"/>
      <c r="I794" s="122"/>
      <c r="J794" s="122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2"/>
      <c r="C795" s="122"/>
      <c r="D795" s="122"/>
      <c r="E795" s="122"/>
      <c r="F795" s="122"/>
      <c r="G795" s="122"/>
      <c r="H795" s="122"/>
      <c r="I795" s="122"/>
      <c r="J795" s="122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2"/>
      <c r="C796" s="122"/>
      <c r="D796" s="122"/>
      <c r="E796" s="122"/>
      <c r="F796" s="122"/>
      <c r="G796" s="122"/>
      <c r="H796" s="122"/>
      <c r="I796" s="122"/>
      <c r="J796" s="122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2"/>
      <c r="C797" s="122"/>
      <c r="D797" s="122"/>
      <c r="E797" s="122"/>
      <c r="F797" s="122"/>
      <c r="G797" s="122"/>
      <c r="H797" s="122"/>
      <c r="I797" s="122"/>
      <c r="J797" s="122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2"/>
      <c r="C798" s="122"/>
      <c r="D798" s="122"/>
      <c r="E798" s="122"/>
      <c r="F798" s="122"/>
      <c r="G798" s="122"/>
      <c r="H798" s="122"/>
      <c r="I798" s="122"/>
      <c r="J798" s="122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2"/>
      <c r="C799" s="122"/>
      <c r="D799" s="122"/>
      <c r="E799" s="122"/>
      <c r="F799" s="122"/>
      <c r="G799" s="122"/>
      <c r="H799" s="122"/>
      <c r="I799" s="122"/>
      <c r="J799" s="122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2"/>
      <c r="C800" s="122"/>
      <c r="D800" s="122"/>
      <c r="E800" s="122"/>
      <c r="F800" s="122"/>
      <c r="G800" s="122"/>
      <c r="H800" s="122"/>
      <c r="I800" s="122"/>
      <c r="J800" s="122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2"/>
      <c r="C801" s="122"/>
      <c r="D801" s="122"/>
      <c r="E801" s="122"/>
      <c r="F801" s="122"/>
      <c r="G801" s="122"/>
      <c r="H801" s="122"/>
      <c r="I801" s="122"/>
      <c r="J801" s="122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2"/>
      <c r="C802" s="122"/>
      <c r="D802" s="122"/>
      <c r="E802" s="122"/>
      <c r="F802" s="122"/>
      <c r="G802" s="122"/>
      <c r="H802" s="122"/>
      <c r="I802" s="122"/>
      <c r="J802" s="122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2"/>
      <c r="C803" s="122"/>
      <c r="D803" s="122"/>
      <c r="E803" s="122"/>
      <c r="F803" s="122"/>
      <c r="G803" s="122"/>
      <c r="H803" s="122"/>
      <c r="I803" s="122"/>
      <c r="J803" s="122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2"/>
      <c r="C804" s="122"/>
      <c r="D804" s="122"/>
      <c r="E804" s="122"/>
      <c r="F804" s="122"/>
      <c r="G804" s="122"/>
      <c r="H804" s="122"/>
      <c r="I804" s="122"/>
      <c r="J804" s="122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2"/>
      <c r="C805" s="122"/>
      <c r="D805" s="122"/>
      <c r="E805" s="122"/>
      <c r="F805" s="122"/>
      <c r="G805" s="122"/>
      <c r="H805" s="122"/>
      <c r="I805" s="122"/>
      <c r="J805" s="122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2"/>
      <c r="C806" s="122"/>
      <c r="D806" s="122"/>
      <c r="E806" s="122"/>
      <c r="F806" s="122"/>
      <c r="G806" s="122"/>
      <c r="H806" s="122"/>
      <c r="I806" s="122"/>
      <c r="J806" s="122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2"/>
      <c r="C807" s="122"/>
      <c r="D807" s="122"/>
      <c r="E807" s="122"/>
      <c r="F807" s="122"/>
      <c r="G807" s="122"/>
      <c r="H807" s="122"/>
      <c r="I807" s="122"/>
      <c r="J807" s="122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2"/>
      <c r="C808" s="122"/>
      <c r="D808" s="122"/>
      <c r="E808" s="122"/>
      <c r="F808" s="122"/>
      <c r="G808" s="122"/>
      <c r="H808" s="122"/>
      <c r="I808" s="122"/>
      <c r="J808" s="122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2"/>
      <c r="C809" s="122"/>
      <c r="D809" s="122"/>
      <c r="E809" s="122"/>
      <c r="F809" s="122"/>
      <c r="G809" s="122"/>
      <c r="H809" s="122"/>
      <c r="I809" s="122"/>
      <c r="J809" s="122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2"/>
      <c r="C810" s="122"/>
      <c r="D810" s="122"/>
      <c r="E810" s="122"/>
      <c r="F810" s="122"/>
      <c r="G810" s="122"/>
      <c r="H810" s="122"/>
      <c r="I810" s="122"/>
      <c r="J810" s="122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2"/>
      <c r="C811" s="122"/>
      <c r="D811" s="122"/>
      <c r="E811" s="122"/>
      <c r="F811" s="122"/>
      <c r="G811" s="122"/>
      <c r="H811" s="122"/>
      <c r="I811" s="122"/>
      <c r="J811" s="122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2"/>
      <c r="C812" s="122"/>
      <c r="D812" s="122"/>
      <c r="E812" s="122"/>
      <c r="F812" s="122"/>
      <c r="G812" s="122"/>
      <c r="H812" s="122"/>
      <c r="I812" s="122"/>
      <c r="J812" s="122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2"/>
      <c r="C813" s="122"/>
      <c r="D813" s="122"/>
      <c r="E813" s="122"/>
      <c r="F813" s="122"/>
      <c r="G813" s="122"/>
      <c r="H813" s="122"/>
      <c r="I813" s="122"/>
      <c r="J813" s="122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2"/>
      <c r="C814" s="122"/>
      <c r="D814" s="122"/>
      <c r="E814" s="122"/>
      <c r="F814" s="122"/>
      <c r="G814" s="122"/>
      <c r="H814" s="122"/>
      <c r="I814" s="122"/>
      <c r="J814" s="122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2"/>
      <c r="C815" s="122"/>
      <c r="D815" s="122"/>
      <c r="E815" s="122"/>
      <c r="F815" s="122"/>
      <c r="G815" s="122"/>
      <c r="H815" s="122"/>
      <c r="I815" s="122"/>
      <c r="J815" s="122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2"/>
      <c r="C816" s="122"/>
      <c r="D816" s="122"/>
      <c r="E816" s="122"/>
      <c r="F816" s="122"/>
      <c r="G816" s="122"/>
      <c r="H816" s="122"/>
      <c r="I816" s="122"/>
      <c r="J816" s="122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2"/>
      <c r="C817" s="122"/>
      <c r="D817" s="122"/>
      <c r="E817" s="122"/>
      <c r="F817" s="122"/>
      <c r="G817" s="122"/>
      <c r="H817" s="122"/>
      <c r="I817" s="122"/>
      <c r="J817" s="122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2"/>
      <c r="C818" s="122"/>
      <c r="D818" s="122"/>
      <c r="E818" s="122"/>
      <c r="F818" s="122"/>
      <c r="G818" s="122"/>
      <c r="H818" s="122"/>
      <c r="I818" s="122"/>
      <c r="J818" s="122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2"/>
      <c r="C819" s="122"/>
      <c r="D819" s="122"/>
      <c r="E819" s="122"/>
      <c r="F819" s="122"/>
      <c r="G819" s="122"/>
      <c r="H819" s="122"/>
      <c r="I819" s="122"/>
      <c r="J819" s="122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2"/>
      <c r="C820" s="122"/>
      <c r="D820" s="122"/>
      <c r="E820" s="122"/>
      <c r="F820" s="122"/>
      <c r="G820" s="122"/>
      <c r="H820" s="122"/>
      <c r="I820" s="122"/>
      <c r="J820" s="122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2"/>
      <c r="C821" s="122"/>
      <c r="D821" s="122"/>
      <c r="E821" s="122"/>
      <c r="F821" s="122"/>
      <c r="G821" s="122"/>
      <c r="H821" s="122"/>
      <c r="I821" s="122"/>
      <c r="J821" s="122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2"/>
      <c r="C822" s="122"/>
      <c r="D822" s="122"/>
      <c r="E822" s="122"/>
      <c r="F822" s="122"/>
      <c r="G822" s="122"/>
      <c r="H822" s="122"/>
      <c r="I822" s="122"/>
      <c r="J822" s="122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2"/>
      <c r="C823" s="122"/>
      <c r="D823" s="122"/>
      <c r="E823" s="122"/>
      <c r="F823" s="122"/>
      <c r="G823" s="122"/>
      <c r="H823" s="122"/>
      <c r="I823" s="122"/>
      <c r="J823" s="122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2"/>
      <c r="C824" s="122"/>
      <c r="D824" s="122"/>
      <c r="E824" s="122"/>
      <c r="F824" s="122"/>
      <c r="G824" s="122"/>
      <c r="H824" s="122"/>
      <c r="I824" s="122"/>
      <c r="J824" s="122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2"/>
      <c r="C825" s="122"/>
      <c r="D825" s="122"/>
      <c r="E825" s="122"/>
      <c r="F825" s="122"/>
      <c r="G825" s="122"/>
      <c r="H825" s="122"/>
      <c r="I825" s="122"/>
      <c r="J825" s="122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2"/>
      <c r="C826" s="122"/>
      <c r="D826" s="122"/>
      <c r="E826" s="122"/>
      <c r="F826" s="122"/>
      <c r="G826" s="122"/>
      <c r="H826" s="122"/>
      <c r="I826" s="122"/>
      <c r="J826" s="122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2"/>
      <c r="C827" s="122"/>
      <c r="D827" s="122"/>
      <c r="E827" s="122"/>
      <c r="F827" s="122"/>
      <c r="G827" s="122"/>
      <c r="H827" s="122"/>
      <c r="I827" s="122"/>
      <c r="J827" s="122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2"/>
      <c r="C828" s="122"/>
      <c r="D828" s="122"/>
      <c r="E828" s="122"/>
      <c r="F828" s="122"/>
      <c r="G828" s="122"/>
      <c r="H828" s="122"/>
      <c r="I828" s="122"/>
      <c r="J828" s="122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2"/>
      <c r="C829" s="122"/>
      <c r="D829" s="122"/>
      <c r="E829" s="122"/>
      <c r="F829" s="122"/>
      <c r="G829" s="122"/>
      <c r="H829" s="122"/>
      <c r="I829" s="122"/>
      <c r="J829" s="122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2"/>
      <c r="C830" s="122"/>
      <c r="D830" s="122"/>
      <c r="E830" s="122"/>
      <c r="F830" s="122"/>
      <c r="G830" s="122"/>
      <c r="H830" s="122"/>
      <c r="I830" s="122"/>
      <c r="J830" s="122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2"/>
      <c r="C831" s="122"/>
      <c r="D831" s="122"/>
      <c r="E831" s="122"/>
      <c r="F831" s="122"/>
      <c r="G831" s="122"/>
      <c r="H831" s="122"/>
      <c r="I831" s="122"/>
      <c r="J831" s="122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2"/>
      <c r="C832" s="122"/>
      <c r="D832" s="122"/>
      <c r="E832" s="122"/>
      <c r="F832" s="122"/>
      <c r="G832" s="122"/>
      <c r="H832" s="122"/>
      <c r="I832" s="122"/>
      <c r="J832" s="122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2"/>
      <c r="C833" s="122"/>
      <c r="D833" s="122"/>
      <c r="E833" s="122"/>
      <c r="F833" s="122"/>
      <c r="G833" s="122"/>
      <c r="H833" s="122"/>
      <c r="I833" s="122"/>
      <c r="J833" s="122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2"/>
      <c r="C834" s="122"/>
      <c r="D834" s="122"/>
      <c r="E834" s="122"/>
      <c r="F834" s="122"/>
      <c r="G834" s="122"/>
      <c r="H834" s="122"/>
      <c r="I834" s="122"/>
      <c r="J834" s="122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2"/>
      <c r="C835" s="122"/>
      <c r="D835" s="122"/>
      <c r="E835" s="122"/>
      <c r="F835" s="122"/>
      <c r="G835" s="122"/>
      <c r="H835" s="122"/>
      <c r="I835" s="122"/>
      <c r="J835" s="122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2"/>
      <c r="C836" s="122"/>
      <c r="D836" s="122"/>
      <c r="E836" s="122"/>
      <c r="F836" s="122"/>
      <c r="G836" s="122"/>
      <c r="H836" s="122"/>
      <c r="I836" s="122"/>
      <c r="J836" s="122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2"/>
      <c r="C837" s="122"/>
      <c r="D837" s="122"/>
      <c r="E837" s="122"/>
      <c r="F837" s="122"/>
      <c r="G837" s="122"/>
      <c r="H837" s="122"/>
      <c r="I837" s="122"/>
      <c r="J837" s="122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2"/>
      <c r="C838" s="122"/>
      <c r="D838" s="122"/>
      <c r="E838" s="122"/>
      <c r="F838" s="122"/>
      <c r="G838" s="122"/>
      <c r="H838" s="122"/>
      <c r="I838" s="122"/>
      <c r="J838" s="122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2"/>
      <c r="C839" s="122"/>
      <c r="D839" s="122"/>
      <c r="E839" s="122"/>
      <c r="F839" s="122"/>
      <c r="G839" s="122"/>
      <c r="H839" s="122"/>
      <c r="I839" s="122"/>
      <c r="J839" s="122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2"/>
      <c r="C840" s="122"/>
      <c r="D840" s="122"/>
      <c r="E840" s="122"/>
      <c r="F840" s="122"/>
      <c r="G840" s="122"/>
      <c r="H840" s="122"/>
      <c r="I840" s="122"/>
      <c r="J840" s="122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2"/>
      <c r="C841" s="122"/>
      <c r="D841" s="122"/>
      <c r="E841" s="122"/>
      <c r="F841" s="122"/>
      <c r="G841" s="122"/>
      <c r="H841" s="122"/>
      <c r="I841" s="122"/>
      <c r="J841" s="122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2"/>
      <c r="C842" s="122"/>
      <c r="D842" s="122"/>
      <c r="E842" s="122"/>
      <c r="F842" s="122"/>
      <c r="G842" s="122"/>
      <c r="H842" s="122"/>
      <c r="I842" s="122"/>
      <c r="J842" s="122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2"/>
      <c r="C843" s="122"/>
      <c r="D843" s="122"/>
      <c r="E843" s="122"/>
      <c r="F843" s="122"/>
      <c r="G843" s="122"/>
      <c r="H843" s="122"/>
      <c r="I843" s="122"/>
      <c r="J843" s="122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2"/>
      <c r="C844" s="122"/>
      <c r="D844" s="122"/>
      <c r="E844" s="122"/>
      <c r="F844" s="122"/>
      <c r="G844" s="122"/>
      <c r="H844" s="122"/>
      <c r="I844" s="122"/>
      <c r="J844" s="122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2"/>
      <c r="C845" s="122"/>
      <c r="D845" s="122"/>
      <c r="E845" s="122"/>
      <c r="F845" s="122"/>
      <c r="G845" s="122"/>
      <c r="H845" s="122"/>
      <c r="I845" s="122"/>
      <c r="J845" s="122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2"/>
      <c r="C846" s="122"/>
      <c r="D846" s="122"/>
      <c r="E846" s="122"/>
      <c r="F846" s="122"/>
      <c r="G846" s="122"/>
      <c r="H846" s="122"/>
      <c r="I846" s="122"/>
      <c r="J846" s="122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2"/>
      <c r="C847" s="122"/>
      <c r="D847" s="122"/>
      <c r="E847" s="122"/>
      <c r="F847" s="122"/>
      <c r="G847" s="122"/>
      <c r="H847" s="122"/>
      <c r="I847" s="122"/>
      <c r="J847" s="122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2"/>
      <c r="C848" s="122"/>
      <c r="D848" s="122"/>
      <c r="E848" s="122"/>
      <c r="F848" s="122"/>
      <c r="G848" s="122"/>
      <c r="H848" s="122"/>
      <c r="I848" s="122"/>
      <c r="J848" s="122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2"/>
      <c r="C849" s="122"/>
      <c r="D849" s="122"/>
      <c r="E849" s="122"/>
      <c r="F849" s="122"/>
      <c r="G849" s="122"/>
      <c r="H849" s="122"/>
      <c r="I849" s="122"/>
      <c r="J849" s="122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2"/>
      <c r="C850" s="122"/>
      <c r="D850" s="122"/>
      <c r="E850" s="122"/>
      <c r="F850" s="122"/>
      <c r="G850" s="122"/>
      <c r="H850" s="122"/>
      <c r="I850" s="122"/>
      <c r="J850" s="122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2"/>
      <c r="C851" s="122"/>
      <c r="D851" s="122"/>
      <c r="E851" s="122"/>
      <c r="F851" s="122"/>
      <c r="G851" s="122"/>
      <c r="H851" s="122"/>
      <c r="I851" s="122"/>
      <c r="J851" s="122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2"/>
      <c r="C852" s="122"/>
      <c r="D852" s="122"/>
      <c r="E852" s="122"/>
      <c r="F852" s="122"/>
      <c r="G852" s="122"/>
      <c r="H852" s="122"/>
      <c r="I852" s="122"/>
      <c r="J852" s="122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2"/>
      <c r="C853" s="122"/>
      <c r="D853" s="122"/>
      <c r="E853" s="122"/>
      <c r="F853" s="122"/>
      <c r="G853" s="122"/>
      <c r="H853" s="122"/>
      <c r="I853" s="122"/>
      <c r="J853" s="122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2"/>
      <c r="C854" s="122"/>
      <c r="D854" s="122"/>
      <c r="E854" s="122"/>
      <c r="F854" s="122"/>
      <c r="G854" s="122"/>
      <c r="H854" s="122"/>
      <c r="I854" s="122"/>
      <c r="J854" s="122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2"/>
      <c r="C855" s="122"/>
      <c r="D855" s="122"/>
      <c r="E855" s="122"/>
      <c r="F855" s="122"/>
      <c r="G855" s="122"/>
      <c r="H855" s="122"/>
      <c r="I855" s="122"/>
      <c r="J855" s="122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2"/>
      <c r="C856" s="122"/>
      <c r="D856" s="122"/>
      <c r="E856" s="122"/>
      <c r="F856" s="122"/>
      <c r="G856" s="122"/>
      <c r="H856" s="122"/>
      <c r="I856" s="122"/>
      <c r="J856" s="122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2"/>
      <c r="C857" s="122"/>
      <c r="D857" s="122"/>
      <c r="E857" s="122"/>
      <c r="F857" s="122"/>
      <c r="G857" s="122"/>
      <c r="H857" s="122"/>
      <c r="I857" s="122"/>
      <c r="J857" s="122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2"/>
      <c r="C858" s="122"/>
      <c r="D858" s="122"/>
      <c r="E858" s="122"/>
      <c r="F858" s="122"/>
      <c r="G858" s="122"/>
      <c r="H858" s="122"/>
      <c r="I858" s="122"/>
      <c r="J858" s="122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2"/>
      <c r="C859" s="122"/>
      <c r="D859" s="122"/>
      <c r="E859" s="122"/>
      <c r="F859" s="122"/>
      <c r="G859" s="122"/>
      <c r="H859" s="122"/>
      <c r="I859" s="122"/>
      <c r="J859" s="122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2"/>
      <c r="C860" s="122"/>
      <c r="D860" s="122"/>
      <c r="E860" s="122"/>
      <c r="F860" s="122"/>
      <c r="G860" s="122"/>
      <c r="H860" s="122"/>
      <c r="I860" s="122"/>
      <c r="J860" s="122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2"/>
      <c r="C861" s="122"/>
      <c r="D861" s="122"/>
      <c r="E861" s="122"/>
      <c r="F861" s="122"/>
      <c r="G861" s="122"/>
      <c r="H861" s="122"/>
      <c r="I861" s="122"/>
      <c r="J861" s="122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2"/>
      <c r="C862" s="122"/>
      <c r="D862" s="122"/>
      <c r="E862" s="122"/>
      <c r="F862" s="122"/>
      <c r="G862" s="122"/>
      <c r="H862" s="122"/>
      <c r="I862" s="122"/>
      <c r="J862" s="122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2"/>
      <c r="C863" s="122"/>
      <c r="D863" s="122"/>
      <c r="E863" s="122"/>
      <c r="F863" s="122"/>
      <c r="G863" s="122"/>
      <c r="H863" s="122"/>
      <c r="I863" s="122"/>
      <c r="J863" s="122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2"/>
      <c r="C864" s="122"/>
      <c r="D864" s="122"/>
      <c r="E864" s="122"/>
      <c r="F864" s="122"/>
      <c r="G864" s="122"/>
      <c r="H864" s="122"/>
      <c r="I864" s="122"/>
      <c r="J864" s="122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2"/>
      <c r="C865" s="122"/>
      <c r="D865" s="122"/>
      <c r="E865" s="122"/>
      <c r="F865" s="122"/>
      <c r="G865" s="122"/>
      <c r="H865" s="122"/>
      <c r="I865" s="122"/>
      <c r="J865" s="122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2"/>
      <c r="C866" s="122"/>
      <c r="D866" s="122"/>
      <c r="E866" s="122"/>
      <c r="F866" s="122"/>
      <c r="G866" s="122"/>
      <c r="H866" s="122"/>
      <c r="I866" s="122"/>
      <c r="J866" s="122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2"/>
      <c r="C867" s="122"/>
      <c r="D867" s="122"/>
      <c r="E867" s="122"/>
      <c r="F867" s="122"/>
      <c r="G867" s="122"/>
      <c r="H867" s="122"/>
      <c r="I867" s="122"/>
      <c r="J867" s="122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2"/>
      <c r="C868" s="122"/>
      <c r="D868" s="122"/>
      <c r="E868" s="122"/>
      <c r="F868" s="122"/>
      <c r="G868" s="122"/>
      <c r="H868" s="122"/>
      <c r="I868" s="122"/>
      <c r="J868" s="122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2"/>
      <c r="C869" s="122"/>
      <c r="D869" s="122"/>
      <c r="E869" s="122"/>
      <c r="F869" s="122"/>
      <c r="G869" s="122"/>
      <c r="H869" s="122"/>
      <c r="I869" s="122"/>
      <c r="J869" s="122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2"/>
      <c r="C870" s="122"/>
      <c r="D870" s="122"/>
      <c r="E870" s="122"/>
      <c r="F870" s="122"/>
      <c r="G870" s="122"/>
      <c r="H870" s="122"/>
      <c r="I870" s="122"/>
      <c r="J870" s="122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2"/>
      <c r="C871" s="122"/>
      <c r="D871" s="122"/>
      <c r="E871" s="122"/>
      <c r="F871" s="122"/>
      <c r="G871" s="122"/>
      <c r="H871" s="122"/>
      <c r="I871" s="122"/>
      <c r="J871" s="122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2"/>
      <c r="C872" s="122"/>
      <c r="D872" s="122"/>
      <c r="E872" s="122"/>
      <c r="F872" s="122"/>
      <c r="G872" s="122"/>
      <c r="H872" s="122"/>
      <c r="I872" s="122"/>
      <c r="J872" s="122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2"/>
      <c r="C873" s="122"/>
      <c r="D873" s="122"/>
      <c r="E873" s="122"/>
      <c r="F873" s="122"/>
      <c r="G873" s="122"/>
      <c r="H873" s="122"/>
      <c r="I873" s="122"/>
      <c r="J873" s="122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2"/>
      <c r="C874" s="122"/>
      <c r="D874" s="122"/>
      <c r="E874" s="122"/>
      <c r="F874" s="122"/>
      <c r="G874" s="122"/>
      <c r="H874" s="122"/>
      <c r="I874" s="122"/>
      <c r="J874" s="122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2"/>
      <c r="C875" s="122"/>
      <c r="D875" s="122"/>
      <c r="E875" s="122"/>
      <c r="F875" s="122"/>
      <c r="G875" s="122"/>
      <c r="H875" s="122"/>
      <c r="I875" s="122"/>
      <c r="J875" s="122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2"/>
      <c r="C876" s="122"/>
      <c r="D876" s="122"/>
      <c r="E876" s="122"/>
      <c r="F876" s="122"/>
      <c r="G876" s="122"/>
      <c r="H876" s="122"/>
      <c r="I876" s="122"/>
      <c r="J876" s="122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2"/>
      <c r="C877" s="122"/>
      <c r="D877" s="122"/>
      <c r="E877" s="122"/>
      <c r="F877" s="122"/>
      <c r="G877" s="122"/>
      <c r="H877" s="122"/>
      <c r="I877" s="122"/>
      <c r="J877" s="122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2"/>
      <c r="C878" s="122"/>
      <c r="D878" s="122"/>
      <c r="E878" s="122"/>
      <c r="F878" s="122"/>
      <c r="G878" s="122"/>
      <c r="H878" s="122"/>
      <c r="I878" s="122"/>
      <c r="J878" s="122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2"/>
      <c r="C879" s="122"/>
      <c r="D879" s="122"/>
      <c r="E879" s="122"/>
      <c r="F879" s="122"/>
      <c r="G879" s="122"/>
      <c r="H879" s="122"/>
      <c r="I879" s="122"/>
      <c r="J879" s="122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2"/>
      <c r="C880" s="122"/>
      <c r="D880" s="122"/>
      <c r="E880" s="122"/>
      <c r="F880" s="122"/>
      <c r="G880" s="122"/>
      <c r="H880" s="122"/>
      <c r="I880" s="122"/>
      <c r="J880" s="122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2"/>
      <c r="C881" s="122"/>
      <c r="D881" s="122"/>
      <c r="E881" s="122"/>
      <c r="F881" s="122"/>
      <c r="G881" s="122"/>
      <c r="H881" s="122"/>
      <c r="I881" s="122"/>
      <c r="J881" s="122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2"/>
      <c r="C882" s="122"/>
      <c r="D882" s="122"/>
      <c r="E882" s="122"/>
      <c r="F882" s="122"/>
      <c r="G882" s="122"/>
      <c r="H882" s="122"/>
      <c r="I882" s="122"/>
      <c r="J882" s="122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2"/>
      <c r="C883" s="122"/>
      <c r="D883" s="122"/>
      <c r="E883" s="122"/>
      <c r="F883" s="122"/>
      <c r="G883" s="122"/>
      <c r="H883" s="122"/>
      <c r="I883" s="122"/>
      <c r="J883" s="122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2"/>
      <c r="C884" s="122"/>
      <c r="D884" s="122"/>
      <c r="E884" s="122"/>
      <c r="F884" s="122"/>
      <c r="G884" s="122"/>
      <c r="H884" s="122"/>
      <c r="I884" s="122"/>
      <c r="J884" s="122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2"/>
      <c r="C885" s="122"/>
      <c r="D885" s="122"/>
      <c r="E885" s="122"/>
      <c r="F885" s="122"/>
      <c r="G885" s="122"/>
      <c r="H885" s="122"/>
      <c r="I885" s="122"/>
      <c r="J885" s="122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2"/>
      <c r="C886" s="122"/>
      <c r="D886" s="122"/>
      <c r="E886" s="122"/>
      <c r="F886" s="122"/>
      <c r="G886" s="122"/>
      <c r="H886" s="122"/>
      <c r="I886" s="122"/>
      <c r="J886" s="122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2"/>
      <c r="C887" s="122"/>
      <c r="D887" s="122"/>
      <c r="E887" s="122"/>
      <c r="F887" s="122"/>
      <c r="G887" s="122"/>
      <c r="H887" s="122"/>
      <c r="I887" s="122"/>
      <c r="J887" s="122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2"/>
      <c r="C888" s="122"/>
      <c r="D888" s="122"/>
      <c r="E888" s="122"/>
      <c r="F888" s="122"/>
      <c r="G888" s="122"/>
      <c r="H888" s="122"/>
      <c r="I888" s="122"/>
      <c r="J888" s="122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2"/>
      <c r="C889" s="122"/>
      <c r="D889" s="122"/>
      <c r="E889" s="122"/>
      <c r="F889" s="122"/>
      <c r="G889" s="122"/>
      <c r="H889" s="122"/>
      <c r="I889" s="122"/>
      <c r="J889" s="122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2"/>
      <c r="C890" s="122"/>
      <c r="D890" s="122"/>
      <c r="E890" s="122"/>
      <c r="F890" s="122"/>
      <c r="G890" s="122"/>
      <c r="H890" s="122"/>
      <c r="I890" s="122"/>
      <c r="J890" s="122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2"/>
      <c r="C891" s="122"/>
      <c r="D891" s="122"/>
      <c r="E891" s="122"/>
      <c r="F891" s="122"/>
      <c r="G891" s="122"/>
      <c r="H891" s="122"/>
      <c r="I891" s="122"/>
      <c r="J891" s="122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2"/>
      <c r="C892" s="122"/>
      <c r="D892" s="122"/>
      <c r="E892" s="122"/>
      <c r="F892" s="122"/>
      <c r="G892" s="122"/>
      <c r="H892" s="122"/>
      <c r="I892" s="122"/>
      <c r="J892" s="122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2"/>
      <c r="C893" s="122"/>
      <c r="D893" s="122"/>
      <c r="E893" s="122"/>
      <c r="F893" s="122"/>
      <c r="G893" s="122"/>
      <c r="H893" s="122"/>
      <c r="I893" s="122"/>
      <c r="J893" s="122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2"/>
      <c r="C894" s="122"/>
      <c r="D894" s="122"/>
      <c r="E894" s="122"/>
      <c r="F894" s="122"/>
      <c r="G894" s="122"/>
      <c r="H894" s="122"/>
      <c r="I894" s="122"/>
      <c r="J894" s="122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2"/>
      <c r="C895" s="122"/>
      <c r="D895" s="122"/>
      <c r="E895" s="122"/>
      <c r="F895" s="122"/>
      <c r="G895" s="122"/>
      <c r="H895" s="122"/>
      <c r="I895" s="122"/>
      <c r="J895" s="122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2"/>
      <c r="C896" s="122"/>
      <c r="D896" s="122"/>
      <c r="E896" s="122"/>
      <c r="F896" s="122"/>
      <c r="G896" s="122"/>
      <c r="H896" s="122"/>
      <c r="I896" s="122"/>
      <c r="J896" s="122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2"/>
      <c r="C897" s="122"/>
      <c r="D897" s="122"/>
      <c r="E897" s="122"/>
      <c r="F897" s="122"/>
      <c r="G897" s="122"/>
      <c r="H897" s="122"/>
      <c r="I897" s="122"/>
      <c r="J897" s="122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2"/>
      <c r="C898" s="122"/>
      <c r="D898" s="122"/>
      <c r="E898" s="122"/>
      <c r="F898" s="122"/>
      <c r="G898" s="122"/>
      <c r="H898" s="122"/>
      <c r="I898" s="122"/>
      <c r="J898" s="122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2"/>
      <c r="C899" s="122"/>
      <c r="D899" s="122"/>
      <c r="E899" s="122"/>
      <c r="F899" s="122"/>
      <c r="G899" s="122"/>
      <c r="H899" s="122"/>
      <c r="I899" s="122"/>
      <c r="J899" s="122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2"/>
      <c r="C900" s="122"/>
      <c r="D900" s="122"/>
      <c r="E900" s="122"/>
      <c r="F900" s="122"/>
      <c r="G900" s="122"/>
      <c r="H900" s="122"/>
      <c r="I900" s="122"/>
      <c r="J900" s="122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2"/>
      <c r="C901" s="122"/>
      <c r="D901" s="122"/>
      <c r="E901" s="122"/>
      <c r="F901" s="122"/>
      <c r="G901" s="122"/>
      <c r="H901" s="122"/>
      <c r="I901" s="122"/>
      <c r="J901" s="122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2"/>
      <c r="C902" s="122"/>
      <c r="D902" s="122"/>
      <c r="E902" s="122"/>
      <c r="F902" s="122"/>
      <c r="G902" s="122"/>
      <c r="H902" s="122"/>
      <c r="I902" s="122"/>
      <c r="J902" s="122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2"/>
      <c r="C903" s="122"/>
      <c r="D903" s="122"/>
      <c r="E903" s="122"/>
      <c r="F903" s="122"/>
      <c r="G903" s="122"/>
      <c r="H903" s="122"/>
      <c r="I903" s="122"/>
      <c r="J903" s="122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2"/>
      <c r="C904" s="122"/>
      <c r="D904" s="122"/>
      <c r="E904" s="122"/>
      <c r="F904" s="122"/>
      <c r="G904" s="122"/>
      <c r="H904" s="122"/>
      <c r="I904" s="122"/>
      <c r="J904" s="122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2"/>
      <c r="C905" s="122"/>
      <c r="D905" s="122"/>
      <c r="E905" s="122"/>
      <c r="F905" s="122"/>
      <c r="G905" s="122"/>
      <c r="H905" s="122"/>
      <c r="I905" s="122"/>
      <c r="J905" s="122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2"/>
      <c r="C906" s="122"/>
      <c r="D906" s="122"/>
      <c r="E906" s="122"/>
      <c r="F906" s="122"/>
      <c r="G906" s="122"/>
      <c r="H906" s="122"/>
      <c r="I906" s="122"/>
      <c r="J906" s="122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2"/>
      <c r="C907" s="122"/>
      <c r="D907" s="122"/>
      <c r="E907" s="122"/>
      <c r="F907" s="122"/>
      <c r="G907" s="122"/>
      <c r="H907" s="122"/>
      <c r="I907" s="122"/>
      <c r="J907" s="122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2"/>
      <c r="C908" s="122"/>
      <c r="D908" s="122"/>
      <c r="E908" s="122"/>
      <c r="F908" s="122"/>
      <c r="G908" s="122"/>
      <c r="H908" s="122"/>
      <c r="I908" s="122"/>
      <c r="J908" s="122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2"/>
      <c r="C909" s="122"/>
      <c r="D909" s="122"/>
      <c r="E909" s="122"/>
      <c r="F909" s="122"/>
      <c r="G909" s="122"/>
      <c r="H909" s="122"/>
      <c r="I909" s="122"/>
      <c r="J909" s="122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2"/>
      <c r="C910" s="122"/>
      <c r="D910" s="122"/>
      <c r="E910" s="122"/>
      <c r="F910" s="122"/>
      <c r="G910" s="122"/>
      <c r="H910" s="122"/>
      <c r="I910" s="122"/>
      <c r="J910" s="122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2"/>
      <c r="C911" s="122"/>
      <c r="D911" s="122"/>
      <c r="E911" s="122"/>
      <c r="F911" s="122"/>
      <c r="G911" s="122"/>
      <c r="H911" s="122"/>
      <c r="I911" s="122"/>
      <c r="J911" s="122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2"/>
      <c r="C912" s="122"/>
      <c r="D912" s="122"/>
      <c r="E912" s="122"/>
      <c r="F912" s="122"/>
      <c r="G912" s="122"/>
      <c r="H912" s="122"/>
      <c r="I912" s="122"/>
      <c r="J912" s="122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2"/>
      <c r="C913" s="122"/>
      <c r="D913" s="122"/>
      <c r="E913" s="122"/>
      <c r="F913" s="122"/>
      <c r="G913" s="122"/>
      <c r="H913" s="122"/>
      <c r="I913" s="122"/>
      <c r="J913" s="122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2"/>
      <c r="C914" s="122"/>
      <c r="D914" s="122"/>
      <c r="E914" s="122"/>
      <c r="F914" s="122"/>
      <c r="G914" s="122"/>
      <c r="H914" s="122"/>
      <c r="I914" s="122"/>
      <c r="J914" s="122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2"/>
      <c r="C915" s="122"/>
      <c r="D915" s="122"/>
      <c r="E915" s="122"/>
      <c r="F915" s="122"/>
      <c r="G915" s="122"/>
      <c r="H915" s="122"/>
      <c r="I915" s="122"/>
      <c r="J915" s="122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2"/>
      <c r="C916" s="122"/>
      <c r="D916" s="122"/>
      <c r="E916" s="122"/>
      <c r="F916" s="122"/>
      <c r="G916" s="122"/>
      <c r="H916" s="122"/>
      <c r="I916" s="122"/>
      <c r="J916" s="122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2"/>
      <c r="C917" s="122"/>
      <c r="D917" s="122"/>
      <c r="E917" s="122"/>
      <c r="F917" s="122"/>
      <c r="G917" s="122"/>
      <c r="H917" s="122"/>
      <c r="I917" s="122"/>
      <c r="J917" s="122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2"/>
      <c r="C918" s="122"/>
      <c r="D918" s="122"/>
      <c r="E918" s="122"/>
      <c r="F918" s="122"/>
      <c r="G918" s="122"/>
      <c r="H918" s="122"/>
      <c r="I918" s="122"/>
      <c r="J918" s="122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2"/>
      <c r="C919" s="122"/>
      <c r="D919" s="122"/>
      <c r="E919" s="122"/>
      <c r="F919" s="122"/>
      <c r="G919" s="122"/>
      <c r="H919" s="122"/>
      <c r="I919" s="122"/>
      <c r="J919" s="122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2"/>
      <c r="C920" s="122"/>
      <c r="D920" s="122"/>
      <c r="E920" s="122"/>
      <c r="F920" s="122"/>
      <c r="G920" s="122"/>
      <c r="H920" s="122"/>
      <c r="I920" s="122"/>
      <c r="J920" s="122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2"/>
      <c r="C921" s="122"/>
      <c r="D921" s="122"/>
      <c r="E921" s="122"/>
      <c r="F921" s="122"/>
      <c r="G921" s="122"/>
      <c r="H921" s="122"/>
      <c r="I921" s="122"/>
      <c r="J921" s="122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2"/>
      <c r="C922" s="122"/>
      <c r="D922" s="122"/>
      <c r="E922" s="122"/>
      <c r="F922" s="122"/>
      <c r="G922" s="122"/>
      <c r="H922" s="122"/>
      <c r="I922" s="122"/>
      <c r="J922" s="122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2"/>
      <c r="C923" s="122"/>
      <c r="D923" s="122"/>
      <c r="E923" s="122"/>
      <c r="F923" s="122"/>
      <c r="G923" s="122"/>
      <c r="H923" s="122"/>
      <c r="I923" s="122"/>
      <c r="J923" s="122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2"/>
      <c r="C924" s="122"/>
      <c r="D924" s="122"/>
      <c r="E924" s="122"/>
      <c r="F924" s="122"/>
      <c r="G924" s="122"/>
      <c r="H924" s="122"/>
      <c r="I924" s="122"/>
      <c r="J924" s="122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2"/>
      <c r="C925" s="122"/>
      <c r="D925" s="122"/>
      <c r="E925" s="122"/>
      <c r="F925" s="122"/>
      <c r="G925" s="122"/>
      <c r="H925" s="122"/>
      <c r="I925" s="122"/>
      <c r="J925" s="122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2"/>
      <c r="C926" s="122"/>
      <c r="D926" s="122"/>
      <c r="E926" s="122"/>
      <c r="F926" s="122"/>
      <c r="G926" s="122"/>
      <c r="H926" s="122"/>
      <c r="I926" s="122"/>
      <c r="J926" s="122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2"/>
      <c r="C927" s="122"/>
      <c r="D927" s="122"/>
      <c r="E927" s="122"/>
      <c r="F927" s="122"/>
      <c r="G927" s="122"/>
      <c r="H927" s="122"/>
      <c r="I927" s="122"/>
      <c r="J927" s="122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2"/>
      <c r="C928" s="122"/>
      <c r="D928" s="122"/>
      <c r="E928" s="122"/>
      <c r="F928" s="122"/>
      <c r="G928" s="122"/>
      <c r="H928" s="122"/>
      <c r="I928" s="122"/>
      <c r="J928" s="122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2"/>
      <c r="C929" s="122"/>
      <c r="D929" s="122"/>
      <c r="E929" s="122"/>
      <c r="F929" s="122"/>
      <c r="G929" s="122"/>
      <c r="H929" s="122"/>
      <c r="I929" s="122"/>
      <c r="J929" s="122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2"/>
      <c r="C930" s="122"/>
      <c r="D930" s="122"/>
      <c r="E930" s="122"/>
      <c r="F930" s="122"/>
      <c r="G930" s="122"/>
      <c r="H930" s="122"/>
      <c r="I930" s="122"/>
      <c r="J930" s="122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2"/>
      <c r="C931" s="122"/>
      <c r="D931" s="122"/>
      <c r="E931" s="122"/>
      <c r="F931" s="122"/>
      <c r="G931" s="122"/>
      <c r="H931" s="122"/>
      <c r="I931" s="122"/>
      <c r="J931" s="122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2"/>
      <c r="C932" s="122"/>
      <c r="D932" s="122"/>
      <c r="E932" s="122"/>
      <c r="F932" s="122"/>
      <c r="G932" s="122"/>
      <c r="H932" s="122"/>
      <c r="I932" s="122"/>
      <c r="J932" s="122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2"/>
      <c r="C933" s="122"/>
      <c r="D933" s="122"/>
      <c r="E933" s="122"/>
      <c r="F933" s="122"/>
      <c r="G933" s="122"/>
      <c r="H933" s="122"/>
      <c r="I933" s="122"/>
      <c r="J933" s="122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2"/>
      <c r="C934" s="122"/>
      <c r="D934" s="122"/>
      <c r="E934" s="122"/>
      <c r="F934" s="122"/>
      <c r="G934" s="122"/>
      <c r="H934" s="122"/>
      <c r="I934" s="122"/>
      <c r="J934" s="122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2"/>
      <c r="C935" s="122"/>
      <c r="D935" s="122"/>
      <c r="E935" s="122"/>
      <c r="F935" s="122"/>
      <c r="G935" s="122"/>
      <c r="H935" s="122"/>
      <c r="I935" s="122"/>
      <c r="J935" s="122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2"/>
      <c r="C936" s="122"/>
      <c r="D936" s="122"/>
      <c r="E936" s="122"/>
      <c r="F936" s="122"/>
      <c r="G936" s="122"/>
      <c r="H936" s="122"/>
      <c r="I936" s="122"/>
      <c r="J936" s="122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2"/>
      <c r="C937" s="122"/>
      <c r="D937" s="122"/>
      <c r="E937" s="122"/>
      <c r="F937" s="122"/>
      <c r="G937" s="122"/>
      <c r="H937" s="122"/>
      <c r="I937" s="122"/>
      <c r="J937" s="122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2"/>
      <c r="C938" s="122"/>
      <c r="D938" s="122"/>
      <c r="E938" s="122"/>
      <c r="F938" s="122"/>
      <c r="G938" s="122"/>
      <c r="H938" s="122"/>
      <c r="I938" s="122"/>
      <c r="J938" s="122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2"/>
      <c r="C939" s="122"/>
      <c r="D939" s="122"/>
      <c r="E939" s="122"/>
      <c r="F939" s="122"/>
      <c r="G939" s="122"/>
      <c r="H939" s="122"/>
      <c r="I939" s="122"/>
      <c r="J939" s="122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2"/>
      <c r="C940" s="122"/>
      <c r="D940" s="122"/>
      <c r="E940" s="122"/>
      <c r="F940" s="122"/>
      <c r="G940" s="122"/>
      <c r="H940" s="122"/>
      <c r="I940" s="122"/>
      <c r="J940" s="122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2"/>
      <c r="C941" s="122"/>
      <c r="D941" s="122"/>
      <c r="E941" s="122"/>
      <c r="F941" s="122"/>
      <c r="G941" s="122"/>
      <c r="H941" s="122"/>
      <c r="I941" s="122"/>
      <c r="J941" s="122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2"/>
      <c r="C942" s="122"/>
      <c r="D942" s="122"/>
      <c r="E942" s="122"/>
      <c r="F942" s="122"/>
      <c r="G942" s="122"/>
      <c r="H942" s="122"/>
      <c r="I942" s="122"/>
      <c r="J942" s="122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2"/>
      <c r="C943" s="122"/>
      <c r="D943" s="122"/>
      <c r="E943" s="122"/>
      <c r="F943" s="122"/>
      <c r="G943" s="122"/>
      <c r="H943" s="122"/>
      <c r="I943" s="122"/>
      <c r="J943" s="122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2"/>
      <c r="C944" s="122"/>
      <c r="D944" s="122"/>
      <c r="E944" s="122"/>
      <c r="F944" s="122"/>
      <c r="G944" s="122"/>
      <c r="H944" s="122"/>
      <c r="I944" s="122"/>
      <c r="J944" s="122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2"/>
      <c r="C945" s="122"/>
      <c r="D945" s="122"/>
      <c r="E945" s="122"/>
      <c r="F945" s="122"/>
      <c r="G945" s="122"/>
      <c r="H945" s="122"/>
      <c r="I945" s="122"/>
      <c r="J945" s="122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2"/>
      <c r="C946" s="122"/>
      <c r="D946" s="122"/>
      <c r="E946" s="122"/>
      <c r="F946" s="122"/>
      <c r="G946" s="122"/>
      <c r="H946" s="122"/>
      <c r="I946" s="122"/>
      <c r="J946" s="122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2"/>
      <c r="C947" s="122"/>
      <c r="D947" s="122"/>
      <c r="E947" s="122"/>
      <c r="F947" s="122"/>
      <c r="G947" s="122"/>
      <c r="H947" s="122"/>
      <c r="I947" s="122"/>
      <c r="J947" s="122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2"/>
      <c r="C948" s="122"/>
      <c r="D948" s="122"/>
      <c r="E948" s="122"/>
      <c r="F948" s="122"/>
      <c r="G948" s="122"/>
      <c r="H948" s="122"/>
      <c r="I948" s="122"/>
      <c r="J948" s="122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2"/>
      <c r="C949" s="122"/>
      <c r="D949" s="122"/>
      <c r="E949" s="122"/>
      <c r="F949" s="122"/>
      <c r="G949" s="122"/>
      <c r="H949" s="122"/>
      <c r="I949" s="122"/>
      <c r="J949" s="122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2"/>
      <c r="C950" s="122"/>
      <c r="D950" s="122"/>
      <c r="E950" s="122"/>
      <c r="F950" s="122"/>
      <c r="G950" s="122"/>
      <c r="H950" s="122"/>
      <c r="I950" s="122"/>
      <c r="J950" s="122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2"/>
      <c r="C951" s="122"/>
      <c r="D951" s="122"/>
      <c r="E951" s="122"/>
      <c r="F951" s="122"/>
      <c r="G951" s="122"/>
      <c r="H951" s="122"/>
      <c r="I951" s="122"/>
      <c r="J951" s="122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2"/>
      <c r="C952" s="122"/>
      <c r="D952" s="122"/>
      <c r="E952" s="122"/>
      <c r="F952" s="122"/>
      <c r="G952" s="122"/>
      <c r="H952" s="122"/>
      <c r="I952" s="122"/>
      <c r="J952" s="122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2"/>
      <c r="C953" s="122"/>
      <c r="D953" s="122"/>
      <c r="E953" s="122"/>
      <c r="F953" s="122"/>
      <c r="G953" s="122"/>
      <c r="H953" s="122"/>
      <c r="I953" s="122"/>
      <c r="J953" s="122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2"/>
      <c r="C954" s="122"/>
      <c r="D954" s="122"/>
      <c r="E954" s="122"/>
      <c r="F954" s="122"/>
      <c r="G954" s="122"/>
      <c r="H954" s="122"/>
      <c r="I954" s="122"/>
      <c r="J954" s="122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2"/>
      <c r="C955" s="122"/>
      <c r="D955" s="122"/>
      <c r="E955" s="122"/>
      <c r="F955" s="122"/>
      <c r="G955" s="122"/>
      <c r="H955" s="122"/>
      <c r="I955" s="122"/>
      <c r="J955" s="122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2"/>
      <c r="C956" s="122"/>
      <c r="D956" s="122"/>
      <c r="E956" s="122"/>
      <c r="F956" s="122"/>
      <c r="G956" s="122"/>
      <c r="H956" s="122"/>
      <c r="I956" s="122"/>
      <c r="J956" s="122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2"/>
      <c r="C957" s="122"/>
      <c r="D957" s="122"/>
      <c r="E957" s="122"/>
      <c r="F957" s="122"/>
      <c r="G957" s="122"/>
      <c r="H957" s="122"/>
      <c r="I957" s="122"/>
      <c r="J957" s="122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2"/>
      <c r="C958" s="122"/>
      <c r="D958" s="122"/>
      <c r="E958" s="122"/>
      <c r="F958" s="122"/>
      <c r="G958" s="122"/>
      <c r="H958" s="122"/>
      <c r="I958" s="122"/>
      <c r="J958" s="122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2"/>
      <c r="C959" s="122"/>
      <c r="D959" s="122"/>
      <c r="E959" s="122"/>
      <c r="F959" s="122"/>
      <c r="G959" s="122"/>
      <c r="H959" s="122"/>
      <c r="I959" s="122"/>
      <c r="J959" s="122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2"/>
      <c r="C960" s="122"/>
      <c r="D960" s="122"/>
      <c r="E960" s="122"/>
      <c r="F960" s="122"/>
      <c r="G960" s="122"/>
      <c r="H960" s="122"/>
      <c r="I960" s="122"/>
      <c r="J960" s="122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2"/>
      <c r="C961" s="122"/>
      <c r="D961" s="122"/>
      <c r="E961" s="122"/>
      <c r="F961" s="122"/>
      <c r="G961" s="122"/>
      <c r="H961" s="122"/>
      <c r="I961" s="122"/>
      <c r="J961" s="122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2"/>
      <c r="C962" s="122"/>
      <c r="D962" s="122"/>
      <c r="E962" s="122"/>
      <c r="F962" s="122"/>
      <c r="G962" s="122"/>
      <c r="H962" s="122"/>
      <c r="I962" s="122"/>
      <c r="J962" s="122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2"/>
      <c r="C963" s="122"/>
      <c r="D963" s="122"/>
      <c r="E963" s="122"/>
      <c r="F963" s="122"/>
      <c r="G963" s="122"/>
      <c r="H963" s="122"/>
      <c r="I963" s="122"/>
      <c r="J963" s="122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2"/>
      <c r="C964" s="122"/>
      <c r="D964" s="122"/>
      <c r="E964" s="122"/>
      <c r="F964" s="122"/>
      <c r="G964" s="122"/>
      <c r="H964" s="122"/>
      <c r="I964" s="122"/>
      <c r="J964" s="122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2"/>
      <c r="C965" s="122"/>
      <c r="D965" s="122"/>
      <c r="E965" s="122"/>
      <c r="F965" s="122"/>
      <c r="G965" s="122"/>
      <c r="H965" s="122"/>
      <c r="I965" s="122"/>
      <c r="J965" s="122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2"/>
      <c r="C966" s="122"/>
      <c r="D966" s="122"/>
      <c r="E966" s="122"/>
      <c r="F966" s="122"/>
      <c r="G966" s="122"/>
      <c r="H966" s="122"/>
      <c r="I966" s="122"/>
      <c r="J966" s="122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2"/>
      <c r="C967" s="122"/>
      <c r="D967" s="122"/>
      <c r="E967" s="122"/>
      <c r="F967" s="122"/>
      <c r="G967" s="122"/>
      <c r="H967" s="122"/>
      <c r="I967" s="122"/>
      <c r="J967" s="122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2"/>
      <c r="C968" s="122"/>
      <c r="D968" s="122"/>
      <c r="E968" s="122"/>
      <c r="F968" s="122"/>
      <c r="G968" s="122"/>
      <c r="H968" s="122"/>
      <c r="I968" s="122"/>
      <c r="J968" s="122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2"/>
      <c r="C969" s="122"/>
      <c r="D969" s="122"/>
      <c r="E969" s="122"/>
      <c r="F969" s="122"/>
      <c r="G969" s="122"/>
      <c r="H969" s="122"/>
      <c r="I969" s="122"/>
      <c r="J969" s="122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2"/>
      <c r="C970" s="122"/>
      <c r="D970" s="122"/>
      <c r="E970" s="122"/>
      <c r="F970" s="122"/>
      <c r="G970" s="122"/>
      <c r="H970" s="122"/>
      <c r="I970" s="122"/>
      <c r="J970" s="122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2"/>
      <c r="C971" s="122"/>
      <c r="D971" s="122"/>
      <c r="E971" s="122"/>
      <c r="F971" s="122"/>
      <c r="G971" s="122"/>
      <c r="H971" s="122"/>
      <c r="I971" s="122"/>
      <c r="J971" s="122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2"/>
      <c r="C972" s="122"/>
      <c r="D972" s="122"/>
      <c r="E972" s="122"/>
      <c r="F972" s="122"/>
      <c r="G972" s="122"/>
      <c r="H972" s="122"/>
      <c r="I972" s="122"/>
      <c r="J972" s="122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2"/>
      <c r="C973" s="122"/>
      <c r="D973" s="122"/>
      <c r="E973" s="122"/>
      <c r="F973" s="122"/>
      <c r="G973" s="122"/>
      <c r="H973" s="122"/>
      <c r="I973" s="122"/>
      <c r="J973" s="122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2"/>
      <c r="C974" s="122"/>
      <c r="D974" s="122"/>
      <c r="E974" s="122"/>
      <c r="F974" s="122"/>
      <c r="G974" s="122"/>
      <c r="H974" s="122"/>
      <c r="I974" s="122"/>
      <c r="J974" s="122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2"/>
      <c r="C975" s="122"/>
      <c r="D975" s="122"/>
      <c r="E975" s="122"/>
      <c r="F975" s="122"/>
      <c r="G975" s="122"/>
      <c r="H975" s="122"/>
      <c r="I975" s="122"/>
      <c r="J975" s="122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2"/>
      <c r="C976" s="122"/>
      <c r="D976" s="122"/>
      <c r="E976" s="122"/>
      <c r="F976" s="122"/>
      <c r="G976" s="122"/>
      <c r="H976" s="122"/>
      <c r="I976" s="122"/>
      <c r="J976" s="122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2"/>
      <c r="C977" s="122"/>
      <c r="D977" s="122"/>
      <c r="E977" s="122"/>
      <c r="F977" s="122"/>
      <c r="G977" s="122"/>
      <c r="H977" s="122"/>
      <c r="I977" s="122"/>
      <c r="J977" s="122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2"/>
      <c r="C978" s="122"/>
      <c r="D978" s="122"/>
      <c r="E978" s="122"/>
      <c r="F978" s="122"/>
      <c r="G978" s="122"/>
      <c r="H978" s="122"/>
      <c r="I978" s="122"/>
      <c r="J978" s="122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2"/>
      <c r="C979" s="122"/>
      <c r="D979" s="122"/>
      <c r="E979" s="122"/>
      <c r="F979" s="122"/>
      <c r="G979" s="122"/>
      <c r="H979" s="122"/>
      <c r="I979" s="122"/>
      <c r="J979" s="122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2"/>
      <c r="C980" s="122"/>
      <c r="D980" s="122"/>
      <c r="E980" s="122"/>
      <c r="F980" s="122"/>
      <c r="G980" s="122"/>
      <c r="H980" s="122"/>
      <c r="I980" s="122"/>
      <c r="J980" s="122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2"/>
      <c r="C981" s="122"/>
      <c r="D981" s="122"/>
      <c r="E981" s="122"/>
      <c r="F981" s="122"/>
      <c r="G981" s="122"/>
      <c r="H981" s="122"/>
      <c r="I981" s="122"/>
      <c r="J981" s="122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2"/>
      <c r="C982" s="122"/>
      <c r="D982" s="122"/>
      <c r="E982" s="122"/>
      <c r="F982" s="122"/>
      <c r="G982" s="122"/>
      <c r="H982" s="122"/>
      <c r="I982" s="122"/>
      <c r="J982" s="122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2"/>
      <c r="C983" s="122"/>
      <c r="D983" s="122"/>
      <c r="E983" s="122"/>
      <c r="F983" s="122"/>
      <c r="G983" s="122"/>
      <c r="H983" s="122"/>
      <c r="I983" s="122"/>
      <c r="J983" s="122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2"/>
      <c r="C984" s="122"/>
      <c r="D984" s="122"/>
      <c r="E984" s="122"/>
      <c r="F984" s="122"/>
      <c r="G984" s="122"/>
      <c r="H984" s="122"/>
      <c r="I984" s="122"/>
      <c r="J984" s="122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2"/>
      <c r="C985" s="122"/>
      <c r="D985" s="122"/>
      <c r="E985" s="122"/>
      <c r="F985" s="122"/>
      <c r="G985" s="122"/>
      <c r="H985" s="122"/>
      <c r="I985" s="122"/>
      <c r="J985" s="122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2"/>
      <c r="C986" s="122"/>
      <c r="D986" s="122"/>
      <c r="E986" s="122"/>
      <c r="F986" s="122"/>
      <c r="G986" s="122"/>
      <c r="H986" s="122"/>
      <c r="I986" s="122"/>
      <c r="J986" s="122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2"/>
      <c r="C987" s="122"/>
      <c r="D987" s="122"/>
      <c r="E987" s="122"/>
      <c r="F987" s="122"/>
      <c r="G987" s="122"/>
      <c r="H987" s="122"/>
      <c r="I987" s="122"/>
      <c r="J987" s="122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2"/>
      <c r="C988" s="122"/>
      <c r="D988" s="122"/>
      <c r="E988" s="122"/>
      <c r="F988" s="122"/>
      <c r="G988" s="122"/>
      <c r="H988" s="122"/>
      <c r="I988" s="122"/>
      <c r="J988" s="122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2"/>
      <c r="C989" s="122"/>
      <c r="D989" s="122"/>
      <c r="E989" s="122"/>
      <c r="F989" s="122"/>
      <c r="G989" s="122"/>
      <c r="H989" s="122"/>
      <c r="I989" s="122"/>
      <c r="J989" s="122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2"/>
      <c r="C990" s="122"/>
      <c r="D990" s="122"/>
      <c r="E990" s="122"/>
      <c r="F990" s="122"/>
      <c r="G990" s="122"/>
      <c r="H990" s="122"/>
      <c r="I990" s="122"/>
      <c r="J990" s="122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2"/>
      <c r="C991" s="122"/>
      <c r="D991" s="122"/>
      <c r="E991" s="122"/>
      <c r="F991" s="122"/>
      <c r="G991" s="122"/>
      <c r="H991" s="122"/>
      <c r="I991" s="122"/>
      <c r="J991" s="122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2"/>
      <c r="C992" s="122"/>
      <c r="D992" s="122"/>
      <c r="E992" s="122"/>
      <c r="F992" s="122"/>
      <c r="G992" s="122"/>
      <c r="H992" s="122"/>
      <c r="I992" s="122"/>
      <c r="J992" s="122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2"/>
      <c r="C993" s="122"/>
      <c r="D993" s="122"/>
      <c r="E993" s="122"/>
      <c r="F993" s="122"/>
      <c r="G993" s="122"/>
      <c r="H993" s="122"/>
      <c r="I993" s="122"/>
      <c r="J993" s="122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2"/>
      <c r="C994" s="122"/>
      <c r="D994" s="122"/>
      <c r="E994" s="122"/>
      <c r="F994" s="122"/>
      <c r="G994" s="122"/>
      <c r="H994" s="122"/>
      <c r="I994" s="122"/>
      <c r="J994" s="122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2"/>
      <c r="C995" s="122"/>
      <c r="D995" s="122"/>
      <c r="E995" s="122"/>
      <c r="F995" s="122"/>
      <c r="G995" s="122"/>
      <c r="H995" s="122"/>
      <c r="I995" s="122"/>
      <c r="J995" s="122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2"/>
      <c r="C996" s="122"/>
      <c r="D996" s="122"/>
      <c r="E996" s="122"/>
      <c r="F996" s="122"/>
      <c r="G996" s="122"/>
      <c r="H996" s="122"/>
      <c r="I996" s="122"/>
      <c r="J996" s="122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2"/>
      <c r="C997" s="122"/>
      <c r="D997" s="122"/>
      <c r="E997" s="122"/>
      <c r="F997" s="122"/>
      <c r="G997" s="122"/>
      <c r="H997" s="122"/>
      <c r="I997" s="122"/>
      <c r="J997" s="122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2"/>
      <c r="C998" s="122"/>
      <c r="D998" s="122"/>
      <c r="E998" s="122"/>
      <c r="F998" s="122"/>
      <c r="G998" s="122"/>
      <c r="H998" s="122"/>
      <c r="I998" s="122"/>
      <c r="J998" s="122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2"/>
      <c r="C999" s="122"/>
      <c r="D999" s="122"/>
      <c r="E999" s="122"/>
      <c r="F999" s="122"/>
      <c r="G999" s="122"/>
      <c r="H999" s="122"/>
      <c r="I999" s="122"/>
      <c r="J999" s="122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2"/>
      <c r="C1001" s="122"/>
      <c r="D1001" s="122"/>
      <c r="E1001" s="122"/>
      <c r="F1001" s="122"/>
      <c r="G1001" s="122"/>
      <c r="H1001" s="122"/>
      <c r="I1001" s="122"/>
      <c r="J1001" s="122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2"/>
      <c r="C1002" s="122"/>
      <c r="D1002" s="122"/>
      <c r="E1002" s="122"/>
      <c r="F1002" s="122"/>
      <c r="G1002" s="122"/>
      <c r="H1002" s="122"/>
      <c r="I1002" s="122"/>
      <c r="J1002" s="122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2"/>
      <c r="C1003" s="122"/>
      <c r="D1003" s="122"/>
      <c r="E1003" s="122"/>
      <c r="F1003" s="122"/>
      <c r="G1003" s="122"/>
      <c r="H1003" s="122"/>
      <c r="I1003" s="122"/>
      <c r="J1003" s="122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2"/>
      <c r="C1004" s="122"/>
      <c r="D1004" s="122"/>
      <c r="E1004" s="122"/>
      <c r="F1004" s="122"/>
      <c r="G1004" s="122"/>
      <c r="H1004" s="122"/>
      <c r="I1004" s="122"/>
      <c r="J1004" s="122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2"/>
      <c r="C1005" s="122"/>
      <c r="D1005" s="122"/>
      <c r="E1005" s="122"/>
      <c r="F1005" s="122"/>
      <c r="G1005" s="122"/>
      <c r="H1005" s="122"/>
      <c r="I1005" s="122"/>
      <c r="J1005" s="122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2"/>
      <c r="C1006" s="122"/>
      <c r="D1006" s="122"/>
      <c r="E1006" s="122"/>
      <c r="F1006" s="122"/>
      <c r="G1006" s="122"/>
      <c r="H1006" s="122"/>
      <c r="I1006" s="122"/>
      <c r="J1006" s="122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2"/>
      <c r="C1007" s="122"/>
      <c r="D1007" s="122"/>
      <c r="E1007" s="122"/>
      <c r="F1007" s="122"/>
      <c r="G1007" s="122"/>
      <c r="H1007" s="122"/>
      <c r="I1007" s="122"/>
      <c r="J1007" s="122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2"/>
      <c r="C1008" s="122"/>
      <c r="D1008" s="122"/>
      <c r="E1008" s="122"/>
      <c r="F1008" s="122"/>
      <c r="G1008" s="122"/>
      <c r="H1008" s="122"/>
      <c r="I1008" s="122"/>
      <c r="J1008" s="122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2"/>
      <c r="C1009" s="122"/>
      <c r="D1009" s="122"/>
      <c r="E1009" s="122"/>
      <c r="F1009" s="122"/>
      <c r="G1009" s="122"/>
      <c r="H1009" s="122"/>
      <c r="I1009" s="122"/>
      <c r="J1009" s="122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2"/>
      <c r="C1010" s="122"/>
      <c r="D1010" s="122"/>
      <c r="E1010" s="122"/>
      <c r="F1010" s="122"/>
      <c r="G1010" s="122"/>
      <c r="H1010" s="122"/>
      <c r="I1010" s="122"/>
      <c r="J1010" s="122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2"/>
      <c r="C1011" s="122"/>
      <c r="D1011" s="122"/>
      <c r="E1011" s="122"/>
      <c r="F1011" s="122"/>
      <c r="G1011" s="122"/>
      <c r="H1011" s="122"/>
      <c r="I1011" s="122"/>
      <c r="J1011" s="122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2"/>
      <c r="C1012" s="122"/>
      <c r="D1012" s="122"/>
      <c r="E1012" s="122"/>
      <c r="F1012" s="122"/>
      <c r="G1012" s="122"/>
      <c r="H1012" s="122"/>
      <c r="I1012" s="122"/>
      <c r="J1012" s="122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2"/>
      <c r="C1013" s="122"/>
      <c r="D1013" s="122"/>
      <c r="E1013" s="122"/>
      <c r="F1013" s="122"/>
      <c r="G1013" s="122"/>
      <c r="H1013" s="122"/>
      <c r="I1013" s="122"/>
      <c r="J1013" s="122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2"/>
      <c r="C1014" s="122"/>
      <c r="D1014" s="122"/>
      <c r="E1014" s="122"/>
      <c r="F1014" s="122"/>
      <c r="G1014" s="122"/>
      <c r="H1014" s="122"/>
      <c r="I1014" s="122"/>
      <c r="J1014" s="122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2"/>
      <c r="C1015" s="122"/>
      <c r="D1015" s="122"/>
      <c r="E1015" s="122"/>
      <c r="F1015" s="122"/>
      <c r="G1015" s="122"/>
      <c r="H1015" s="122"/>
      <c r="I1015" s="122"/>
      <c r="J1015" s="122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2"/>
      <c r="C1016" s="122"/>
      <c r="D1016" s="122"/>
      <c r="E1016" s="122"/>
      <c r="F1016" s="122"/>
      <c r="G1016" s="122"/>
      <c r="H1016" s="122"/>
      <c r="I1016" s="122"/>
      <c r="J1016" s="122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2"/>
      <c r="C1017" s="122"/>
      <c r="D1017" s="122"/>
      <c r="E1017" s="122"/>
      <c r="F1017" s="122"/>
      <c r="G1017" s="122"/>
      <c r="H1017" s="122"/>
      <c r="I1017" s="122"/>
      <c r="J1017" s="122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2"/>
      <c r="C1018" s="122"/>
      <c r="D1018" s="122"/>
      <c r="E1018" s="122"/>
      <c r="F1018" s="122"/>
      <c r="G1018" s="122"/>
      <c r="H1018" s="122"/>
      <c r="I1018" s="122"/>
      <c r="J1018" s="122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2"/>
      <c r="C1019" s="122"/>
      <c r="D1019" s="122"/>
      <c r="E1019" s="122"/>
      <c r="F1019" s="122"/>
      <c r="G1019" s="122"/>
      <c r="H1019" s="122"/>
      <c r="I1019" s="122"/>
      <c r="J1019" s="122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2"/>
      <c r="C1020" s="122"/>
      <c r="D1020" s="122"/>
      <c r="E1020" s="122"/>
      <c r="F1020" s="122"/>
      <c r="G1020" s="122"/>
      <c r="H1020" s="122"/>
      <c r="I1020" s="122"/>
      <c r="J1020" s="122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2"/>
      <c r="C1021" s="122"/>
      <c r="D1021" s="122"/>
      <c r="E1021" s="122"/>
      <c r="F1021" s="122"/>
      <c r="G1021" s="122"/>
      <c r="H1021" s="122"/>
      <c r="I1021" s="122"/>
      <c r="J1021" s="122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2"/>
      <c r="C1022" s="122"/>
      <c r="D1022" s="122"/>
      <c r="E1022" s="122"/>
      <c r="F1022" s="122"/>
      <c r="G1022" s="122"/>
      <c r="H1022" s="122"/>
      <c r="I1022" s="122"/>
      <c r="J1022" s="122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2"/>
      <c r="C1023" s="122"/>
      <c r="D1023" s="122"/>
      <c r="E1023" s="122"/>
      <c r="F1023" s="122"/>
      <c r="G1023" s="122"/>
      <c r="H1023" s="122"/>
      <c r="I1023" s="122"/>
      <c r="J1023" s="122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2"/>
      <c r="C1024" s="122"/>
      <c r="D1024" s="122"/>
      <c r="E1024" s="122"/>
      <c r="F1024" s="122"/>
      <c r="G1024" s="122"/>
      <c r="H1024" s="122"/>
      <c r="I1024" s="122"/>
      <c r="J1024" s="122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2"/>
      <c r="C1025" s="122"/>
      <c r="D1025" s="122"/>
      <c r="E1025" s="122"/>
      <c r="F1025" s="122"/>
      <c r="G1025" s="122"/>
      <c r="H1025" s="122"/>
      <c r="I1025" s="122"/>
      <c r="J1025" s="122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2"/>
      <c r="C1026" s="122"/>
      <c r="D1026" s="122"/>
      <c r="E1026" s="122"/>
      <c r="F1026" s="122"/>
      <c r="G1026" s="122"/>
      <c r="H1026" s="122"/>
      <c r="I1026" s="122"/>
      <c r="J1026" s="122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2"/>
      <c r="C1027" s="122"/>
      <c r="D1027" s="122"/>
      <c r="E1027" s="122"/>
      <c r="F1027" s="122"/>
      <c r="G1027" s="122"/>
      <c r="H1027" s="122"/>
      <c r="I1027" s="122"/>
      <c r="J1027" s="122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2"/>
      <c r="C1028" s="122"/>
      <c r="D1028" s="122"/>
      <c r="E1028" s="122"/>
      <c r="F1028" s="122"/>
      <c r="G1028" s="122"/>
      <c r="H1028" s="122"/>
      <c r="I1028" s="122"/>
      <c r="J1028" s="122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2"/>
      <c r="C1029" s="122"/>
      <c r="D1029" s="122"/>
      <c r="E1029" s="122"/>
      <c r="F1029" s="122"/>
      <c r="G1029" s="122"/>
      <c r="H1029" s="122"/>
      <c r="I1029" s="122"/>
      <c r="J1029" s="122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2"/>
      <c r="C1030" s="122"/>
      <c r="D1030" s="122"/>
      <c r="E1030" s="122"/>
      <c r="F1030" s="122"/>
      <c r="G1030" s="122"/>
      <c r="H1030" s="122"/>
      <c r="I1030" s="122"/>
      <c r="J1030" s="122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2"/>
      <c r="C1031" s="122"/>
      <c r="D1031" s="122"/>
      <c r="E1031" s="122"/>
      <c r="F1031" s="122"/>
      <c r="G1031" s="122"/>
      <c r="H1031" s="122"/>
      <c r="I1031" s="122"/>
      <c r="J1031" s="122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2"/>
      <c r="C1032" s="122"/>
      <c r="D1032" s="122"/>
      <c r="E1032" s="122"/>
      <c r="F1032" s="122"/>
      <c r="G1032" s="122"/>
      <c r="H1032" s="122"/>
      <c r="I1032" s="122"/>
      <c r="J1032" s="122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2"/>
      <c r="C1033" s="122"/>
      <c r="D1033" s="122"/>
      <c r="E1033" s="122"/>
      <c r="F1033" s="122"/>
      <c r="G1033" s="122"/>
      <c r="H1033" s="122"/>
      <c r="I1033" s="122"/>
      <c r="J1033" s="122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2"/>
      <c r="C1034" s="122"/>
      <c r="D1034" s="122"/>
      <c r="E1034" s="122"/>
      <c r="F1034" s="122"/>
      <c r="G1034" s="122"/>
      <c r="H1034" s="122"/>
      <c r="I1034" s="122"/>
      <c r="J1034" s="122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2"/>
      <c r="C1035" s="122"/>
      <c r="D1035" s="122"/>
      <c r="E1035" s="122"/>
      <c r="F1035" s="122"/>
      <c r="G1035" s="122"/>
      <c r="H1035" s="122"/>
      <c r="I1035" s="122"/>
      <c r="J1035" s="122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2"/>
      <c r="C1036" s="122"/>
      <c r="D1036" s="122"/>
      <c r="E1036" s="122"/>
      <c r="F1036" s="122"/>
      <c r="G1036" s="122"/>
      <c r="H1036" s="122"/>
      <c r="I1036" s="122"/>
      <c r="J1036" s="122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2"/>
      <c r="C1037" s="122"/>
      <c r="D1037" s="122"/>
      <c r="E1037" s="122"/>
      <c r="F1037" s="122"/>
      <c r="G1037" s="122"/>
      <c r="H1037" s="122"/>
      <c r="I1037" s="122"/>
      <c r="J1037" s="122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2"/>
      <c r="C1038" s="122"/>
      <c r="D1038" s="122"/>
      <c r="E1038" s="122"/>
      <c r="F1038" s="122"/>
      <c r="G1038" s="122"/>
      <c r="H1038" s="122"/>
      <c r="I1038" s="122"/>
      <c r="J1038" s="122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2"/>
      <c r="C1039" s="122"/>
      <c r="D1039" s="122"/>
      <c r="E1039" s="122"/>
      <c r="F1039" s="122"/>
      <c r="G1039" s="122"/>
      <c r="H1039" s="122"/>
      <c r="I1039" s="122"/>
      <c r="J1039" s="122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2"/>
      <c r="C1040" s="122"/>
      <c r="D1040" s="122"/>
      <c r="E1040" s="122"/>
      <c r="F1040" s="122"/>
      <c r="G1040" s="122"/>
      <c r="H1040" s="122"/>
      <c r="I1040" s="122"/>
      <c r="J1040" s="122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2"/>
      <c r="C1041" s="122"/>
      <c r="D1041" s="122"/>
      <c r="E1041" s="122"/>
      <c r="F1041" s="122"/>
      <c r="G1041" s="122"/>
      <c r="H1041" s="122"/>
      <c r="I1041" s="122"/>
      <c r="J1041" s="122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2"/>
      <c r="C1042" s="122"/>
      <c r="D1042" s="122"/>
      <c r="E1042" s="122"/>
      <c r="F1042" s="122"/>
      <c r="G1042" s="122"/>
      <c r="H1042" s="122"/>
      <c r="I1042" s="122"/>
      <c r="J1042" s="122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2"/>
      <c r="C1043" s="122"/>
      <c r="D1043" s="122"/>
      <c r="E1043" s="122"/>
      <c r="F1043" s="122"/>
      <c r="G1043" s="122"/>
      <c r="H1043" s="122"/>
      <c r="I1043" s="122"/>
      <c r="J1043" s="122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2"/>
      <c r="C1044" s="122"/>
      <c r="D1044" s="122"/>
      <c r="E1044" s="122"/>
      <c r="F1044" s="122"/>
      <c r="G1044" s="122"/>
      <c r="H1044" s="122"/>
      <c r="I1044" s="122"/>
      <c r="J1044" s="122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2"/>
      <c r="C1045" s="122"/>
      <c r="D1045" s="122"/>
      <c r="E1045" s="122"/>
      <c r="F1045" s="122"/>
      <c r="G1045" s="122"/>
      <c r="H1045" s="122"/>
      <c r="I1045" s="122"/>
      <c r="J1045" s="122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2"/>
      <c r="C1046" s="122"/>
      <c r="D1046" s="122"/>
      <c r="E1046" s="122"/>
      <c r="F1046" s="122"/>
      <c r="G1046" s="122"/>
      <c r="H1046" s="122"/>
      <c r="I1046" s="122"/>
      <c r="J1046" s="122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2"/>
      <c r="C1047" s="122"/>
      <c r="D1047" s="122"/>
      <c r="E1047" s="122"/>
      <c r="F1047" s="122"/>
      <c r="G1047" s="122"/>
      <c r="H1047" s="122"/>
      <c r="I1047" s="122"/>
      <c r="J1047" s="122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2"/>
      <c r="C1048" s="122"/>
      <c r="D1048" s="122"/>
      <c r="E1048" s="122"/>
      <c r="F1048" s="122"/>
      <c r="G1048" s="122"/>
      <c r="H1048" s="122"/>
      <c r="I1048" s="122"/>
      <c r="J1048" s="122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2"/>
      <c r="C1049" s="122"/>
      <c r="D1049" s="122"/>
      <c r="E1049" s="122"/>
      <c r="F1049" s="122"/>
      <c r="G1049" s="122"/>
      <c r="H1049" s="122"/>
      <c r="I1049" s="122"/>
      <c r="J1049" s="122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2"/>
      <c r="C1050" s="122"/>
      <c r="D1050" s="122"/>
      <c r="E1050" s="122"/>
      <c r="F1050" s="122"/>
      <c r="G1050" s="122"/>
      <c r="H1050" s="122"/>
      <c r="I1050" s="122"/>
      <c r="J1050" s="122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2"/>
      <c r="C1051" s="122"/>
      <c r="D1051" s="122"/>
      <c r="E1051" s="122"/>
      <c r="F1051" s="122"/>
      <c r="G1051" s="122"/>
      <c r="H1051" s="122"/>
      <c r="I1051" s="122"/>
      <c r="J1051" s="122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2"/>
      <c r="C1052" s="122"/>
      <c r="D1052" s="122"/>
      <c r="E1052" s="122"/>
      <c r="F1052" s="122"/>
      <c r="G1052" s="122"/>
      <c r="H1052" s="122"/>
      <c r="I1052" s="122"/>
      <c r="J1052" s="122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2"/>
      <c r="C1053" s="122"/>
      <c r="D1053" s="122"/>
      <c r="E1053" s="122"/>
      <c r="F1053" s="122"/>
      <c r="G1053" s="122"/>
      <c r="H1053" s="122"/>
      <c r="I1053" s="122"/>
      <c r="J1053" s="122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2"/>
      <c r="C1054" s="122"/>
      <c r="D1054" s="122"/>
      <c r="E1054" s="122"/>
      <c r="F1054" s="122"/>
      <c r="G1054" s="122"/>
      <c r="H1054" s="122"/>
      <c r="I1054" s="122"/>
      <c r="J1054" s="122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2"/>
      <c r="C1055" s="122"/>
      <c r="D1055" s="122"/>
      <c r="E1055" s="122"/>
      <c r="F1055" s="122"/>
      <c r="G1055" s="122"/>
      <c r="H1055" s="122"/>
      <c r="I1055" s="122"/>
      <c r="J1055" s="122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2"/>
      <c r="C1056" s="122"/>
      <c r="D1056" s="122"/>
      <c r="E1056" s="122"/>
      <c r="F1056" s="122"/>
      <c r="G1056" s="122"/>
      <c r="H1056" s="122"/>
      <c r="I1056" s="122"/>
      <c r="J1056" s="122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2"/>
      <c r="C1057" s="122"/>
      <c r="D1057" s="122"/>
      <c r="E1057" s="122"/>
      <c r="F1057" s="122"/>
      <c r="G1057" s="122"/>
      <c r="H1057" s="122"/>
      <c r="I1057" s="122"/>
      <c r="J1057" s="122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2"/>
      <c r="C1058" s="122"/>
      <c r="D1058" s="122"/>
      <c r="E1058" s="122"/>
      <c r="F1058" s="122"/>
      <c r="G1058" s="122"/>
      <c r="H1058" s="122"/>
      <c r="I1058" s="122"/>
      <c r="J1058" s="122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2"/>
      <c r="C1059" s="122"/>
      <c r="D1059" s="122"/>
      <c r="E1059" s="122"/>
      <c r="F1059" s="122"/>
      <c r="G1059" s="122"/>
      <c r="H1059" s="122"/>
      <c r="I1059" s="122"/>
      <c r="J1059" s="122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2"/>
      <c r="C1060" s="122"/>
      <c r="D1060" s="122"/>
      <c r="E1060" s="122"/>
      <c r="F1060" s="122"/>
      <c r="G1060" s="122"/>
      <c r="H1060" s="122"/>
      <c r="I1060" s="122"/>
      <c r="J1060" s="122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2"/>
      <c r="C1061" s="122"/>
      <c r="D1061" s="122"/>
      <c r="E1061" s="122"/>
      <c r="F1061" s="122"/>
      <c r="G1061" s="122"/>
      <c r="H1061" s="122"/>
      <c r="I1061" s="122"/>
      <c r="J1061" s="122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2"/>
      <c r="C1062" s="122"/>
      <c r="D1062" s="122"/>
      <c r="E1062" s="122"/>
      <c r="F1062" s="122"/>
      <c r="G1062" s="122"/>
      <c r="H1062" s="122"/>
      <c r="I1062" s="122"/>
      <c r="J1062" s="122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2"/>
      <c r="C1063" s="122"/>
      <c r="D1063" s="122"/>
      <c r="E1063" s="122"/>
      <c r="F1063" s="122"/>
      <c r="G1063" s="122"/>
      <c r="H1063" s="122"/>
      <c r="I1063" s="122"/>
      <c r="J1063" s="122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2"/>
      <c r="C1064" s="122"/>
      <c r="D1064" s="122"/>
      <c r="E1064" s="122"/>
      <c r="F1064" s="122"/>
      <c r="G1064" s="122"/>
      <c r="H1064" s="122"/>
      <c r="I1064" s="122"/>
      <c r="J1064" s="122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2"/>
      <c r="C1065" s="122"/>
      <c r="D1065" s="122"/>
      <c r="E1065" s="122"/>
      <c r="F1065" s="122"/>
      <c r="G1065" s="122"/>
      <c r="H1065" s="122"/>
      <c r="I1065" s="122"/>
      <c r="J1065" s="122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2"/>
      <c r="C1066" s="122"/>
      <c r="D1066" s="122"/>
      <c r="E1066" s="122"/>
      <c r="F1066" s="122"/>
      <c r="G1066" s="122"/>
      <c r="H1066" s="122"/>
      <c r="I1066" s="122"/>
      <c r="J1066" s="122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2"/>
      <c r="C1067" s="122"/>
      <c r="D1067" s="122"/>
      <c r="E1067" s="122"/>
      <c r="F1067" s="122"/>
      <c r="G1067" s="122"/>
      <c r="H1067" s="122"/>
      <c r="I1067" s="122"/>
      <c r="J1067" s="122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2"/>
      <c r="C1068" s="122"/>
      <c r="D1068" s="122"/>
      <c r="E1068" s="122"/>
      <c r="F1068" s="122"/>
      <c r="G1068" s="122"/>
      <c r="H1068" s="122"/>
      <c r="I1068" s="122"/>
      <c r="J1068" s="122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2"/>
      <c r="C1069" s="122"/>
      <c r="D1069" s="122"/>
      <c r="E1069" s="122"/>
      <c r="F1069" s="122"/>
      <c r="G1069" s="122"/>
      <c r="H1069" s="122"/>
      <c r="I1069" s="122"/>
      <c r="J1069" s="122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2"/>
      <c r="C1070" s="122"/>
      <c r="D1070" s="122"/>
      <c r="E1070" s="122"/>
      <c r="F1070" s="122"/>
      <c r="G1070" s="122"/>
      <c r="H1070" s="122"/>
      <c r="I1070" s="122"/>
      <c r="J1070" s="122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2"/>
      <c r="C1071" s="122"/>
      <c r="D1071" s="122"/>
      <c r="E1071" s="122"/>
      <c r="F1071" s="122"/>
      <c r="G1071" s="122"/>
      <c r="H1071" s="122"/>
      <c r="I1071" s="122"/>
      <c r="J1071" s="122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2"/>
      <c r="C1072" s="122"/>
      <c r="D1072" s="122"/>
      <c r="E1072" s="122"/>
      <c r="F1072" s="122"/>
      <c r="G1072" s="122"/>
      <c r="H1072" s="122"/>
      <c r="I1072" s="122"/>
      <c r="J1072" s="122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2"/>
      <c r="C1073" s="122"/>
      <c r="D1073" s="122"/>
      <c r="E1073" s="122"/>
      <c r="F1073" s="122"/>
      <c r="G1073" s="122"/>
      <c r="H1073" s="122"/>
      <c r="I1073" s="122"/>
      <c r="J1073" s="122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2"/>
      <c r="C1074" s="122"/>
      <c r="D1074" s="122"/>
      <c r="E1074" s="122"/>
      <c r="F1074" s="122"/>
      <c r="G1074" s="122"/>
      <c r="H1074" s="122"/>
      <c r="I1074" s="122"/>
      <c r="J1074" s="122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2"/>
      <c r="C1075" s="122"/>
      <c r="D1075" s="122"/>
      <c r="E1075" s="122"/>
      <c r="F1075" s="122"/>
      <c r="G1075" s="122"/>
      <c r="H1075" s="122"/>
      <c r="I1075" s="122"/>
      <c r="J1075" s="122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2"/>
      <c r="C1076" s="122"/>
      <c r="D1076" s="122"/>
      <c r="E1076" s="122"/>
      <c r="F1076" s="122"/>
      <c r="G1076" s="122"/>
      <c r="H1076" s="122"/>
      <c r="I1076" s="122"/>
      <c r="J1076" s="122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2"/>
      <c r="C1077" s="122"/>
      <c r="D1077" s="122"/>
      <c r="E1077" s="122"/>
      <c r="F1077" s="122"/>
      <c r="G1077" s="122"/>
      <c r="H1077" s="122"/>
      <c r="I1077" s="122"/>
      <c r="J1077" s="122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2"/>
      <c r="C1078" s="122"/>
      <c r="D1078" s="122"/>
      <c r="E1078" s="122"/>
      <c r="F1078" s="122"/>
      <c r="G1078" s="122"/>
      <c r="H1078" s="122"/>
      <c r="I1078" s="122"/>
      <c r="J1078" s="122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2"/>
      <c r="C1079" s="122"/>
      <c r="D1079" s="122"/>
      <c r="E1079" s="122"/>
      <c r="F1079" s="122"/>
      <c r="G1079" s="122"/>
      <c r="H1079" s="122"/>
      <c r="I1079" s="122"/>
      <c r="J1079" s="122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2"/>
      <c r="C1080" s="122"/>
      <c r="D1080" s="122"/>
      <c r="E1080" s="122"/>
      <c r="F1080" s="122"/>
      <c r="G1080" s="122"/>
      <c r="H1080" s="122"/>
      <c r="I1080" s="122"/>
      <c r="J1080" s="122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2"/>
      <c r="C1081" s="122"/>
      <c r="D1081" s="122"/>
      <c r="E1081" s="122"/>
      <c r="F1081" s="122"/>
      <c r="G1081" s="122"/>
      <c r="H1081" s="122"/>
      <c r="I1081" s="122"/>
      <c r="J1081" s="122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2"/>
      <c r="C1082" s="122"/>
      <c r="D1082" s="122"/>
      <c r="E1082" s="122"/>
      <c r="F1082" s="122"/>
      <c r="G1082" s="122"/>
      <c r="H1082" s="122"/>
      <c r="I1082" s="122"/>
      <c r="J1082" s="122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2"/>
      <c r="C1083" s="122"/>
      <c r="D1083" s="122"/>
      <c r="E1083" s="122"/>
      <c r="F1083" s="122"/>
      <c r="G1083" s="122"/>
      <c r="H1083" s="122"/>
      <c r="I1083" s="122"/>
      <c r="J1083" s="122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2"/>
      <c r="C1084" s="122"/>
      <c r="D1084" s="122"/>
      <c r="E1084" s="122"/>
      <c r="F1084" s="122"/>
      <c r="G1084" s="122"/>
      <c r="H1084" s="122"/>
      <c r="I1084" s="122"/>
      <c r="J1084" s="122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2"/>
      <c r="C1085" s="122"/>
      <c r="D1085" s="122"/>
      <c r="E1085" s="122"/>
      <c r="F1085" s="122"/>
      <c r="G1085" s="122"/>
      <c r="H1085" s="122"/>
      <c r="I1085" s="122"/>
      <c r="J1085" s="122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2"/>
      <c r="C1086" s="122"/>
      <c r="D1086" s="122"/>
      <c r="E1086" s="122"/>
      <c r="F1086" s="122"/>
      <c r="G1086" s="122"/>
      <c r="H1086" s="122"/>
      <c r="I1086" s="122"/>
      <c r="J1086" s="122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2"/>
      <c r="C1087" s="122"/>
      <c r="D1087" s="122"/>
      <c r="E1087" s="122"/>
      <c r="F1087" s="122"/>
      <c r="G1087" s="122"/>
      <c r="H1087" s="122"/>
      <c r="I1087" s="122"/>
      <c r="J1087" s="122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2"/>
      <c r="C1088" s="122"/>
      <c r="D1088" s="122"/>
      <c r="E1088" s="122"/>
      <c r="F1088" s="122"/>
      <c r="G1088" s="122"/>
      <c r="H1088" s="122"/>
      <c r="I1088" s="122"/>
      <c r="J1088" s="122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2"/>
      <c r="C1089" s="122"/>
      <c r="D1089" s="122"/>
      <c r="E1089" s="122"/>
      <c r="F1089" s="122"/>
      <c r="G1089" s="122"/>
      <c r="H1089" s="122"/>
      <c r="I1089" s="122"/>
      <c r="J1089" s="122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2"/>
      <c r="C1090" s="122"/>
      <c r="D1090" s="122"/>
      <c r="E1090" s="122"/>
      <c r="F1090" s="122"/>
      <c r="G1090" s="122"/>
      <c r="H1090" s="122"/>
      <c r="I1090" s="122"/>
      <c r="J1090" s="122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2"/>
      <c r="C1091" s="122"/>
      <c r="D1091" s="122"/>
      <c r="E1091" s="122"/>
      <c r="F1091" s="122"/>
      <c r="G1091" s="122"/>
      <c r="H1091" s="122"/>
      <c r="I1091" s="122"/>
      <c r="J1091" s="122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2"/>
      <c r="C1092" s="122"/>
      <c r="D1092" s="122"/>
      <c r="E1092" s="122"/>
      <c r="F1092" s="122"/>
      <c r="G1092" s="122"/>
      <c r="H1092" s="122"/>
      <c r="I1092" s="122"/>
      <c r="J1092" s="122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2"/>
      <c r="C1093" s="122"/>
      <c r="D1093" s="122"/>
      <c r="E1093" s="122"/>
      <c r="F1093" s="122"/>
      <c r="G1093" s="122"/>
      <c r="H1093" s="122"/>
      <c r="I1093" s="122"/>
      <c r="J1093" s="122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2"/>
      <c r="C1094" s="122"/>
      <c r="D1094" s="122"/>
      <c r="E1094" s="122"/>
      <c r="F1094" s="122"/>
      <c r="G1094" s="122"/>
      <c r="H1094" s="122"/>
      <c r="I1094" s="122"/>
      <c r="J1094" s="122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2"/>
      <c r="C1095" s="122"/>
      <c r="D1095" s="122"/>
      <c r="E1095" s="122"/>
      <c r="F1095" s="122"/>
      <c r="G1095" s="122"/>
      <c r="H1095" s="122"/>
      <c r="I1095" s="122"/>
      <c r="J1095" s="122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2"/>
      <c r="C1096" s="122"/>
      <c r="D1096" s="122"/>
      <c r="E1096" s="122"/>
      <c r="F1096" s="122"/>
      <c r="G1096" s="122"/>
      <c r="H1096" s="122"/>
      <c r="I1096" s="122"/>
      <c r="J1096" s="122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2"/>
      <c r="C1097" s="122"/>
      <c r="D1097" s="122"/>
      <c r="E1097" s="122"/>
      <c r="F1097" s="122"/>
      <c r="G1097" s="122"/>
      <c r="H1097" s="122"/>
      <c r="I1097" s="122"/>
      <c r="J1097" s="122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2"/>
      <c r="C1098" s="122"/>
      <c r="D1098" s="122"/>
      <c r="E1098" s="122"/>
      <c r="F1098" s="122"/>
      <c r="G1098" s="122"/>
      <c r="H1098" s="122"/>
      <c r="I1098" s="122"/>
      <c r="J1098" s="122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2"/>
      <c r="C1099" s="122"/>
      <c r="D1099" s="122"/>
      <c r="E1099" s="122"/>
      <c r="F1099" s="122"/>
      <c r="G1099" s="122"/>
      <c r="H1099" s="122"/>
      <c r="I1099" s="122"/>
      <c r="J1099" s="122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2"/>
      <c r="C1100" s="122"/>
      <c r="D1100" s="122"/>
      <c r="E1100" s="122"/>
      <c r="F1100" s="122"/>
      <c r="G1100" s="122"/>
      <c r="H1100" s="122"/>
      <c r="I1100" s="122"/>
      <c r="J1100" s="122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2"/>
      <c r="C1101" s="122"/>
      <c r="D1101" s="122"/>
      <c r="E1101" s="122"/>
      <c r="F1101" s="122"/>
      <c r="G1101" s="122"/>
      <c r="H1101" s="122"/>
      <c r="I1101" s="122"/>
      <c r="J1101" s="122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2"/>
      <c r="C1102" s="122"/>
      <c r="D1102" s="122"/>
      <c r="E1102" s="122"/>
      <c r="F1102" s="122"/>
      <c r="G1102" s="122"/>
      <c r="H1102" s="122"/>
      <c r="I1102" s="122"/>
      <c r="J1102" s="122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2"/>
      <c r="C1103" s="122"/>
      <c r="D1103" s="122"/>
      <c r="E1103" s="122"/>
      <c r="F1103" s="122"/>
      <c r="G1103" s="122"/>
      <c r="H1103" s="122"/>
      <c r="I1103" s="122"/>
      <c r="J1103" s="122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2"/>
      <c r="C1104" s="122"/>
      <c r="D1104" s="122"/>
      <c r="E1104" s="122"/>
      <c r="F1104" s="122"/>
      <c r="G1104" s="122"/>
      <c r="H1104" s="122"/>
      <c r="I1104" s="122"/>
      <c r="J1104" s="122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2"/>
      <c r="C1105" s="122"/>
      <c r="D1105" s="122"/>
      <c r="E1105" s="122"/>
      <c r="F1105" s="122"/>
      <c r="G1105" s="122"/>
      <c r="H1105" s="122"/>
      <c r="I1105" s="122"/>
      <c r="J1105" s="122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2"/>
      <c r="C1106" s="122"/>
      <c r="D1106" s="122"/>
      <c r="E1106" s="122"/>
      <c r="F1106" s="122"/>
      <c r="G1106" s="122"/>
      <c r="H1106" s="122"/>
      <c r="I1106" s="122"/>
      <c r="J1106" s="122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2"/>
      <c r="C1107" s="122"/>
      <c r="D1107" s="122"/>
      <c r="E1107" s="122"/>
      <c r="F1107" s="122"/>
      <c r="G1107" s="122"/>
      <c r="H1107" s="122"/>
      <c r="I1107" s="122"/>
      <c r="J1107" s="122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2"/>
      <c r="C1108" s="122"/>
      <c r="D1108" s="122"/>
      <c r="E1108" s="122"/>
      <c r="F1108" s="122"/>
      <c r="G1108" s="122"/>
      <c r="H1108" s="122"/>
      <c r="I1108" s="122"/>
      <c r="J1108" s="122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2"/>
      <c r="C1109" s="122"/>
      <c r="D1109" s="122"/>
      <c r="E1109" s="122"/>
      <c r="F1109" s="122"/>
      <c r="G1109" s="122"/>
      <c r="H1109" s="122"/>
      <c r="I1109" s="122"/>
      <c r="J1109" s="122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2"/>
      <c r="C1110" s="122"/>
      <c r="D1110" s="122"/>
      <c r="E1110" s="122"/>
      <c r="F1110" s="122"/>
      <c r="G1110" s="122"/>
      <c r="H1110" s="122"/>
      <c r="I1110" s="122"/>
      <c r="J1110" s="122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2"/>
      <c r="C1111" s="122"/>
      <c r="D1111" s="122"/>
      <c r="E1111" s="122"/>
      <c r="F1111" s="122"/>
      <c r="G1111" s="122"/>
      <c r="H1111" s="122"/>
      <c r="I1111" s="122"/>
      <c r="J1111" s="122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2"/>
      <c r="C1112" s="122"/>
      <c r="D1112" s="122"/>
      <c r="E1112" s="122"/>
      <c r="F1112" s="122"/>
      <c r="G1112" s="122"/>
      <c r="H1112" s="122"/>
      <c r="I1112" s="122"/>
      <c r="J1112" s="122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2"/>
      <c r="C1113" s="122"/>
      <c r="D1113" s="122"/>
      <c r="E1113" s="122"/>
      <c r="F1113" s="122"/>
      <c r="G1113" s="122"/>
      <c r="H1113" s="122"/>
      <c r="I1113" s="122"/>
      <c r="J1113" s="122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2"/>
      <c r="C1114" s="122"/>
      <c r="D1114" s="122"/>
      <c r="E1114" s="122"/>
      <c r="F1114" s="122"/>
      <c r="G1114" s="122"/>
      <c r="H1114" s="122"/>
      <c r="I1114" s="122"/>
      <c r="J1114" s="122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2"/>
      <c r="C1115" s="122"/>
      <c r="D1115" s="122"/>
      <c r="E1115" s="122"/>
      <c r="F1115" s="122"/>
      <c r="G1115" s="122"/>
      <c r="H1115" s="122"/>
      <c r="I1115" s="122"/>
      <c r="J1115" s="122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2"/>
      <c r="C1116" s="122"/>
      <c r="D1116" s="122"/>
      <c r="E1116" s="122"/>
      <c r="F1116" s="122"/>
      <c r="G1116" s="122"/>
      <c r="H1116" s="122"/>
      <c r="I1116" s="122"/>
      <c r="J1116" s="122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2"/>
      <c r="C1117" s="122"/>
      <c r="D1117" s="122"/>
      <c r="E1117" s="122"/>
      <c r="F1117" s="122"/>
      <c r="G1117" s="122"/>
      <c r="H1117" s="122"/>
      <c r="I1117" s="122"/>
      <c r="J1117" s="122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2"/>
      <c r="C1118" s="122"/>
      <c r="D1118" s="122"/>
      <c r="E1118" s="122"/>
      <c r="F1118" s="122"/>
      <c r="G1118" s="122"/>
      <c r="H1118" s="122"/>
      <c r="I1118" s="122"/>
      <c r="J1118" s="122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2"/>
      <c r="C1119" s="122"/>
      <c r="D1119" s="122"/>
      <c r="E1119" s="122"/>
      <c r="F1119" s="122"/>
      <c r="G1119" s="122"/>
      <c r="H1119" s="122"/>
      <c r="I1119" s="122"/>
      <c r="J1119" s="122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2"/>
      <c r="C1120" s="122"/>
      <c r="D1120" s="122"/>
      <c r="E1120" s="122"/>
      <c r="F1120" s="122"/>
      <c r="G1120" s="122"/>
      <c r="H1120" s="122"/>
      <c r="I1120" s="122"/>
      <c r="J1120" s="122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2"/>
      <c r="C1121" s="122"/>
      <c r="D1121" s="122"/>
      <c r="E1121" s="122"/>
      <c r="F1121" s="122"/>
      <c r="G1121" s="122"/>
      <c r="H1121" s="122"/>
      <c r="I1121" s="122"/>
      <c r="J1121" s="122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2"/>
      <c r="C1122" s="122"/>
      <c r="D1122" s="122"/>
      <c r="E1122" s="122"/>
      <c r="F1122" s="122"/>
      <c r="G1122" s="122"/>
      <c r="H1122" s="122"/>
      <c r="I1122" s="122"/>
      <c r="J1122" s="122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2"/>
      <c r="C1123" s="122"/>
      <c r="D1123" s="122"/>
      <c r="E1123" s="122"/>
      <c r="F1123" s="122"/>
      <c r="G1123" s="122"/>
      <c r="H1123" s="122"/>
      <c r="I1123" s="122"/>
      <c r="J1123" s="122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2"/>
      <c r="C1124" s="122"/>
      <c r="D1124" s="122"/>
      <c r="E1124" s="122"/>
      <c r="F1124" s="122"/>
      <c r="G1124" s="122"/>
      <c r="H1124" s="122"/>
      <c r="I1124" s="122"/>
      <c r="J1124" s="122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2"/>
      <c r="C1125" s="122"/>
      <c r="D1125" s="122"/>
      <c r="E1125" s="122"/>
      <c r="F1125" s="122"/>
      <c r="G1125" s="122"/>
      <c r="H1125" s="122"/>
      <c r="I1125" s="122"/>
      <c r="J1125" s="122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2"/>
      <c r="C1126" s="122"/>
      <c r="D1126" s="122"/>
      <c r="E1126" s="122"/>
      <c r="F1126" s="122"/>
      <c r="G1126" s="122"/>
      <c r="H1126" s="122"/>
      <c r="I1126" s="122"/>
      <c r="J1126" s="122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2"/>
      <c r="C1127" s="122"/>
      <c r="D1127" s="122"/>
      <c r="E1127" s="122"/>
      <c r="F1127" s="122"/>
      <c r="G1127" s="122"/>
      <c r="H1127" s="122"/>
      <c r="I1127" s="122"/>
      <c r="J1127" s="122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2"/>
      <c r="C1128" s="122"/>
      <c r="D1128" s="122"/>
      <c r="E1128" s="122"/>
      <c r="F1128" s="122"/>
      <c r="G1128" s="122"/>
      <c r="H1128" s="122"/>
      <c r="I1128" s="122"/>
      <c r="J1128" s="122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2"/>
      <c r="C1129" s="122"/>
      <c r="D1129" s="122"/>
      <c r="E1129" s="122"/>
      <c r="F1129" s="122"/>
      <c r="G1129" s="122"/>
      <c r="H1129" s="122"/>
      <c r="I1129" s="122"/>
      <c r="J1129" s="122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2"/>
      <c r="C1130" s="122"/>
      <c r="D1130" s="122"/>
      <c r="E1130" s="122"/>
      <c r="F1130" s="122"/>
      <c r="G1130" s="122"/>
      <c r="H1130" s="122"/>
      <c r="I1130" s="122"/>
      <c r="J1130" s="122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2"/>
      <c r="C1131" s="122"/>
      <c r="D1131" s="122"/>
      <c r="E1131" s="122"/>
      <c r="F1131" s="122"/>
      <c r="G1131" s="122"/>
      <c r="H1131" s="122"/>
      <c r="I1131" s="122"/>
      <c r="J1131" s="122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2"/>
      <c r="C1132" s="122"/>
      <c r="D1132" s="122"/>
      <c r="E1132" s="122"/>
      <c r="F1132" s="122"/>
      <c r="G1132" s="122"/>
      <c r="H1132" s="122"/>
      <c r="I1132" s="122"/>
      <c r="J1132" s="122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2"/>
      <c r="C1133" s="122"/>
      <c r="D1133" s="122"/>
      <c r="E1133" s="122"/>
      <c r="F1133" s="122"/>
      <c r="G1133" s="122"/>
      <c r="H1133" s="122"/>
      <c r="I1133" s="122"/>
      <c r="J1133" s="122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2"/>
      <c r="C1134" s="122"/>
      <c r="D1134" s="122"/>
      <c r="E1134" s="122"/>
      <c r="F1134" s="122"/>
      <c r="G1134" s="122"/>
      <c r="H1134" s="122"/>
      <c r="I1134" s="122"/>
      <c r="J1134" s="122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2"/>
      <c r="C1135" s="122"/>
      <c r="D1135" s="122"/>
      <c r="E1135" s="122"/>
      <c r="F1135" s="122"/>
      <c r="G1135" s="122"/>
      <c r="H1135" s="122"/>
      <c r="I1135" s="122"/>
      <c r="J1135" s="122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2"/>
      <c r="C1136" s="122"/>
      <c r="D1136" s="122"/>
      <c r="E1136" s="122"/>
      <c r="F1136" s="122"/>
      <c r="G1136" s="122"/>
      <c r="H1136" s="122"/>
      <c r="I1136" s="122"/>
      <c r="J1136" s="122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2"/>
      <c r="C1137" s="122"/>
      <c r="D1137" s="122"/>
      <c r="E1137" s="122"/>
      <c r="F1137" s="122"/>
      <c r="G1137" s="122"/>
      <c r="H1137" s="122"/>
      <c r="I1137" s="122"/>
      <c r="J1137" s="122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2"/>
      <c r="C1138" s="122"/>
      <c r="D1138" s="122"/>
      <c r="E1138" s="122"/>
      <c r="F1138" s="122"/>
      <c r="G1138" s="122"/>
      <c r="H1138" s="122"/>
      <c r="I1138" s="122"/>
      <c r="J1138" s="122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2"/>
      <c r="C1139" s="122"/>
      <c r="D1139" s="122"/>
      <c r="E1139" s="122"/>
      <c r="F1139" s="122"/>
      <c r="G1139" s="122"/>
      <c r="H1139" s="122"/>
      <c r="I1139" s="122"/>
      <c r="J1139" s="122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2"/>
      <c r="C1140" s="122"/>
      <c r="D1140" s="122"/>
      <c r="E1140" s="122"/>
      <c r="F1140" s="122"/>
      <c r="G1140" s="122"/>
      <c r="H1140" s="122"/>
      <c r="I1140" s="122"/>
      <c r="J1140" s="122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2"/>
      <c r="C1141" s="122"/>
      <c r="D1141" s="122"/>
      <c r="E1141" s="122"/>
      <c r="F1141" s="122"/>
      <c r="G1141" s="122"/>
      <c r="H1141" s="122"/>
      <c r="I1141" s="122"/>
      <c r="J1141" s="122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2"/>
      <c r="C1142" s="122"/>
      <c r="D1142" s="122"/>
      <c r="E1142" s="122"/>
      <c r="F1142" s="122"/>
      <c r="G1142" s="122"/>
      <c r="H1142" s="122"/>
      <c r="I1142" s="122"/>
      <c r="J1142" s="122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2"/>
      <c r="C1143" s="122"/>
      <c r="D1143" s="122"/>
      <c r="E1143" s="122"/>
      <c r="F1143" s="122"/>
      <c r="G1143" s="122"/>
      <c r="H1143" s="122"/>
      <c r="I1143" s="122"/>
      <c r="J1143" s="122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2"/>
      <c r="C1144" s="122"/>
      <c r="D1144" s="122"/>
      <c r="E1144" s="122"/>
      <c r="F1144" s="122"/>
      <c r="G1144" s="122"/>
      <c r="H1144" s="122"/>
      <c r="I1144" s="122"/>
      <c r="J1144" s="122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2"/>
      <c r="C1145" s="122"/>
      <c r="D1145" s="122"/>
      <c r="E1145" s="122"/>
      <c r="F1145" s="122"/>
      <c r="G1145" s="122"/>
      <c r="H1145" s="122"/>
      <c r="I1145" s="122"/>
      <c r="J1145" s="122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2"/>
      <c r="C1146" s="122"/>
      <c r="D1146" s="122"/>
      <c r="E1146" s="122"/>
      <c r="F1146" s="122"/>
      <c r="G1146" s="122"/>
      <c r="H1146" s="122"/>
      <c r="I1146" s="122"/>
      <c r="J1146" s="122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2"/>
      <c r="C1147" s="122"/>
      <c r="D1147" s="122"/>
      <c r="E1147" s="122"/>
      <c r="F1147" s="122"/>
      <c r="G1147" s="122"/>
      <c r="H1147" s="122"/>
      <c r="I1147" s="122"/>
      <c r="J1147" s="122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2"/>
      <c r="C1148" s="122"/>
      <c r="D1148" s="122"/>
      <c r="E1148" s="122"/>
      <c r="F1148" s="122"/>
      <c r="G1148" s="122"/>
      <c r="H1148" s="122"/>
      <c r="I1148" s="122"/>
      <c r="J1148" s="122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2"/>
      <c r="C1149" s="122"/>
      <c r="D1149" s="122"/>
      <c r="E1149" s="122"/>
      <c r="F1149" s="122"/>
      <c r="G1149" s="122"/>
      <c r="H1149" s="122"/>
      <c r="I1149" s="122"/>
      <c r="J1149" s="122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2"/>
      <c r="C1150" s="122"/>
      <c r="D1150" s="122"/>
      <c r="E1150" s="122"/>
      <c r="F1150" s="122"/>
      <c r="G1150" s="122"/>
      <c r="H1150" s="122"/>
      <c r="I1150" s="122"/>
      <c r="J1150" s="122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2"/>
      <c r="C1151" s="122"/>
      <c r="D1151" s="122"/>
      <c r="E1151" s="122"/>
      <c r="F1151" s="122"/>
      <c r="G1151" s="122"/>
      <c r="H1151" s="122"/>
      <c r="I1151" s="122"/>
      <c r="J1151" s="122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2"/>
      <c r="C1152" s="122"/>
      <c r="D1152" s="122"/>
      <c r="E1152" s="122"/>
      <c r="F1152" s="122"/>
      <c r="G1152" s="122"/>
      <c r="H1152" s="122"/>
      <c r="I1152" s="122"/>
      <c r="J1152" s="122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2"/>
      <c r="C1153" s="122"/>
      <c r="D1153" s="122"/>
      <c r="E1153" s="122"/>
      <c r="F1153" s="122"/>
      <c r="G1153" s="122"/>
      <c r="H1153" s="122"/>
      <c r="I1153" s="122"/>
      <c r="J1153" s="122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2"/>
      <c r="C1154" s="122"/>
      <c r="D1154" s="122"/>
      <c r="E1154" s="122"/>
      <c r="F1154" s="122"/>
      <c r="G1154" s="122"/>
      <c r="H1154" s="122"/>
      <c r="I1154" s="122"/>
      <c r="J1154" s="122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2"/>
      <c r="C1155" s="122"/>
      <c r="D1155" s="122"/>
      <c r="E1155" s="122"/>
      <c r="F1155" s="122"/>
      <c r="G1155" s="122"/>
      <c r="H1155" s="122"/>
      <c r="I1155" s="122"/>
      <c r="J1155" s="122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2"/>
      <c r="C1156" s="122"/>
      <c r="D1156" s="122"/>
      <c r="E1156" s="122"/>
      <c r="F1156" s="122"/>
      <c r="G1156" s="122"/>
      <c r="H1156" s="122"/>
      <c r="I1156" s="122"/>
      <c r="J1156" s="122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2"/>
      <c r="C1157" s="122"/>
      <c r="D1157" s="122"/>
      <c r="E1157" s="122"/>
      <c r="F1157" s="122"/>
      <c r="G1157" s="122"/>
      <c r="H1157" s="122"/>
      <c r="I1157" s="122"/>
      <c r="J1157" s="122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2"/>
      <c r="C1158" s="122"/>
      <c r="D1158" s="122"/>
      <c r="E1158" s="122"/>
      <c r="F1158" s="122"/>
      <c r="G1158" s="122"/>
      <c r="H1158" s="122"/>
      <c r="I1158" s="122"/>
      <c r="J1158" s="122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2"/>
      <c r="C1159" s="122"/>
      <c r="D1159" s="122"/>
      <c r="E1159" s="122"/>
      <c r="F1159" s="122"/>
      <c r="G1159" s="122"/>
      <c r="H1159" s="122"/>
      <c r="I1159" s="122"/>
      <c r="J1159" s="122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2"/>
      <c r="C1160" s="122"/>
      <c r="D1160" s="122"/>
      <c r="E1160" s="122"/>
      <c r="F1160" s="122"/>
      <c r="G1160" s="122"/>
      <c r="H1160" s="122"/>
      <c r="I1160" s="122"/>
      <c r="J1160" s="122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2"/>
      <c r="C1161" s="122"/>
      <c r="D1161" s="122"/>
      <c r="E1161" s="122"/>
      <c r="F1161" s="122"/>
      <c r="G1161" s="122"/>
      <c r="H1161" s="122"/>
      <c r="I1161" s="122"/>
      <c r="J1161" s="122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2"/>
      <c r="C1162" s="122"/>
      <c r="D1162" s="122"/>
      <c r="E1162" s="122"/>
      <c r="F1162" s="122"/>
      <c r="G1162" s="122"/>
      <c r="H1162" s="122"/>
      <c r="I1162" s="122"/>
      <c r="J1162" s="122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2"/>
      <c r="C1163" s="122"/>
      <c r="D1163" s="122"/>
      <c r="E1163" s="122"/>
      <c r="F1163" s="122"/>
      <c r="G1163" s="122"/>
      <c r="H1163" s="122"/>
      <c r="I1163" s="122"/>
      <c r="J1163" s="122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2"/>
      <c r="C1164" s="122"/>
      <c r="D1164" s="122"/>
      <c r="E1164" s="122"/>
      <c r="F1164" s="122"/>
      <c r="G1164" s="122"/>
      <c r="H1164" s="122"/>
      <c r="I1164" s="122"/>
      <c r="J1164" s="122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2"/>
      <c r="C1165" s="122"/>
      <c r="D1165" s="122"/>
      <c r="E1165" s="122"/>
      <c r="F1165" s="122"/>
      <c r="G1165" s="122"/>
      <c r="H1165" s="122"/>
      <c r="I1165" s="122"/>
      <c r="J1165" s="122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2"/>
      <c r="C1166" s="122"/>
      <c r="D1166" s="122"/>
      <c r="E1166" s="122"/>
      <c r="F1166" s="122"/>
      <c r="G1166" s="122"/>
      <c r="H1166" s="122"/>
      <c r="I1166" s="122"/>
      <c r="J1166" s="122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2"/>
      <c r="C1167" s="122"/>
      <c r="D1167" s="122"/>
      <c r="E1167" s="122"/>
      <c r="F1167" s="122"/>
      <c r="G1167" s="122"/>
      <c r="H1167" s="122"/>
      <c r="I1167" s="122"/>
      <c r="J1167" s="122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2"/>
      <c r="C1168" s="122"/>
      <c r="D1168" s="122"/>
      <c r="E1168" s="122"/>
      <c r="F1168" s="122"/>
      <c r="G1168" s="122"/>
      <c r="H1168" s="122"/>
      <c r="I1168" s="122"/>
      <c r="J1168" s="122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2"/>
      <c r="C1169" s="122"/>
      <c r="D1169" s="122"/>
      <c r="E1169" s="122"/>
      <c r="F1169" s="122"/>
      <c r="G1169" s="122"/>
      <c r="H1169" s="122"/>
      <c r="I1169" s="122"/>
      <c r="J1169" s="122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2"/>
      <c r="C1170" s="122"/>
      <c r="D1170" s="122"/>
      <c r="E1170" s="122"/>
      <c r="F1170" s="122"/>
      <c r="G1170" s="122"/>
      <c r="H1170" s="122"/>
      <c r="I1170" s="122"/>
      <c r="J1170" s="122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2"/>
      <c r="C1171" s="122"/>
      <c r="D1171" s="122"/>
      <c r="E1171" s="122"/>
      <c r="F1171" s="122"/>
      <c r="G1171" s="122"/>
      <c r="H1171" s="122"/>
      <c r="I1171" s="122"/>
      <c r="J1171" s="122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2"/>
      <c r="C1172" s="122"/>
      <c r="D1172" s="122"/>
      <c r="E1172" s="122"/>
      <c r="F1172" s="122"/>
      <c r="G1172" s="122"/>
      <c r="H1172" s="122"/>
      <c r="I1172" s="122"/>
      <c r="J1172" s="122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2"/>
      <c r="C1173" s="122"/>
      <c r="D1173" s="122"/>
      <c r="E1173" s="122"/>
      <c r="F1173" s="122"/>
      <c r="G1173" s="122"/>
      <c r="H1173" s="122"/>
      <c r="I1173" s="122"/>
      <c r="J1173" s="122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2"/>
      <c r="C1174" s="122"/>
      <c r="D1174" s="122"/>
      <c r="E1174" s="122"/>
      <c r="F1174" s="122"/>
      <c r="G1174" s="122"/>
      <c r="H1174" s="122"/>
      <c r="I1174" s="122"/>
      <c r="J1174" s="122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2"/>
      <c r="C1175" s="122"/>
      <c r="D1175" s="122"/>
      <c r="E1175" s="122"/>
      <c r="F1175" s="122"/>
      <c r="G1175" s="122"/>
      <c r="H1175" s="122"/>
      <c r="I1175" s="122"/>
      <c r="J1175" s="122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2"/>
      <c r="C1176" s="122"/>
      <c r="D1176" s="122"/>
      <c r="E1176" s="122"/>
      <c r="F1176" s="122"/>
      <c r="G1176" s="122"/>
      <c r="H1176" s="122"/>
      <c r="I1176" s="122"/>
      <c r="J1176" s="122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2"/>
      <c r="C1177" s="122"/>
      <c r="D1177" s="122"/>
      <c r="E1177" s="122"/>
      <c r="F1177" s="122"/>
      <c r="G1177" s="122"/>
      <c r="H1177" s="122"/>
      <c r="I1177" s="122"/>
      <c r="J1177" s="122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2"/>
      <c r="C1178" s="122"/>
      <c r="D1178" s="122"/>
      <c r="E1178" s="122"/>
      <c r="F1178" s="122"/>
      <c r="G1178" s="122"/>
      <c r="H1178" s="122"/>
      <c r="I1178" s="122"/>
      <c r="J1178" s="122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2"/>
      <c r="C1179" s="122"/>
      <c r="D1179" s="122"/>
      <c r="E1179" s="122"/>
      <c r="F1179" s="122"/>
      <c r="G1179" s="122"/>
      <c r="H1179" s="122"/>
      <c r="I1179" s="122"/>
      <c r="J1179" s="122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2"/>
      <c r="C1180" s="122"/>
      <c r="D1180" s="122"/>
      <c r="E1180" s="122"/>
      <c r="F1180" s="122"/>
      <c r="G1180" s="122"/>
      <c r="H1180" s="122"/>
      <c r="I1180" s="122"/>
      <c r="J1180" s="122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2"/>
      <c r="C1181" s="122"/>
      <c r="D1181" s="122"/>
      <c r="E1181" s="122"/>
      <c r="F1181" s="122"/>
      <c r="G1181" s="122"/>
      <c r="H1181" s="122"/>
      <c r="I1181" s="122"/>
      <c r="J1181" s="122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2"/>
      <c r="C1182" s="122"/>
      <c r="D1182" s="122"/>
      <c r="E1182" s="122"/>
      <c r="F1182" s="122"/>
      <c r="G1182" s="122"/>
      <c r="H1182" s="122"/>
      <c r="I1182" s="122"/>
      <c r="J1182" s="122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2"/>
      <c r="C1183" s="122"/>
      <c r="D1183" s="122"/>
      <c r="E1183" s="122"/>
      <c r="F1183" s="122"/>
      <c r="G1183" s="122"/>
      <c r="H1183" s="122"/>
      <c r="I1183" s="122"/>
      <c r="J1183" s="122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2"/>
      <c r="C1184" s="122"/>
      <c r="D1184" s="122"/>
      <c r="E1184" s="122"/>
      <c r="F1184" s="122"/>
      <c r="G1184" s="122"/>
      <c r="H1184" s="122"/>
      <c r="I1184" s="122"/>
      <c r="J1184" s="122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2"/>
      <c r="C1185" s="122"/>
      <c r="D1185" s="122"/>
      <c r="E1185" s="122"/>
      <c r="F1185" s="122"/>
      <c r="G1185" s="122"/>
      <c r="H1185" s="122"/>
      <c r="I1185" s="122"/>
      <c r="J1185" s="122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2"/>
      <c r="C1186" s="122"/>
      <c r="D1186" s="122"/>
      <c r="E1186" s="122"/>
      <c r="F1186" s="122"/>
      <c r="G1186" s="122"/>
      <c r="H1186" s="122"/>
      <c r="I1186" s="122"/>
      <c r="J1186" s="122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2"/>
      <c r="C1187" s="122"/>
      <c r="D1187" s="122"/>
      <c r="E1187" s="122"/>
      <c r="F1187" s="122"/>
      <c r="G1187" s="122"/>
      <c r="H1187" s="122"/>
      <c r="I1187" s="122"/>
      <c r="J1187" s="122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2"/>
      <c r="C1188" s="122"/>
      <c r="D1188" s="122"/>
      <c r="E1188" s="122"/>
      <c r="F1188" s="122"/>
      <c r="G1188" s="122"/>
      <c r="H1188" s="122"/>
      <c r="I1188" s="122"/>
      <c r="J1188" s="122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2"/>
      <c r="C1189" s="122"/>
      <c r="D1189" s="122"/>
      <c r="E1189" s="122"/>
      <c r="F1189" s="122"/>
      <c r="G1189" s="122"/>
      <c r="H1189" s="122"/>
      <c r="I1189" s="122"/>
      <c r="J1189" s="122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2"/>
      <c r="C1190" s="122"/>
      <c r="D1190" s="122"/>
      <c r="E1190" s="122"/>
      <c r="F1190" s="122"/>
      <c r="G1190" s="122"/>
      <c r="H1190" s="122"/>
      <c r="I1190" s="122"/>
      <c r="J1190" s="122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2"/>
      <c r="C1191" s="122"/>
      <c r="D1191" s="122"/>
      <c r="E1191" s="122"/>
      <c r="F1191" s="122"/>
      <c r="G1191" s="122"/>
      <c r="H1191" s="122"/>
      <c r="I1191" s="122"/>
      <c r="J1191" s="122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2"/>
      <c r="C1192" s="122"/>
      <c r="D1192" s="122"/>
      <c r="E1192" s="122"/>
      <c r="F1192" s="122"/>
      <c r="G1192" s="122"/>
      <c r="H1192" s="122"/>
      <c r="I1192" s="122"/>
      <c r="J1192" s="122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2"/>
      <c r="C1193" s="122"/>
      <c r="D1193" s="122"/>
      <c r="E1193" s="122"/>
      <c r="F1193" s="122"/>
      <c r="G1193" s="122"/>
      <c r="H1193" s="122"/>
      <c r="I1193" s="122"/>
      <c r="J1193" s="122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2"/>
      <c r="C1194" s="122"/>
      <c r="D1194" s="122"/>
      <c r="E1194" s="122"/>
      <c r="F1194" s="122"/>
      <c r="G1194" s="122"/>
      <c r="H1194" s="122"/>
      <c r="I1194" s="122"/>
      <c r="J1194" s="122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2"/>
      <c r="C1195" s="122"/>
      <c r="D1195" s="122"/>
      <c r="E1195" s="122"/>
      <c r="F1195" s="122"/>
      <c r="G1195" s="122"/>
      <c r="H1195" s="122"/>
      <c r="I1195" s="122"/>
      <c r="J1195" s="122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2"/>
      <c r="C1196" s="122"/>
      <c r="D1196" s="122"/>
      <c r="E1196" s="122"/>
      <c r="F1196" s="122"/>
      <c r="G1196" s="122"/>
      <c r="H1196" s="122"/>
      <c r="I1196" s="122"/>
      <c r="J1196" s="122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2"/>
      <c r="C1197" s="122"/>
      <c r="D1197" s="122"/>
      <c r="E1197" s="122"/>
      <c r="F1197" s="122"/>
      <c r="G1197" s="122"/>
      <c r="H1197" s="122"/>
      <c r="I1197" s="122"/>
      <c r="J1197" s="122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2"/>
      <c r="C1198" s="122"/>
      <c r="D1198" s="122"/>
      <c r="E1198" s="122"/>
      <c r="F1198" s="122"/>
      <c r="G1198" s="122"/>
      <c r="H1198" s="122"/>
      <c r="I1198" s="122"/>
      <c r="J1198" s="122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2"/>
      <c r="C1199" s="122"/>
      <c r="D1199" s="122"/>
      <c r="E1199" s="122"/>
      <c r="F1199" s="122"/>
      <c r="G1199" s="122"/>
      <c r="H1199" s="122"/>
      <c r="I1199" s="122"/>
      <c r="J1199" s="122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2"/>
      <c r="C1200" s="122"/>
      <c r="D1200" s="122"/>
      <c r="E1200" s="122"/>
      <c r="F1200" s="122"/>
      <c r="G1200" s="122"/>
      <c r="H1200" s="122"/>
      <c r="I1200" s="122"/>
      <c r="J1200" s="122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2"/>
      <c r="C1201" s="122"/>
      <c r="D1201" s="122"/>
      <c r="E1201" s="122"/>
      <c r="F1201" s="122"/>
      <c r="G1201" s="122"/>
      <c r="H1201" s="122"/>
      <c r="I1201" s="122"/>
      <c r="J1201" s="122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2"/>
      <c r="C1202" s="122"/>
      <c r="D1202" s="122"/>
      <c r="E1202" s="122"/>
      <c r="F1202" s="122"/>
      <c r="G1202" s="122"/>
      <c r="H1202" s="122"/>
      <c r="I1202" s="122"/>
      <c r="J1202" s="122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2"/>
      <c r="C1203" s="122"/>
      <c r="D1203" s="122"/>
      <c r="E1203" s="122"/>
      <c r="F1203" s="122"/>
      <c r="G1203" s="122"/>
      <c r="H1203" s="122"/>
      <c r="I1203" s="122"/>
      <c r="J1203" s="122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2"/>
      <c r="C1204" s="122"/>
      <c r="D1204" s="122"/>
      <c r="E1204" s="122"/>
      <c r="F1204" s="122"/>
      <c r="G1204" s="122"/>
      <c r="H1204" s="122"/>
      <c r="I1204" s="122"/>
      <c r="J1204" s="122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2"/>
      <c r="C1205" s="122"/>
      <c r="D1205" s="122"/>
      <c r="E1205" s="122"/>
      <c r="F1205" s="122"/>
      <c r="G1205" s="122"/>
      <c r="H1205" s="122"/>
      <c r="I1205" s="122"/>
      <c r="J1205" s="122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2"/>
      <c r="C1206" s="122"/>
      <c r="D1206" s="122"/>
      <c r="E1206" s="122"/>
      <c r="F1206" s="122"/>
      <c r="G1206" s="122"/>
      <c r="H1206" s="122"/>
      <c r="I1206" s="122"/>
      <c r="J1206" s="122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2"/>
      <c r="C1207" s="122"/>
      <c r="D1207" s="122"/>
      <c r="E1207" s="122"/>
      <c r="F1207" s="122"/>
      <c r="G1207" s="122"/>
      <c r="H1207" s="122"/>
      <c r="I1207" s="122"/>
      <c r="J1207" s="122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2"/>
      <c r="C1208" s="122"/>
      <c r="D1208" s="122"/>
      <c r="E1208" s="122"/>
      <c r="F1208" s="122"/>
      <c r="G1208" s="122"/>
      <c r="H1208" s="122"/>
      <c r="I1208" s="122"/>
      <c r="J1208" s="122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2"/>
      <c r="C1209" s="122"/>
      <c r="D1209" s="122"/>
      <c r="E1209" s="122"/>
      <c r="F1209" s="122"/>
      <c r="G1209" s="122"/>
      <c r="H1209" s="122"/>
      <c r="I1209" s="122"/>
      <c r="J1209" s="122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2"/>
      <c r="C1210" s="122"/>
      <c r="D1210" s="122"/>
      <c r="E1210" s="122"/>
      <c r="F1210" s="122"/>
      <c r="G1210" s="122"/>
      <c r="H1210" s="122"/>
      <c r="I1210" s="122"/>
      <c r="J1210" s="122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2"/>
      <c r="C1211" s="122"/>
      <c r="D1211" s="122"/>
      <c r="E1211" s="122"/>
      <c r="F1211" s="122"/>
      <c r="G1211" s="122"/>
      <c r="H1211" s="122"/>
      <c r="I1211" s="122"/>
      <c r="J1211" s="122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2"/>
      <c r="C1212" s="122"/>
      <c r="D1212" s="122"/>
      <c r="E1212" s="122"/>
      <c r="F1212" s="122"/>
      <c r="G1212" s="122"/>
      <c r="H1212" s="122"/>
      <c r="I1212" s="122"/>
      <c r="J1212" s="122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2"/>
      <c r="C1213" s="122"/>
      <c r="D1213" s="122"/>
      <c r="E1213" s="122"/>
      <c r="F1213" s="122"/>
      <c r="G1213" s="122"/>
      <c r="H1213" s="122"/>
      <c r="I1213" s="122"/>
      <c r="J1213" s="122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2"/>
      <c r="C1214" s="122"/>
      <c r="D1214" s="122"/>
      <c r="E1214" s="122"/>
      <c r="F1214" s="122"/>
      <c r="G1214" s="122"/>
      <c r="H1214" s="122"/>
      <c r="I1214" s="122"/>
      <c r="J1214" s="122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2"/>
      <c r="C1215" s="122"/>
      <c r="D1215" s="122"/>
      <c r="E1215" s="122"/>
      <c r="F1215" s="122"/>
      <c r="G1215" s="122"/>
      <c r="H1215" s="122"/>
      <c r="I1215" s="122"/>
      <c r="J1215" s="122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2"/>
      <c r="C1216" s="122"/>
      <c r="D1216" s="122"/>
      <c r="E1216" s="122"/>
      <c r="F1216" s="122"/>
      <c r="G1216" s="122"/>
      <c r="H1216" s="122"/>
      <c r="I1216" s="122"/>
      <c r="J1216" s="122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2"/>
      <c r="C1217" s="122"/>
      <c r="D1217" s="122"/>
      <c r="E1217" s="122"/>
      <c r="F1217" s="122"/>
      <c r="G1217" s="122"/>
      <c r="H1217" s="122"/>
      <c r="I1217" s="122"/>
      <c r="J1217" s="122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2"/>
      <c r="C1218" s="122"/>
      <c r="D1218" s="122"/>
      <c r="E1218" s="122"/>
      <c r="F1218" s="122"/>
      <c r="G1218" s="122"/>
      <c r="H1218" s="122"/>
      <c r="I1218" s="122"/>
      <c r="J1218" s="122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2"/>
      <c r="C1219" s="122"/>
      <c r="D1219" s="122"/>
      <c r="E1219" s="122"/>
      <c r="F1219" s="122"/>
      <c r="G1219" s="122"/>
      <c r="H1219" s="122"/>
      <c r="I1219" s="122"/>
      <c r="J1219" s="122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2"/>
      <c r="C1220" s="122"/>
      <c r="D1220" s="122"/>
      <c r="E1220" s="122"/>
      <c r="F1220" s="122"/>
      <c r="G1220" s="122"/>
      <c r="H1220" s="122"/>
      <c r="I1220" s="122"/>
      <c r="J1220" s="122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2"/>
      <c r="C1221" s="122"/>
      <c r="D1221" s="122"/>
      <c r="E1221" s="122"/>
      <c r="F1221" s="122"/>
      <c r="G1221" s="122"/>
      <c r="H1221" s="122"/>
      <c r="I1221" s="122"/>
      <c r="J1221" s="122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2"/>
      <c r="C1222" s="122"/>
      <c r="D1222" s="122"/>
      <c r="E1222" s="122"/>
      <c r="F1222" s="122"/>
      <c r="G1222" s="122"/>
      <c r="H1222" s="122"/>
      <c r="I1222" s="122"/>
      <c r="J1222" s="122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2"/>
      <c r="C1223" s="122"/>
      <c r="D1223" s="122"/>
      <c r="E1223" s="122"/>
      <c r="F1223" s="122"/>
      <c r="G1223" s="122"/>
      <c r="H1223" s="122"/>
      <c r="I1223" s="122"/>
      <c r="J1223" s="122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2"/>
      <c r="C1224" s="122"/>
      <c r="D1224" s="122"/>
      <c r="E1224" s="122"/>
      <c r="F1224" s="122"/>
      <c r="G1224" s="122"/>
      <c r="H1224" s="122"/>
      <c r="I1224" s="122"/>
      <c r="J1224" s="122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2"/>
      <c r="C1225" s="122"/>
      <c r="D1225" s="122"/>
      <c r="E1225" s="122"/>
      <c r="F1225" s="122"/>
      <c r="G1225" s="122"/>
      <c r="H1225" s="122"/>
      <c r="I1225" s="122"/>
      <c r="J1225" s="122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2"/>
      <c r="C1226" s="122"/>
      <c r="D1226" s="122"/>
      <c r="E1226" s="122"/>
      <c r="F1226" s="122"/>
      <c r="G1226" s="122"/>
      <c r="H1226" s="122"/>
      <c r="I1226" s="122"/>
      <c r="J1226" s="122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2"/>
      <c r="C1227" s="122"/>
      <c r="D1227" s="122"/>
      <c r="E1227" s="122"/>
      <c r="F1227" s="122"/>
      <c r="G1227" s="122"/>
      <c r="H1227" s="122"/>
      <c r="I1227" s="122"/>
      <c r="J1227" s="122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2"/>
      <c r="C1228" s="122"/>
      <c r="D1228" s="122"/>
      <c r="E1228" s="122"/>
      <c r="F1228" s="122"/>
      <c r="G1228" s="122"/>
      <c r="H1228" s="122"/>
      <c r="I1228" s="122"/>
      <c r="J1228" s="122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2"/>
      <c r="C1229" s="122"/>
      <c r="D1229" s="122"/>
      <c r="E1229" s="122"/>
      <c r="F1229" s="122"/>
      <c r="G1229" s="122"/>
      <c r="H1229" s="122"/>
      <c r="I1229" s="122"/>
      <c r="J1229" s="122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2"/>
      <c r="C1230" s="122"/>
      <c r="D1230" s="122"/>
      <c r="E1230" s="122"/>
      <c r="F1230" s="122"/>
      <c r="G1230" s="122"/>
      <c r="H1230" s="122"/>
      <c r="I1230" s="122"/>
      <c r="J1230" s="122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2"/>
      <c r="C1231" s="122"/>
      <c r="D1231" s="122"/>
      <c r="E1231" s="122"/>
      <c r="F1231" s="122"/>
      <c r="G1231" s="122"/>
      <c r="H1231" s="122"/>
      <c r="I1231" s="122"/>
      <c r="J1231" s="122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2"/>
      <c r="C1232" s="122"/>
      <c r="D1232" s="122"/>
      <c r="E1232" s="122"/>
      <c r="F1232" s="122"/>
      <c r="G1232" s="122"/>
      <c r="H1232" s="122"/>
      <c r="I1232" s="122"/>
      <c r="J1232" s="122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2"/>
      <c r="C1233" s="122"/>
      <c r="D1233" s="122"/>
      <c r="E1233" s="122"/>
      <c r="F1233" s="122"/>
      <c r="G1233" s="122"/>
      <c r="H1233" s="122"/>
      <c r="I1233" s="122"/>
      <c r="J1233" s="122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2"/>
      <c r="C1234" s="122"/>
      <c r="D1234" s="122"/>
      <c r="E1234" s="122"/>
      <c r="F1234" s="122"/>
      <c r="G1234" s="122"/>
      <c r="H1234" s="122"/>
      <c r="I1234" s="122"/>
      <c r="J1234" s="122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2"/>
      <c r="C1235" s="122"/>
      <c r="D1235" s="122"/>
      <c r="E1235" s="122"/>
      <c r="F1235" s="122"/>
      <c r="G1235" s="122"/>
      <c r="H1235" s="122"/>
      <c r="I1235" s="122"/>
      <c r="J1235" s="122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2"/>
      <c r="C1236" s="122"/>
      <c r="D1236" s="122"/>
      <c r="E1236" s="122"/>
      <c r="F1236" s="122"/>
      <c r="G1236" s="122"/>
      <c r="H1236" s="122"/>
      <c r="I1236" s="122"/>
      <c r="J1236" s="122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2"/>
      <c r="C1237" s="122"/>
      <c r="D1237" s="122"/>
      <c r="E1237" s="122"/>
      <c r="F1237" s="122"/>
      <c r="G1237" s="122"/>
      <c r="H1237" s="122"/>
      <c r="I1237" s="122"/>
      <c r="J1237" s="122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2"/>
      <c r="C1238" s="122"/>
      <c r="D1238" s="122"/>
      <c r="E1238" s="122"/>
      <c r="F1238" s="122"/>
      <c r="G1238" s="122"/>
      <c r="H1238" s="122"/>
      <c r="I1238" s="122"/>
      <c r="J1238" s="122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2"/>
      <c r="C1239" s="122"/>
      <c r="D1239" s="122"/>
      <c r="E1239" s="122"/>
      <c r="F1239" s="122"/>
      <c r="G1239" s="122"/>
      <c r="H1239" s="122"/>
      <c r="I1239" s="122"/>
      <c r="J1239" s="122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2"/>
      <c r="C1240" s="122"/>
      <c r="D1240" s="122"/>
      <c r="E1240" s="122"/>
      <c r="F1240" s="122"/>
      <c r="G1240" s="122"/>
      <c r="H1240" s="122"/>
      <c r="I1240" s="122"/>
      <c r="J1240" s="122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2"/>
      <c r="C1241" s="122"/>
      <c r="D1241" s="122"/>
      <c r="E1241" s="122"/>
      <c r="F1241" s="122"/>
      <c r="G1241" s="122"/>
      <c r="H1241" s="122"/>
      <c r="I1241" s="122"/>
      <c r="J1241" s="122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2"/>
      <c r="C1242" s="122"/>
      <c r="D1242" s="122"/>
      <c r="E1242" s="122"/>
      <c r="F1242" s="122"/>
      <c r="G1242" s="122"/>
      <c r="H1242" s="122"/>
      <c r="I1242" s="122"/>
      <c r="J1242" s="122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2"/>
      <c r="C1243" s="122"/>
      <c r="D1243" s="122"/>
      <c r="E1243" s="122"/>
      <c r="F1243" s="122"/>
      <c r="G1243" s="122"/>
      <c r="H1243" s="122"/>
      <c r="I1243" s="122"/>
      <c r="J1243" s="122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2"/>
      <c r="C1244" s="122"/>
      <c r="D1244" s="122"/>
      <c r="E1244" s="122"/>
      <c r="F1244" s="122"/>
      <c r="G1244" s="122"/>
      <c r="H1244" s="122"/>
      <c r="I1244" s="122"/>
      <c r="J1244" s="122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2"/>
      <c r="C1245" s="122"/>
      <c r="D1245" s="122"/>
      <c r="E1245" s="122"/>
      <c r="F1245" s="122"/>
      <c r="G1245" s="122"/>
      <c r="H1245" s="122"/>
      <c r="I1245" s="122"/>
      <c r="J1245" s="122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2"/>
      <c r="C1246" s="122"/>
      <c r="D1246" s="122"/>
      <c r="E1246" s="122"/>
      <c r="F1246" s="122"/>
      <c r="G1246" s="122"/>
      <c r="H1246" s="122"/>
      <c r="I1246" s="122"/>
      <c r="J1246" s="122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2"/>
      <c r="C1247" s="122"/>
      <c r="D1247" s="122"/>
      <c r="E1247" s="122"/>
      <c r="F1247" s="122"/>
      <c r="G1247" s="122"/>
      <c r="H1247" s="122"/>
      <c r="I1247" s="122"/>
      <c r="J1247" s="122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2"/>
      <c r="C1248" s="122"/>
      <c r="D1248" s="122"/>
      <c r="E1248" s="122"/>
      <c r="F1248" s="122"/>
      <c r="G1248" s="122"/>
      <c r="H1248" s="122"/>
      <c r="I1248" s="122"/>
      <c r="J1248" s="122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2"/>
      <c r="C1249" s="122"/>
      <c r="D1249" s="122"/>
      <c r="E1249" s="122"/>
      <c r="F1249" s="122"/>
      <c r="G1249" s="122"/>
      <c r="H1249" s="122"/>
      <c r="I1249" s="122"/>
      <c r="J1249" s="122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2"/>
      <c r="C1250" s="122"/>
      <c r="D1250" s="122"/>
      <c r="E1250" s="122"/>
      <c r="F1250" s="122"/>
      <c r="G1250" s="122"/>
      <c r="H1250" s="122"/>
      <c r="I1250" s="122"/>
      <c r="J1250" s="122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2"/>
      <c r="C1251" s="122"/>
      <c r="D1251" s="122"/>
      <c r="E1251" s="122"/>
      <c r="F1251" s="122"/>
      <c r="G1251" s="122"/>
      <c r="H1251" s="122"/>
      <c r="I1251" s="122"/>
      <c r="J1251" s="122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2"/>
      <c r="C1252" s="122"/>
      <c r="D1252" s="122"/>
      <c r="E1252" s="122"/>
      <c r="F1252" s="122"/>
      <c r="G1252" s="122"/>
      <c r="H1252" s="122"/>
      <c r="I1252" s="122"/>
      <c r="J1252" s="122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2"/>
      <c r="C1253" s="122"/>
      <c r="D1253" s="122"/>
      <c r="E1253" s="122"/>
      <c r="F1253" s="122"/>
      <c r="G1253" s="122"/>
      <c r="H1253" s="122"/>
      <c r="I1253" s="122"/>
      <c r="J1253" s="122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2"/>
      <c r="C1254" s="122"/>
      <c r="D1254" s="122"/>
      <c r="E1254" s="122"/>
      <c r="F1254" s="122"/>
      <c r="G1254" s="122"/>
      <c r="H1254" s="122"/>
      <c r="I1254" s="122"/>
      <c r="J1254" s="122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2"/>
      <c r="C1255" s="122"/>
      <c r="D1255" s="122"/>
      <c r="E1255" s="122"/>
      <c r="F1255" s="122"/>
      <c r="G1255" s="122"/>
      <c r="H1255" s="122"/>
      <c r="I1255" s="122"/>
      <c r="J1255" s="122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2"/>
      <c r="C1256" s="122"/>
      <c r="D1256" s="122"/>
      <c r="E1256" s="122"/>
      <c r="F1256" s="122"/>
      <c r="G1256" s="122"/>
      <c r="H1256" s="122"/>
      <c r="I1256" s="122"/>
      <c r="J1256" s="122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2"/>
      <c r="C1257" s="122"/>
      <c r="D1257" s="122"/>
      <c r="E1257" s="122"/>
      <c r="F1257" s="122"/>
      <c r="G1257" s="122"/>
      <c r="H1257" s="122"/>
      <c r="I1257" s="122"/>
      <c r="J1257" s="122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2"/>
      <c r="C1258" s="122"/>
      <c r="D1258" s="122"/>
      <c r="E1258" s="122"/>
      <c r="F1258" s="122"/>
      <c r="G1258" s="122"/>
      <c r="H1258" s="122"/>
      <c r="I1258" s="122"/>
      <c r="J1258" s="122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2"/>
      <c r="C1259" s="122"/>
      <c r="D1259" s="122"/>
      <c r="E1259" s="122"/>
      <c r="F1259" s="122"/>
      <c r="G1259" s="122"/>
      <c r="H1259" s="122"/>
      <c r="I1259" s="122"/>
      <c r="J1259" s="122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2"/>
      <c r="C1260" s="122"/>
      <c r="D1260" s="122"/>
      <c r="E1260" s="122"/>
      <c r="F1260" s="122"/>
      <c r="G1260" s="122"/>
      <c r="H1260" s="122"/>
      <c r="I1260" s="122"/>
      <c r="J1260" s="122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2"/>
      <c r="C1261" s="122"/>
      <c r="D1261" s="122"/>
      <c r="E1261" s="122"/>
      <c r="F1261" s="122"/>
      <c r="G1261" s="122"/>
      <c r="H1261" s="122"/>
      <c r="I1261" s="122"/>
      <c r="J1261" s="122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2"/>
      <c r="C1262" s="122"/>
      <c r="D1262" s="122"/>
      <c r="E1262" s="122"/>
      <c r="F1262" s="122"/>
      <c r="G1262" s="122"/>
      <c r="H1262" s="122"/>
      <c r="I1262" s="122"/>
      <c r="J1262" s="122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2"/>
      <c r="C1263" s="122"/>
      <c r="D1263" s="122"/>
      <c r="E1263" s="122"/>
      <c r="F1263" s="122"/>
      <c r="G1263" s="122"/>
      <c r="H1263" s="122"/>
      <c r="I1263" s="122"/>
      <c r="J1263" s="122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2"/>
      <c r="C1264" s="122"/>
      <c r="D1264" s="122"/>
      <c r="E1264" s="122"/>
      <c r="F1264" s="122"/>
      <c r="G1264" s="122"/>
      <c r="H1264" s="122"/>
      <c r="I1264" s="122"/>
      <c r="J1264" s="122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2"/>
      <c r="C1265" s="122"/>
      <c r="D1265" s="122"/>
      <c r="E1265" s="122"/>
      <c r="F1265" s="122"/>
      <c r="G1265" s="122"/>
      <c r="H1265" s="122"/>
      <c r="I1265" s="122"/>
      <c r="J1265" s="122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2"/>
      <c r="C1266" s="122"/>
      <c r="D1266" s="122"/>
      <c r="E1266" s="122"/>
      <c r="F1266" s="122"/>
      <c r="G1266" s="122"/>
      <c r="H1266" s="122"/>
      <c r="I1266" s="122"/>
      <c r="J1266" s="122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2"/>
      <c r="C1267" s="122"/>
      <c r="D1267" s="122"/>
      <c r="E1267" s="122"/>
      <c r="F1267" s="122"/>
      <c r="G1267" s="122"/>
      <c r="H1267" s="122"/>
      <c r="I1267" s="122"/>
      <c r="J1267" s="122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2"/>
      <c r="C1268" s="122"/>
      <c r="D1268" s="122"/>
      <c r="E1268" s="122"/>
      <c r="F1268" s="122"/>
      <c r="G1268" s="122"/>
      <c r="H1268" s="122"/>
      <c r="I1268" s="122"/>
      <c r="J1268" s="122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2"/>
      <c r="C1269" s="122"/>
      <c r="D1269" s="122"/>
      <c r="E1269" s="122"/>
      <c r="F1269" s="122"/>
      <c r="G1269" s="122"/>
      <c r="H1269" s="122"/>
      <c r="I1269" s="122"/>
      <c r="J1269" s="122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2"/>
      <c r="C1270" s="122"/>
      <c r="D1270" s="122"/>
      <c r="E1270" s="122"/>
      <c r="F1270" s="122"/>
      <c r="G1270" s="122"/>
      <c r="H1270" s="122"/>
      <c r="I1270" s="122"/>
      <c r="J1270" s="122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2"/>
      <c r="C1271" s="122"/>
      <c r="D1271" s="122"/>
      <c r="E1271" s="122"/>
      <c r="F1271" s="122"/>
      <c r="G1271" s="122"/>
      <c r="H1271" s="122"/>
      <c r="I1271" s="122"/>
      <c r="J1271" s="122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2"/>
      <c r="C1272" s="122"/>
      <c r="D1272" s="122"/>
      <c r="E1272" s="122"/>
      <c r="F1272" s="122"/>
      <c r="G1272" s="122"/>
      <c r="H1272" s="122"/>
      <c r="I1272" s="122"/>
      <c r="J1272" s="122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2"/>
      <c r="C1273" s="122"/>
      <c r="D1273" s="122"/>
      <c r="E1273" s="122"/>
      <c r="F1273" s="122"/>
      <c r="G1273" s="122"/>
      <c r="H1273" s="122"/>
      <c r="I1273" s="122"/>
      <c r="J1273" s="122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2"/>
      <c r="C1274" s="122"/>
      <c r="D1274" s="122"/>
      <c r="E1274" s="122"/>
      <c r="F1274" s="122"/>
      <c r="G1274" s="122"/>
      <c r="H1274" s="122"/>
      <c r="I1274" s="122"/>
      <c r="J1274" s="122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2"/>
      <c r="C1275" s="122"/>
      <c r="D1275" s="122"/>
      <c r="E1275" s="122"/>
      <c r="F1275" s="122"/>
      <c r="G1275" s="122"/>
      <c r="H1275" s="122"/>
      <c r="I1275" s="122"/>
      <c r="J1275" s="122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2"/>
      <c r="C1276" s="122"/>
      <c r="D1276" s="122"/>
      <c r="E1276" s="122"/>
      <c r="F1276" s="122"/>
      <c r="G1276" s="122"/>
      <c r="H1276" s="122"/>
      <c r="I1276" s="122"/>
      <c r="J1276" s="122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2"/>
      <c r="C1277" s="122"/>
      <c r="D1277" s="122"/>
      <c r="E1277" s="122"/>
      <c r="F1277" s="122"/>
      <c r="G1277" s="122"/>
      <c r="H1277" s="122"/>
      <c r="I1277" s="122"/>
      <c r="J1277" s="122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2"/>
      <c r="C1278" s="122"/>
      <c r="D1278" s="122"/>
      <c r="E1278" s="122"/>
      <c r="F1278" s="122"/>
      <c r="G1278" s="122"/>
      <c r="H1278" s="122"/>
      <c r="I1278" s="122"/>
      <c r="J1278" s="122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2"/>
      <c r="C1279" s="122"/>
      <c r="D1279" s="122"/>
      <c r="E1279" s="122"/>
      <c r="F1279" s="122"/>
      <c r="G1279" s="122"/>
      <c r="H1279" s="122"/>
      <c r="I1279" s="122"/>
      <c r="J1279" s="122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2"/>
      <c r="C1280" s="122"/>
      <c r="D1280" s="122"/>
      <c r="E1280" s="122"/>
      <c r="F1280" s="122"/>
      <c r="G1280" s="122"/>
      <c r="H1280" s="122"/>
      <c r="I1280" s="122"/>
      <c r="J1280" s="122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2"/>
      <c r="C1281" s="122"/>
      <c r="D1281" s="122"/>
      <c r="E1281" s="122"/>
      <c r="F1281" s="122"/>
      <c r="G1281" s="122"/>
      <c r="H1281" s="122"/>
      <c r="I1281" s="122"/>
      <c r="J1281" s="122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2"/>
      <c r="C1282" s="122"/>
      <c r="D1282" s="122"/>
      <c r="E1282" s="122"/>
      <c r="F1282" s="122"/>
      <c r="G1282" s="122"/>
      <c r="H1282" s="122"/>
      <c r="I1282" s="122"/>
      <c r="J1282" s="122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2"/>
      <c r="C1283" s="122"/>
      <c r="D1283" s="122"/>
      <c r="E1283" s="122"/>
      <c r="F1283" s="122"/>
      <c r="G1283" s="122"/>
      <c r="H1283" s="122"/>
      <c r="I1283" s="122"/>
      <c r="J1283" s="122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2"/>
      <c r="C1284" s="122"/>
      <c r="D1284" s="122"/>
      <c r="E1284" s="122"/>
      <c r="F1284" s="122"/>
      <c r="G1284" s="122"/>
      <c r="H1284" s="122"/>
      <c r="I1284" s="122"/>
      <c r="J1284" s="122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2"/>
      <c r="C1285" s="122"/>
      <c r="D1285" s="122"/>
      <c r="E1285" s="122"/>
      <c r="F1285" s="122"/>
      <c r="G1285" s="122"/>
      <c r="H1285" s="122"/>
      <c r="I1285" s="122"/>
      <c r="J1285" s="122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2"/>
      <c r="C1286" s="122"/>
      <c r="D1286" s="122"/>
      <c r="E1286" s="122"/>
      <c r="F1286" s="122"/>
      <c r="G1286" s="122"/>
      <c r="H1286" s="122"/>
      <c r="I1286" s="122"/>
      <c r="J1286" s="122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2"/>
      <c r="C1287" s="122"/>
      <c r="D1287" s="122"/>
      <c r="E1287" s="122"/>
      <c r="F1287" s="122"/>
      <c r="G1287" s="122"/>
      <c r="H1287" s="122"/>
      <c r="I1287" s="122"/>
      <c r="J1287" s="122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2"/>
      <c r="C1288" s="122"/>
      <c r="D1288" s="122"/>
      <c r="E1288" s="122"/>
      <c r="F1288" s="122"/>
      <c r="G1288" s="122"/>
      <c r="H1288" s="122"/>
      <c r="I1288" s="122"/>
      <c r="J1288" s="122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2"/>
      <c r="C1289" s="122"/>
      <c r="D1289" s="122"/>
      <c r="E1289" s="122"/>
      <c r="F1289" s="122"/>
      <c r="G1289" s="122"/>
      <c r="H1289" s="122"/>
      <c r="I1289" s="122"/>
      <c r="J1289" s="122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2"/>
      <c r="C1290" s="122"/>
      <c r="D1290" s="122"/>
      <c r="E1290" s="122"/>
      <c r="F1290" s="122"/>
      <c r="G1290" s="122"/>
      <c r="H1290" s="122"/>
      <c r="I1290" s="122"/>
      <c r="J1290" s="122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2"/>
      <c r="C1291" s="122"/>
      <c r="D1291" s="122"/>
      <c r="E1291" s="122"/>
      <c r="F1291" s="122"/>
      <c r="G1291" s="122"/>
      <c r="H1291" s="122"/>
      <c r="I1291" s="122"/>
      <c r="J1291" s="122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2"/>
      <c r="C1292" s="122"/>
      <c r="D1292" s="122"/>
      <c r="E1292" s="122"/>
      <c r="F1292" s="122"/>
      <c r="G1292" s="122"/>
      <c r="H1292" s="122"/>
      <c r="I1292" s="122"/>
      <c r="J1292" s="122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2"/>
      <c r="C1293" s="122"/>
      <c r="D1293" s="122"/>
      <c r="E1293" s="122"/>
      <c r="F1293" s="122"/>
      <c r="G1293" s="122"/>
      <c r="H1293" s="122"/>
      <c r="I1293" s="122"/>
      <c r="J1293" s="122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2"/>
      <c r="C1294" s="122"/>
      <c r="D1294" s="122"/>
      <c r="E1294" s="122"/>
      <c r="F1294" s="122"/>
      <c r="G1294" s="122"/>
      <c r="H1294" s="122"/>
      <c r="I1294" s="122"/>
      <c r="J1294" s="122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2"/>
      <c r="C1295" s="122"/>
      <c r="D1295" s="122"/>
      <c r="E1295" s="122"/>
      <c r="F1295" s="122"/>
      <c r="G1295" s="122"/>
      <c r="H1295" s="122"/>
      <c r="I1295" s="122"/>
      <c r="J1295" s="122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2"/>
      <c r="C1296" s="122"/>
      <c r="D1296" s="122"/>
      <c r="E1296" s="122"/>
      <c r="F1296" s="122"/>
      <c r="G1296" s="122"/>
      <c r="H1296" s="122"/>
      <c r="I1296" s="122"/>
      <c r="J1296" s="122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2"/>
      <c r="C1297" s="122"/>
      <c r="D1297" s="122"/>
      <c r="E1297" s="122"/>
      <c r="F1297" s="122"/>
      <c r="G1297" s="122"/>
      <c r="H1297" s="122"/>
      <c r="I1297" s="122"/>
      <c r="J1297" s="122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2"/>
      <c r="C1298" s="122"/>
      <c r="D1298" s="122"/>
      <c r="E1298" s="122"/>
      <c r="F1298" s="122"/>
      <c r="G1298" s="122"/>
      <c r="H1298" s="122"/>
      <c r="I1298" s="122"/>
      <c r="J1298" s="122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2"/>
      <c r="C1299" s="122"/>
      <c r="D1299" s="122"/>
      <c r="E1299" s="122"/>
      <c r="F1299" s="122"/>
      <c r="G1299" s="122"/>
      <c r="H1299" s="122"/>
      <c r="I1299" s="122"/>
      <c r="J1299" s="122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2"/>
      <c r="C1300" s="122"/>
      <c r="D1300" s="122"/>
      <c r="E1300" s="122"/>
      <c r="F1300" s="122"/>
      <c r="G1300" s="122"/>
      <c r="H1300" s="122"/>
      <c r="I1300" s="122"/>
      <c r="J1300" s="122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2"/>
      <c r="C1301" s="122"/>
      <c r="D1301" s="122"/>
      <c r="E1301" s="122"/>
      <c r="F1301" s="122"/>
      <c r="G1301" s="122"/>
      <c r="H1301" s="122"/>
      <c r="I1301" s="122"/>
      <c r="J1301" s="122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2"/>
      <c r="C1302" s="122"/>
      <c r="D1302" s="122"/>
      <c r="E1302" s="122"/>
      <c r="F1302" s="122"/>
      <c r="G1302" s="122"/>
      <c r="H1302" s="122"/>
      <c r="I1302" s="122"/>
      <c r="J1302" s="122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2"/>
      <c r="C1303" s="122"/>
      <c r="D1303" s="122"/>
      <c r="E1303" s="122"/>
      <c r="F1303" s="122"/>
      <c r="G1303" s="122"/>
      <c r="H1303" s="122"/>
      <c r="I1303" s="122"/>
      <c r="J1303" s="122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2"/>
      <c r="C1304" s="122"/>
      <c r="D1304" s="122"/>
      <c r="E1304" s="122"/>
      <c r="F1304" s="122"/>
      <c r="G1304" s="122"/>
      <c r="H1304" s="122"/>
      <c r="I1304" s="122"/>
      <c r="J1304" s="122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2"/>
      <c r="C1305" s="122"/>
      <c r="D1305" s="122"/>
      <c r="E1305" s="122"/>
      <c r="F1305" s="122"/>
      <c r="G1305" s="122"/>
      <c r="H1305" s="122"/>
      <c r="I1305" s="122"/>
      <c r="J1305" s="122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2"/>
      <c r="C1306" s="122"/>
      <c r="D1306" s="122"/>
      <c r="E1306" s="122"/>
      <c r="F1306" s="122"/>
      <c r="G1306" s="122"/>
      <c r="H1306" s="122"/>
      <c r="I1306" s="122"/>
      <c r="J1306" s="122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2"/>
      <c r="C1307" s="122"/>
      <c r="D1307" s="122"/>
      <c r="E1307" s="122"/>
      <c r="F1307" s="122"/>
      <c r="G1307" s="122"/>
      <c r="H1307" s="122"/>
      <c r="I1307" s="122"/>
      <c r="J1307" s="122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2"/>
      <c r="C1308" s="122"/>
      <c r="D1308" s="122"/>
      <c r="E1308" s="122"/>
      <c r="F1308" s="122"/>
      <c r="G1308" s="122"/>
      <c r="H1308" s="122"/>
      <c r="I1308" s="122"/>
      <c r="J1308" s="122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2"/>
      <c r="C1309" s="122"/>
      <c r="D1309" s="122"/>
      <c r="E1309" s="122"/>
      <c r="F1309" s="122"/>
      <c r="G1309" s="122"/>
      <c r="H1309" s="122"/>
      <c r="I1309" s="122"/>
      <c r="J1309" s="122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2"/>
      <c r="C1310" s="122"/>
      <c r="D1310" s="122"/>
      <c r="E1310" s="122"/>
      <c r="F1310" s="122"/>
      <c r="G1310" s="122"/>
      <c r="H1310" s="122"/>
      <c r="I1310" s="122"/>
      <c r="J1310" s="122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2"/>
      <c r="C1311" s="122"/>
      <c r="D1311" s="122"/>
      <c r="E1311" s="122"/>
      <c r="F1311" s="122"/>
      <c r="G1311" s="122"/>
      <c r="H1311" s="122"/>
      <c r="I1311" s="122"/>
      <c r="J1311" s="122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2"/>
      <c r="C1312" s="122"/>
      <c r="D1312" s="122"/>
      <c r="E1312" s="122"/>
      <c r="F1312" s="122"/>
      <c r="G1312" s="122"/>
      <c r="H1312" s="122"/>
      <c r="I1312" s="122"/>
      <c r="J1312" s="122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2"/>
      <c r="C1313" s="122"/>
      <c r="D1313" s="122"/>
      <c r="E1313" s="122"/>
      <c r="F1313" s="122"/>
      <c r="G1313" s="122"/>
      <c r="H1313" s="122"/>
      <c r="I1313" s="122"/>
      <c r="J1313" s="122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2"/>
      <c r="C1314" s="122"/>
      <c r="D1314" s="122"/>
      <c r="E1314" s="122"/>
      <c r="F1314" s="122"/>
      <c r="G1314" s="122"/>
      <c r="H1314" s="122"/>
      <c r="I1314" s="122"/>
      <c r="J1314" s="122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2"/>
      <c r="C1315" s="122"/>
      <c r="D1315" s="122"/>
      <c r="E1315" s="122"/>
      <c r="F1315" s="122"/>
      <c r="G1315" s="122"/>
      <c r="H1315" s="122"/>
      <c r="I1315" s="122"/>
      <c r="J1315" s="122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2"/>
      <c r="C1316" s="122"/>
      <c r="D1316" s="122"/>
      <c r="E1316" s="122"/>
      <c r="F1316" s="122"/>
      <c r="G1316" s="122"/>
      <c r="H1316" s="122"/>
      <c r="I1316" s="122"/>
      <c r="J1316" s="122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2"/>
      <c r="C1317" s="122"/>
      <c r="D1317" s="122"/>
      <c r="E1317" s="122"/>
      <c r="F1317" s="122"/>
      <c r="G1317" s="122"/>
      <c r="H1317" s="122"/>
      <c r="I1317" s="122"/>
      <c r="J1317" s="122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2"/>
      <c r="C1318" s="122"/>
      <c r="D1318" s="122"/>
      <c r="E1318" s="122"/>
      <c r="F1318" s="122"/>
      <c r="G1318" s="122"/>
      <c r="H1318" s="122"/>
      <c r="I1318" s="122"/>
      <c r="J1318" s="122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2"/>
      <c r="C1319" s="122"/>
      <c r="D1319" s="122"/>
      <c r="E1319" s="122"/>
      <c r="F1319" s="122"/>
      <c r="G1319" s="122"/>
      <c r="H1319" s="122"/>
      <c r="I1319" s="122"/>
      <c r="J1319" s="122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2"/>
      <c r="C1320" s="122"/>
      <c r="D1320" s="122"/>
      <c r="E1320" s="122"/>
      <c r="F1320" s="122"/>
      <c r="G1320" s="122"/>
      <c r="H1320" s="122"/>
      <c r="I1320" s="122"/>
      <c r="J1320" s="122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2"/>
      <c r="C1321" s="122"/>
      <c r="D1321" s="122"/>
      <c r="E1321" s="122"/>
      <c r="F1321" s="122"/>
      <c r="G1321" s="122"/>
      <c r="H1321" s="122"/>
      <c r="I1321" s="122"/>
      <c r="J1321" s="122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2"/>
      <c r="C1322" s="122"/>
      <c r="D1322" s="122"/>
      <c r="E1322" s="122"/>
      <c r="F1322" s="122"/>
      <c r="G1322" s="122"/>
      <c r="H1322" s="122"/>
      <c r="I1322" s="122"/>
      <c r="J1322" s="122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2"/>
      <c r="C1323" s="122"/>
      <c r="D1323" s="122"/>
      <c r="E1323" s="122"/>
      <c r="F1323" s="122"/>
      <c r="G1323" s="122"/>
      <c r="H1323" s="122"/>
      <c r="I1323" s="122"/>
      <c r="J1323" s="122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2"/>
      <c r="C1324" s="122"/>
      <c r="D1324" s="122"/>
      <c r="E1324" s="122"/>
      <c r="F1324" s="122"/>
      <c r="G1324" s="122"/>
      <c r="H1324" s="122"/>
      <c r="I1324" s="122"/>
      <c r="J1324" s="122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2"/>
      <c r="C1325" s="122"/>
      <c r="D1325" s="122"/>
      <c r="E1325" s="122"/>
      <c r="F1325" s="122"/>
      <c r="G1325" s="122"/>
      <c r="H1325" s="122"/>
      <c r="I1325" s="122"/>
      <c r="J1325" s="122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2"/>
      <c r="C1326" s="122"/>
      <c r="D1326" s="122"/>
      <c r="E1326" s="122"/>
      <c r="F1326" s="122"/>
      <c r="G1326" s="122"/>
      <c r="H1326" s="122"/>
      <c r="I1326" s="122"/>
      <c r="J1326" s="122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2"/>
      <c r="C1327" s="122"/>
      <c r="D1327" s="122"/>
      <c r="E1327" s="122"/>
      <c r="F1327" s="122"/>
      <c r="G1327" s="122"/>
      <c r="H1327" s="122"/>
      <c r="I1327" s="122"/>
      <c r="J1327" s="122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2"/>
      <c r="C1328" s="122"/>
      <c r="D1328" s="122"/>
      <c r="E1328" s="122"/>
      <c r="F1328" s="122"/>
      <c r="G1328" s="122"/>
      <c r="H1328" s="122"/>
      <c r="I1328" s="122"/>
      <c r="J1328" s="122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2"/>
      <c r="C1329" s="122"/>
      <c r="D1329" s="122"/>
      <c r="E1329" s="122"/>
      <c r="F1329" s="122"/>
      <c r="G1329" s="122"/>
      <c r="H1329" s="122"/>
      <c r="I1329" s="122"/>
      <c r="J1329" s="122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2"/>
      <c r="C1330" s="122"/>
      <c r="D1330" s="122"/>
      <c r="E1330" s="122"/>
      <c r="F1330" s="122"/>
      <c r="G1330" s="122"/>
      <c r="H1330" s="122"/>
      <c r="I1330" s="122"/>
      <c r="J1330" s="122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2"/>
      <c r="C1331" s="122"/>
      <c r="D1331" s="122"/>
      <c r="E1331" s="122"/>
      <c r="F1331" s="122"/>
      <c r="G1331" s="122"/>
      <c r="H1331" s="122"/>
      <c r="I1331" s="122"/>
      <c r="J1331" s="122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2"/>
      <c r="C1332" s="122"/>
      <c r="D1332" s="122"/>
      <c r="E1332" s="122"/>
      <c r="F1332" s="122"/>
      <c r="G1332" s="122"/>
      <c r="H1332" s="122"/>
      <c r="I1332" s="122"/>
      <c r="J1332" s="122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2"/>
      <c r="C1333" s="122"/>
      <c r="D1333" s="122"/>
      <c r="E1333" s="122"/>
      <c r="F1333" s="122"/>
      <c r="G1333" s="122"/>
      <c r="H1333" s="122"/>
      <c r="I1333" s="122"/>
      <c r="J1333" s="122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2"/>
      <c r="C1334" s="122"/>
      <c r="D1334" s="122"/>
      <c r="E1334" s="122"/>
      <c r="F1334" s="122"/>
      <c r="G1334" s="122"/>
      <c r="H1334" s="122"/>
      <c r="I1334" s="122"/>
      <c r="J1334" s="122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2"/>
      <c r="C1335" s="122"/>
      <c r="D1335" s="122"/>
      <c r="E1335" s="122"/>
      <c r="F1335" s="122"/>
      <c r="G1335" s="122"/>
      <c r="H1335" s="122"/>
      <c r="I1335" s="122"/>
      <c r="J1335" s="122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2"/>
      <c r="C1336" s="122"/>
      <c r="D1336" s="122"/>
      <c r="E1336" s="122"/>
      <c r="F1336" s="122"/>
      <c r="G1336" s="122"/>
      <c r="H1336" s="122"/>
      <c r="I1336" s="122"/>
      <c r="J1336" s="122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2"/>
      <c r="C1337" s="122"/>
      <c r="D1337" s="122"/>
      <c r="E1337" s="122"/>
      <c r="F1337" s="122"/>
      <c r="G1337" s="122"/>
      <c r="H1337" s="122"/>
      <c r="I1337" s="122"/>
      <c r="J1337" s="122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2"/>
      <c r="C1338" s="122"/>
      <c r="D1338" s="122"/>
      <c r="E1338" s="122"/>
      <c r="F1338" s="122"/>
      <c r="G1338" s="122"/>
      <c r="H1338" s="122"/>
      <c r="I1338" s="122"/>
      <c r="J1338" s="122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2"/>
      <c r="C1339" s="122"/>
      <c r="D1339" s="122"/>
      <c r="E1339" s="122"/>
      <c r="F1339" s="122"/>
      <c r="G1339" s="122"/>
      <c r="H1339" s="122"/>
      <c r="I1339" s="122"/>
      <c r="J1339" s="122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2"/>
      <c r="C1340" s="122"/>
      <c r="D1340" s="122"/>
      <c r="E1340" s="122"/>
      <c r="F1340" s="122"/>
      <c r="G1340" s="122"/>
      <c r="H1340" s="122"/>
      <c r="I1340" s="122"/>
      <c r="J1340" s="122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2"/>
      <c r="C1341" s="122"/>
      <c r="D1341" s="122"/>
      <c r="E1341" s="122"/>
      <c r="F1341" s="122"/>
      <c r="G1341" s="122"/>
      <c r="H1341" s="122"/>
      <c r="I1341" s="122"/>
      <c r="J1341" s="122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2"/>
      <c r="C1342" s="122"/>
      <c r="D1342" s="122"/>
      <c r="E1342" s="122"/>
      <c r="F1342" s="122"/>
      <c r="G1342" s="122"/>
      <c r="H1342" s="122"/>
      <c r="I1342" s="122"/>
      <c r="J1342" s="122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2"/>
      <c r="C1343" s="122"/>
      <c r="D1343" s="122"/>
      <c r="E1343" s="122"/>
      <c r="F1343" s="122"/>
      <c r="G1343" s="122"/>
      <c r="H1343" s="122"/>
      <c r="I1343" s="122"/>
      <c r="J1343" s="122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2"/>
      <c r="C1344" s="122"/>
      <c r="D1344" s="122"/>
      <c r="E1344" s="122"/>
      <c r="F1344" s="122"/>
      <c r="G1344" s="122"/>
      <c r="H1344" s="122"/>
      <c r="I1344" s="122"/>
      <c r="J1344" s="122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2"/>
      <c r="C1345" s="122"/>
      <c r="D1345" s="122"/>
      <c r="E1345" s="122"/>
      <c r="F1345" s="122"/>
      <c r="G1345" s="122"/>
      <c r="H1345" s="122"/>
      <c r="I1345" s="122"/>
      <c r="J1345" s="122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2"/>
      <c r="C1346" s="122"/>
      <c r="D1346" s="122"/>
      <c r="E1346" s="122"/>
      <c r="F1346" s="122"/>
      <c r="G1346" s="122"/>
      <c r="H1346" s="122"/>
      <c r="I1346" s="122"/>
      <c r="J1346" s="122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2"/>
      <c r="C1347" s="122"/>
      <c r="D1347" s="122"/>
      <c r="E1347" s="122"/>
      <c r="F1347" s="122"/>
      <c r="G1347" s="122"/>
      <c r="H1347" s="122"/>
      <c r="I1347" s="122"/>
      <c r="J1347" s="122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2"/>
      <c r="C1348" s="122"/>
      <c r="D1348" s="122"/>
      <c r="E1348" s="122"/>
      <c r="F1348" s="122"/>
      <c r="G1348" s="122"/>
      <c r="H1348" s="122"/>
      <c r="I1348" s="122"/>
      <c r="J1348" s="122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2"/>
      <c r="C1349" s="122"/>
      <c r="D1349" s="122"/>
      <c r="E1349" s="122"/>
      <c r="F1349" s="122"/>
      <c r="G1349" s="122"/>
      <c r="H1349" s="122"/>
      <c r="I1349" s="122"/>
      <c r="J1349" s="122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2"/>
      <c r="C1350" s="122"/>
      <c r="D1350" s="122"/>
      <c r="E1350" s="122"/>
      <c r="F1350" s="122"/>
      <c r="G1350" s="122"/>
      <c r="H1350" s="122"/>
      <c r="I1350" s="122"/>
      <c r="J1350" s="122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2"/>
      <c r="C1351" s="122"/>
      <c r="D1351" s="122"/>
      <c r="E1351" s="122"/>
      <c r="F1351" s="122"/>
      <c r="G1351" s="122"/>
      <c r="H1351" s="122"/>
      <c r="I1351" s="122"/>
      <c r="J1351" s="122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2"/>
      <c r="C1352" s="122"/>
      <c r="D1352" s="122"/>
      <c r="E1352" s="122"/>
      <c r="F1352" s="122"/>
      <c r="G1352" s="122"/>
      <c r="H1352" s="122"/>
      <c r="I1352" s="122"/>
      <c r="J1352" s="122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2"/>
      <c r="C1353" s="122"/>
      <c r="D1353" s="122"/>
      <c r="E1353" s="122"/>
      <c r="F1353" s="122"/>
      <c r="G1353" s="122"/>
      <c r="H1353" s="122"/>
      <c r="I1353" s="122"/>
      <c r="J1353" s="122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2"/>
      <c r="C1354" s="122"/>
      <c r="D1354" s="122"/>
      <c r="E1354" s="122"/>
      <c r="F1354" s="122"/>
      <c r="G1354" s="122"/>
      <c r="H1354" s="122"/>
      <c r="I1354" s="122"/>
      <c r="J1354" s="122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2"/>
      <c r="C1355" s="122"/>
      <c r="D1355" s="122"/>
      <c r="E1355" s="122"/>
      <c r="F1355" s="122"/>
      <c r="G1355" s="122"/>
      <c r="H1355" s="122"/>
      <c r="I1355" s="122"/>
      <c r="J1355" s="122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2"/>
      <c r="C1356" s="122"/>
      <c r="D1356" s="122"/>
      <c r="E1356" s="122"/>
      <c r="F1356" s="122"/>
      <c r="G1356" s="122"/>
      <c r="H1356" s="122"/>
      <c r="I1356" s="122"/>
      <c r="J1356" s="122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2"/>
      <c r="C1357" s="122"/>
      <c r="D1357" s="122"/>
      <c r="E1357" s="122"/>
      <c r="F1357" s="122"/>
      <c r="G1357" s="122"/>
      <c r="H1357" s="122"/>
      <c r="I1357" s="122"/>
      <c r="J1357" s="122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2"/>
      <c r="C1358" s="122"/>
      <c r="D1358" s="122"/>
      <c r="E1358" s="122"/>
      <c r="F1358" s="122"/>
      <c r="G1358" s="122"/>
      <c r="H1358" s="122"/>
      <c r="I1358" s="122"/>
      <c r="J1358" s="122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2"/>
      <c r="C1359" s="122"/>
      <c r="D1359" s="122"/>
      <c r="E1359" s="122"/>
      <c r="F1359" s="122"/>
      <c r="G1359" s="122"/>
      <c r="H1359" s="122"/>
      <c r="I1359" s="122"/>
      <c r="J1359" s="122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2"/>
      <c r="C1360" s="122"/>
      <c r="D1360" s="122"/>
      <c r="E1360" s="122"/>
      <c r="F1360" s="122"/>
      <c r="G1360" s="122"/>
      <c r="H1360" s="122"/>
      <c r="I1360" s="122"/>
      <c r="J1360" s="122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2"/>
      <c r="C1361" s="122"/>
      <c r="D1361" s="122"/>
      <c r="E1361" s="122"/>
      <c r="F1361" s="122"/>
      <c r="G1361" s="122"/>
      <c r="H1361" s="122"/>
      <c r="I1361" s="122"/>
      <c r="J1361" s="122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2"/>
      <c r="C1362" s="122"/>
      <c r="D1362" s="122"/>
      <c r="E1362" s="122"/>
      <c r="F1362" s="122"/>
      <c r="G1362" s="122"/>
      <c r="H1362" s="122"/>
      <c r="I1362" s="122"/>
      <c r="J1362" s="122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2"/>
      <c r="C1363" s="122"/>
      <c r="D1363" s="122"/>
      <c r="E1363" s="122"/>
      <c r="F1363" s="122"/>
      <c r="G1363" s="122"/>
      <c r="H1363" s="122"/>
      <c r="I1363" s="122"/>
      <c r="J1363" s="122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2"/>
      <c r="C1364" s="122"/>
      <c r="D1364" s="122"/>
      <c r="E1364" s="122"/>
      <c r="F1364" s="122"/>
      <c r="G1364" s="122"/>
      <c r="H1364" s="122"/>
      <c r="I1364" s="122"/>
      <c r="J1364" s="122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2"/>
      <c r="C1365" s="122"/>
      <c r="D1365" s="122"/>
      <c r="E1365" s="122"/>
      <c r="F1365" s="122"/>
      <c r="G1365" s="122"/>
      <c r="H1365" s="122"/>
      <c r="I1365" s="122"/>
      <c r="J1365" s="122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2"/>
      <c r="C1366" s="122"/>
      <c r="D1366" s="122"/>
      <c r="E1366" s="122"/>
      <c r="F1366" s="122"/>
      <c r="G1366" s="122"/>
      <c r="H1366" s="122"/>
      <c r="I1366" s="122"/>
      <c r="J1366" s="122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2"/>
      <c r="C1367" s="122"/>
      <c r="D1367" s="122"/>
      <c r="E1367" s="122"/>
      <c r="F1367" s="122"/>
      <c r="G1367" s="122"/>
      <c r="H1367" s="122"/>
      <c r="I1367" s="122"/>
      <c r="J1367" s="122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2"/>
      <c r="C1368" s="122"/>
      <c r="D1368" s="122"/>
      <c r="E1368" s="122"/>
      <c r="F1368" s="122"/>
      <c r="G1368" s="122"/>
      <c r="H1368" s="122"/>
      <c r="I1368" s="122"/>
      <c r="J1368" s="122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2"/>
      <c r="C1369" s="122"/>
      <c r="D1369" s="122"/>
      <c r="E1369" s="122"/>
      <c r="F1369" s="122"/>
      <c r="G1369" s="122"/>
      <c r="H1369" s="122"/>
      <c r="I1369" s="122"/>
      <c r="J1369" s="122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2"/>
      <c r="C1370" s="122"/>
      <c r="D1370" s="122"/>
      <c r="E1370" s="122"/>
      <c r="F1370" s="122"/>
      <c r="G1370" s="122"/>
      <c r="H1370" s="122"/>
      <c r="I1370" s="122"/>
      <c r="J1370" s="122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2"/>
      <c r="C1371" s="122"/>
      <c r="D1371" s="122"/>
      <c r="E1371" s="122"/>
      <c r="F1371" s="122"/>
      <c r="G1371" s="122"/>
      <c r="H1371" s="122"/>
      <c r="I1371" s="122"/>
      <c r="J1371" s="122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2"/>
      <c r="C1372" s="122"/>
      <c r="D1372" s="122"/>
      <c r="E1372" s="122"/>
      <c r="F1372" s="122"/>
      <c r="G1372" s="122"/>
      <c r="H1372" s="122"/>
      <c r="I1372" s="122"/>
      <c r="J1372" s="122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2"/>
      <c r="C1373" s="122"/>
      <c r="D1373" s="122"/>
      <c r="E1373" s="122"/>
      <c r="F1373" s="122"/>
      <c r="G1373" s="122"/>
      <c r="H1373" s="122"/>
      <c r="I1373" s="122"/>
      <c r="J1373" s="122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2"/>
      <c r="C1374" s="122"/>
      <c r="D1374" s="122"/>
      <c r="E1374" s="122"/>
      <c r="F1374" s="122"/>
      <c r="G1374" s="122"/>
      <c r="H1374" s="122"/>
      <c r="I1374" s="122"/>
      <c r="J1374" s="122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2"/>
      <c r="C1375" s="122"/>
      <c r="D1375" s="122"/>
      <c r="E1375" s="122"/>
      <c r="F1375" s="122"/>
      <c r="G1375" s="122"/>
      <c r="H1375" s="122"/>
      <c r="I1375" s="122"/>
      <c r="J1375" s="122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2"/>
      <c r="C1376" s="122"/>
      <c r="D1376" s="122"/>
      <c r="E1376" s="122"/>
      <c r="F1376" s="122"/>
      <c r="G1376" s="122"/>
      <c r="H1376" s="122"/>
      <c r="I1376" s="122"/>
      <c r="J1376" s="122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2"/>
      <c r="C1377" s="122"/>
      <c r="D1377" s="122"/>
      <c r="E1377" s="122"/>
      <c r="F1377" s="122"/>
      <c r="G1377" s="122"/>
      <c r="H1377" s="122"/>
      <c r="I1377" s="122"/>
      <c r="J1377" s="122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2"/>
      <c r="C1378" s="122"/>
      <c r="D1378" s="122"/>
      <c r="E1378" s="122"/>
      <c r="F1378" s="122"/>
      <c r="G1378" s="122"/>
      <c r="H1378" s="122"/>
      <c r="I1378" s="122"/>
      <c r="J1378" s="122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2"/>
      <c r="C1379" s="122"/>
      <c r="D1379" s="122"/>
      <c r="E1379" s="122"/>
      <c r="F1379" s="122"/>
      <c r="G1379" s="122"/>
      <c r="H1379" s="122"/>
      <c r="I1379" s="122"/>
      <c r="J1379" s="122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2"/>
      <c r="C1380" s="122"/>
      <c r="D1380" s="122"/>
      <c r="E1380" s="122"/>
      <c r="F1380" s="122"/>
      <c r="G1380" s="122"/>
      <c r="H1380" s="122"/>
      <c r="I1380" s="122"/>
      <c r="J1380" s="122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2"/>
      <c r="C1381" s="122"/>
      <c r="D1381" s="122"/>
      <c r="E1381" s="122"/>
      <c r="F1381" s="122"/>
      <c r="G1381" s="122"/>
      <c r="H1381" s="122"/>
      <c r="I1381" s="122"/>
      <c r="J1381" s="122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2"/>
      <c r="C1382" s="122"/>
      <c r="D1382" s="122"/>
      <c r="E1382" s="122"/>
      <c r="F1382" s="122"/>
      <c r="G1382" s="122"/>
      <c r="H1382" s="122"/>
      <c r="I1382" s="122"/>
      <c r="J1382" s="122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2"/>
      <c r="C1383" s="122"/>
      <c r="D1383" s="122"/>
      <c r="E1383" s="122"/>
      <c r="F1383" s="122"/>
      <c r="G1383" s="122"/>
      <c r="H1383" s="122"/>
      <c r="I1383" s="122"/>
      <c r="J1383" s="122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2"/>
      <c r="C1384" s="122"/>
      <c r="D1384" s="122"/>
      <c r="E1384" s="122"/>
      <c r="F1384" s="122"/>
      <c r="G1384" s="122"/>
      <c r="H1384" s="122"/>
      <c r="I1384" s="122"/>
      <c r="J1384" s="122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2"/>
      <c r="C1385" s="122"/>
      <c r="D1385" s="122"/>
      <c r="E1385" s="122"/>
      <c r="F1385" s="122"/>
      <c r="G1385" s="122"/>
      <c r="H1385" s="122"/>
      <c r="I1385" s="122"/>
      <c r="J1385" s="122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2"/>
      <c r="C1386" s="122"/>
      <c r="D1386" s="122"/>
      <c r="E1386" s="122"/>
      <c r="F1386" s="122"/>
      <c r="G1386" s="122"/>
      <c r="H1386" s="122"/>
      <c r="I1386" s="122"/>
      <c r="J1386" s="122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2"/>
      <c r="C1387" s="122"/>
      <c r="D1387" s="122"/>
      <c r="E1387" s="122"/>
      <c r="F1387" s="122"/>
      <c r="G1387" s="122"/>
      <c r="H1387" s="122"/>
      <c r="I1387" s="122"/>
      <c r="J1387" s="122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2"/>
      <c r="C1388" s="122"/>
      <c r="D1388" s="122"/>
      <c r="E1388" s="122"/>
      <c r="F1388" s="122"/>
      <c r="G1388" s="122"/>
      <c r="H1388" s="122"/>
      <c r="I1388" s="122"/>
      <c r="J1388" s="122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2"/>
      <c r="C1389" s="122"/>
      <c r="D1389" s="122"/>
      <c r="E1389" s="122"/>
      <c r="F1389" s="122"/>
      <c r="G1389" s="122"/>
      <c r="H1389" s="122"/>
      <c r="I1389" s="122"/>
      <c r="J1389" s="122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2"/>
      <c r="C1390" s="122"/>
      <c r="D1390" s="122"/>
      <c r="E1390" s="122"/>
      <c r="F1390" s="122"/>
      <c r="G1390" s="122"/>
      <c r="H1390" s="122"/>
      <c r="I1390" s="122"/>
      <c r="J1390" s="122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2"/>
      <c r="C1391" s="122"/>
      <c r="D1391" s="122"/>
      <c r="E1391" s="122"/>
      <c r="F1391" s="122"/>
      <c r="G1391" s="122"/>
      <c r="H1391" s="122"/>
      <c r="I1391" s="122"/>
      <c r="J1391" s="122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2"/>
      <c r="C1392" s="122"/>
      <c r="D1392" s="122"/>
      <c r="E1392" s="122"/>
      <c r="F1392" s="122"/>
      <c r="G1392" s="122"/>
      <c r="H1392" s="122"/>
      <c r="I1392" s="122"/>
      <c r="J1392" s="122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2"/>
      <c r="C1393" s="122"/>
      <c r="D1393" s="122"/>
      <c r="E1393" s="122"/>
      <c r="F1393" s="122"/>
      <c r="G1393" s="122"/>
      <c r="H1393" s="122"/>
      <c r="I1393" s="122"/>
      <c r="J1393" s="122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2"/>
      <c r="C1394" s="122"/>
      <c r="D1394" s="122"/>
      <c r="E1394" s="122"/>
      <c r="F1394" s="122"/>
      <c r="G1394" s="122"/>
      <c r="H1394" s="122"/>
      <c r="I1394" s="122"/>
      <c r="J1394" s="122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2"/>
      <c r="C1395" s="122"/>
      <c r="D1395" s="122"/>
      <c r="E1395" s="122"/>
      <c r="F1395" s="122"/>
      <c r="G1395" s="122"/>
      <c r="H1395" s="122"/>
      <c r="I1395" s="122"/>
      <c r="J1395" s="122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2"/>
      <c r="C1396" s="122"/>
      <c r="D1396" s="122"/>
      <c r="E1396" s="122"/>
      <c r="F1396" s="122"/>
      <c r="G1396" s="122"/>
      <c r="H1396" s="122"/>
      <c r="I1396" s="122"/>
      <c r="J1396" s="122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2"/>
      <c r="C1397" s="122"/>
      <c r="D1397" s="122"/>
      <c r="E1397" s="122"/>
      <c r="F1397" s="122"/>
      <c r="G1397" s="122"/>
      <c r="H1397" s="122"/>
      <c r="I1397" s="122"/>
      <c r="J1397" s="122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2"/>
      <c r="C1398" s="122"/>
      <c r="D1398" s="122"/>
      <c r="E1398" s="122"/>
      <c r="F1398" s="122"/>
      <c r="G1398" s="122"/>
      <c r="H1398" s="122"/>
      <c r="I1398" s="122"/>
      <c r="J1398" s="122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2"/>
      <c r="C1399" s="122"/>
      <c r="D1399" s="122"/>
      <c r="E1399" s="122"/>
      <c r="F1399" s="122"/>
      <c r="G1399" s="122"/>
      <c r="H1399" s="122"/>
      <c r="I1399" s="122"/>
      <c r="J1399" s="122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2"/>
      <c r="C1400" s="122"/>
      <c r="D1400" s="122"/>
      <c r="E1400" s="122"/>
      <c r="F1400" s="122"/>
      <c r="G1400" s="122"/>
      <c r="H1400" s="122"/>
      <c r="I1400" s="122"/>
      <c r="J1400" s="122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2"/>
      <c r="C1401" s="122"/>
      <c r="D1401" s="122"/>
      <c r="E1401" s="122"/>
      <c r="F1401" s="122"/>
      <c r="G1401" s="122"/>
      <c r="H1401" s="122"/>
      <c r="I1401" s="122"/>
      <c r="J1401" s="122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2"/>
      <c r="C1402" s="122"/>
      <c r="D1402" s="122"/>
      <c r="E1402" s="122"/>
      <c r="F1402" s="122"/>
      <c r="G1402" s="122"/>
      <c r="H1402" s="122"/>
      <c r="I1402" s="122"/>
      <c r="J1402" s="122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2"/>
      <c r="C1403" s="122"/>
      <c r="D1403" s="122"/>
      <c r="E1403" s="122"/>
      <c r="F1403" s="122"/>
      <c r="G1403" s="122"/>
      <c r="H1403" s="122"/>
      <c r="I1403" s="122"/>
      <c r="J1403" s="122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2"/>
      <c r="C1404" s="122"/>
      <c r="D1404" s="122"/>
      <c r="E1404" s="122"/>
      <c r="F1404" s="122"/>
      <c r="G1404" s="122"/>
      <c r="H1404" s="122"/>
      <c r="I1404" s="122"/>
      <c r="J1404" s="122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2"/>
      <c r="C1405" s="122"/>
      <c r="D1405" s="122"/>
      <c r="E1405" s="122"/>
      <c r="F1405" s="122"/>
      <c r="G1405" s="122"/>
      <c r="H1405" s="122"/>
      <c r="I1405" s="122"/>
      <c r="J1405" s="122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2"/>
      <c r="C1406" s="122"/>
      <c r="D1406" s="122"/>
      <c r="E1406" s="122"/>
      <c r="F1406" s="122"/>
      <c r="G1406" s="122"/>
      <c r="H1406" s="122"/>
      <c r="I1406" s="122"/>
      <c r="J1406" s="122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2"/>
      <c r="C1407" s="122"/>
      <c r="D1407" s="122"/>
      <c r="E1407" s="122"/>
      <c r="F1407" s="122"/>
      <c r="G1407" s="122"/>
      <c r="H1407" s="122"/>
      <c r="I1407" s="122"/>
      <c r="J1407" s="122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2"/>
      <c r="C1408" s="122"/>
      <c r="D1408" s="122"/>
      <c r="E1408" s="122"/>
      <c r="F1408" s="122"/>
      <c r="G1408" s="122"/>
      <c r="H1408" s="122"/>
      <c r="I1408" s="122"/>
      <c r="J1408" s="122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2"/>
      <c r="C1409" s="122"/>
      <c r="D1409" s="122"/>
      <c r="E1409" s="122"/>
      <c r="F1409" s="122"/>
      <c r="G1409" s="122"/>
      <c r="H1409" s="122"/>
      <c r="I1409" s="122"/>
      <c r="J1409" s="122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2"/>
      <c r="C1410" s="122"/>
      <c r="D1410" s="122"/>
      <c r="E1410" s="122"/>
      <c r="F1410" s="122"/>
      <c r="G1410" s="122"/>
      <c r="H1410" s="122"/>
      <c r="I1410" s="122"/>
      <c r="J1410" s="122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2"/>
      <c r="C1411" s="122"/>
      <c r="D1411" s="122"/>
      <c r="E1411" s="122"/>
      <c r="F1411" s="122"/>
      <c r="G1411" s="122"/>
      <c r="H1411" s="122"/>
      <c r="I1411" s="122"/>
      <c r="J1411" s="122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2"/>
      <c r="C1412" s="122"/>
      <c r="D1412" s="122"/>
      <c r="E1412" s="122"/>
      <c r="F1412" s="122"/>
      <c r="G1412" s="122"/>
      <c r="H1412" s="122"/>
      <c r="I1412" s="122"/>
      <c r="J1412" s="122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2"/>
      <c r="C1413" s="122"/>
      <c r="D1413" s="122"/>
      <c r="E1413" s="122"/>
      <c r="F1413" s="122"/>
      <c r="G1413" s="122"/>
      <c r="H1413" s="122"/>
      <c r="I1413" s="122"/>
      <c r="J1413" s="122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2"/>
      <c r="C1414" s="122"/>
      <c r="D1414" s="122"/>
      <c r="E1414" s="122"/>
      <c r="F1414" s="122"/>
      <c r="G1414" s="122"/>
      <c r="H1414" s="122"/>
      <c r="I1414" s="122"/>
      <c r="J1414" s="122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2"/>
      <c r="C1415" s="122"/>
      <c r="D1415" s="122"/>
      <c r="E1415" s="122"/>
      <c r="F1415" s="122"/>
      <c r="G1415" s="122"/>
      <c r="H1415" s="122"/>
      <c r="I1415" s="122"/>
      <c r="J1415" s="122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2"/>
      <c r="C1416" s="122"/>
      <c r="D1416" s="122"/>
      <c r="E1416" s="122"/>
      <c r="F1416" s="122"/>
      <c r="G1416" s="122"/>
      <c r="H1416" s="122"/>
      <c r="I1416" s="122"/>
      <c r="J1416" s="122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2"/>
      <c r="C1417" s="122"/>
      <c r="D1417" s="122"/>
      <c r="E1417" s="122"/>
      <c r="F1417" s="122"/>
      <c r="G1417" s="122"/>
      <c r="H1417" s="122"/>
      <c r="I1417" s="122"/>
      <c r="J1417" s="122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2"/>
      <c r="C1418" s="122"/>
      <c r="D1418" s="122"/>
      <c r="E1418" s="122"/>
      <c r="F1418" s="122"/>
      <c r="G1418" s="122"/>
      <c r="H1418" s="122"/>
      <c r="I1418" s="122"/>
      <c r="J1418" s="122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2"/>
      <c r="C1419" s="122"/>
      <c r="D1419" s="122"/>
      <c r="E1419" s="122"/>
      <c r="F1419" s="122"/>
      <c r="G1419" s="122"/>
      <c r="H1419" s="122"/>
      <c r="I1419" s="122"/>
      <c r="J1419" s="122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2"/>
      <c r="C1420" s="122"/>
      <c r="D1420" s="122"/>
      <c r="E1420" s="122"/>
      <c r="F1420" s="122"/>
      <c r="G1420" s="122"/>
      <c r="H1420" s="122"/>
      <c r="I1420" s="122"/>
      <c r="J1420" s="122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2"/>
      <c r="C1421" s="122"/>
      <c r="D1421" s="122"/>
      <c r="E1421" s="122"/>
      <c r="F1421" s="122"/>
      <c r="G1421" s="122"/>
      <c r="H1421" s="122"/>
      <c r="I1421" s="122"/>
      <c r="J1421" s="122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2"/>
      <c r="C1422" s="122"/>
      <c r="D1422" s="122"/>
      <c r="E1422" s="122"/>
      <c r="F1422" s="122"/>
      <c r="G1422" s="122"/>
      <c r="H1422" s="122"/>
      <c r="I1422" s="122"/>
      <c r="J1422" s="122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2"/>
      <c r="C1423" s="122"/>
      <c r="D1423" s="122"/>
      <c r="E1423" s="122"/>
      <c r="F1423" s="122"/>
      <c r="G1423" s="122"/>
      <c r="H1423" s="122"/>
      <c r="I1423" s="122"/>
      <c r="J1423" s="122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2"/>
      <c r="C1424" s="122"/>
      <c r="D1424" s="122"/>
      <c r="E1424" s="122"/>
      <c r="F1424" s="122"/>
      <c r="G1424" s="122"/>
      <c r="H1424" s="122"/>
      <c r="I1424" s="122"/>
      <c r="J1424" s="122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2"/>
      <c r="C1425" s="122"/>
      <c r="D1425" s="122"/>
      <c r="E1425" s="122"/>
      <c r="F1425" s="122"/>
      <c r="G1425" s="122"/>
      <c r="H1425" s="122"/>
      <c r="I1425" s="122"/>
      <c r="J1425" s="122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2"/>
      <c r="C1426" s="122"/>
      <c r="D1426" s="122"/>
      <c r="E1426" s="122"/>
      <c r="F1426" s="122"/>
      <c r="G1426" s="122"/>
      <c r="H1426" s="122"/>
      <c r="I1426" s="122"/>
      <c r="J1426" s="122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2"/>
      <c r="C1427" s="122"/>
      <c r="D1427" s="122"/>
      <c r="E1427" s="122"/>
      <c r="F1427" s="122"/>
      <c r="G1427" s="122"/>
      <c r="H1427" s="122"/>
      <c r="I1427" s="122"/>
      <c r="J1427" s="122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2"/>
      <c r="C1428" s="122"/>
      <c r="D1428" s="122"/>
      <c r="E1428" s="122"/>
      <c r="F1428" s="122"/>
      <c r="G1428" s="122"/>
      <c r="H1428" s="122"/>
      <c r="I1428" s="122"/>
      <c r="J1428" s="122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2"/>
      <c r="C1429" s="122"/>
      <c r="D1429" s="122"/>
      <c r="E1429" s="122"/>
      <c r="F1429" s="122"/>
      <c r="G1429" s="122"/>
      <c r="H1429" s="122"/>
      <c r="I1429" s="122"/>
      <c r="J1429" s="122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2"/>
      <c r="C1430" s="122"/>
      <c r="D1430" s="122"/>
      <c r="E1430" s="122"/>
      <c r="F1430" s="122"/>
      <c r="G1430" s="122"/>
      <c r="H1430" s="122"/>
      <c r="I1430" s="122"/>
      <c r="J1430" s="122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2"/>
      <c r="C1431" s="122"/>
      <c r="D1431" s="122"/>
      <c r="E1431" s="122"/>
      <c r="F1431" s="122"/>
      <c r="G1431" s="122"/>
      <c r="H1431" s="122"/>
      <c r="I1431" s="122"/>
      <c r="J1431" s="122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2"/>
      <c r="C1432" s="122"/>
      <c r="D1432" s="122"/>
      <c r="E1432" s="122"/>
      <c r="F1432" s="122"/>
      <c r="G1432" s="122"/>
      <c r="H1432" s="122"/>
      <c r="I1432" s="122"/>
      <c r="J1432" s="122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2"/>
      <c r="C1433" s="122"/>
      <c r="D1433" s="122"/>
      <c r="E1433" s="122"/>
      <c r="F1433" s="122"/>
      <c r="G1433" s="122"/>
      <c r="H1433" s="122"/>
      <c r="I1433" s="122"/>
      <c r="J1433" s="122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2"/>
      <c r="C1434" s="122"/>
      <c r="D1434" s="122"/>
      <c r="E1434" s="122"/>
      <c r="F1434" s="122"/>
      <c r="G1434" s="122"/>
      <c r="H1434" s="122"/>
      <c r="I1434" s="122"/>
      <c r="J1434" s="122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2"/>
      <c r="C1435" s="122"/>
      <c r="D1435" s="122"/>
      <c r="E1435" s="122"/>
      <c r="F1435" s="122"/>
      <c r="G1435" s="122"/>
      <c r="H1435" s="122"/>
      <c r="I1435" s="122"/>
      <c r="J1435" s="122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2"/>
      <c r="C1436" s="122"/>
      <c r="D1436" s="122"/>
      <c r="E1436" s="122"/>
      <c r="F1436" s="122"/>
      <c r="G1436" s="122"/>
      <c r="H1436" s="122"/>
      <c r="I1436" s="122"/>
      <c r="J1436" s="122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2"/>
      <c r="C1437" s="122"/>
      <c r="D1437" s="122"/>
      <c r="E1437" s="122"/>
      <c r="F1437" s="122"/>
      <c r="G1437" s="122"/>
      <c r="H1437" s="122"/>
      <c r="I1437" s="122"/>
      <c r="J1437" s="122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2"/>
      <c r="C1438" s="122"/>
      <c r="D1438" s="122"/>
      <c r="E1438" s="122"/>
      <c r="F1438" s="122"/>
      <c r="G1438" s="122"/>
      <c r="H1438" s="122"/>
      <c r="I1438" s="122"/>
      <c r="J1438" s="122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2"/>
      <c r="C1439" s="122"/>
      <c r="D1439" s="122"/>
      <c r="E1439" s="122"/>
      <c r="F1439" s="122"/>
      <c r="G1439" s="122"/>
      <c r="H1439" s="122"/>
      <c r="I1439" s="122"/>
      <c r="J1439" s="122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2"/>
      <c r="C1440" s="122"/>
      <c r="D1440" s="122"/>
      <c r="E1440" s="122"/>
      <c r="F1440" s="122"/>
      <c r="G1440" s="122"/>
      <c r="H1440" s="122"/>
      <c r="I1440" s="122"/>
      <c r="J1440" s="122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2"/>
      <c r="C1441" s="122"/>
      <c r="D1441" s="122"/>
      <c r="E1441" s="122"/>
      <c r="F1441" s="122"/>
      <c r="G1441" s="122"/>
      <c r="H1441" s="122"/>
      <c r="I1441" s="122"/>
      <c r="J1441" s="122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2"/>
      <c r="C1442" s="122"/>
      <c r="D1442" s="122"/>
      <c r="E1442" s="122"/>
      <c r="F1442" s="122"/>
      <c r="G1442" s="122"/>
      <c r="H1442" s="122"/>
      <c r="I1442" s="122"/>
      <c r="J1442" s="122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2"/>
      <c r="C1443" s="122"/>
      <c r="D1443" s="122"/>
      <c r="E1443" s="122"/>
      <c r="F1443" s="122"/>
      <c r="G1443" s="122"/>
      <c r="H1443" s="122"/>
      <c r="I1443" s="122"/>
      <c r="J1443" s="122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2"/>
      <c r="C1444" s="122"/>
      <c r="D1444" s="122"/>
      <c r="E1444" s="122"/>
      <c r="F1444" s="122"/>
      <c r="G1444" s="122"/>
      <c r="H1444" s="122"/>
      <c r="I1444" s="122"/>
      <c r="J1444" s="122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2"/>
      <c r="C1445" s="122"/>
      <c r="D1445" s="122"/>
      <c r="E1445" s="122"/>
      <c r="F1445" s="122"/>
      <c r="G1445" s="122"/>
      <c r="H1445" s="122"/>
      <c r="I1445" s="122"/>
      <c r="J1445" s="122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2"/>
      <c r="C1446" s="122"/>
      <c r="D1446" s="122"/>
      <c r="E1446" s="122"/>
      <c r="F1446" s="122"/>
      <c r="G1446" s="122"/>
      <c r="H1446" s="122"/>
      <c r="I1446" s="122"/>
      <c r="J1446" s="122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2"/>
      <c r="C1447" s="122"/>
      <c r="D1447" s="122"/>
      <c r="E1447" s="122"/>
      <c r="F1447" s="122"/>
      <c r="G1447" s="122"/>
      <c r="H1447" s="122"/>
      <c r="I1447" s="122"/>
      <c r="J1447" s="122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2"/>
      <c r="C1448" s="122"/>
      <c r="D1448" s="122"/>
      <c r="E1448" s="122"/>
      <c r="F1448" s="122"/>
      <c r="G1448" s="122"/>
      <c r="H1448" s="122"/>
      <c r="I1448" s="122"/>
      <c r="J1448" s="122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2"/>
      <c r="C1449" s="122"/>
      <c r="D1449" s="122"/>
      <c r="E1449" s="122"/>
      <c r="F1449" s="122"/>
      <c r="G1449" s="122"/>
      <c r="H1449" s="122"/>
      <c r="I1449" s="122"/>
      <c r="J1449" s="122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2"/>
      <c r="C1450" s="122"/>
      <c r="D1450" s="122"/>
      <c r="E1450" s="122"/>
      <c r="F1450" s="122"/>
      <c r="G1450" s="122"/>
      <c r="H1450" s="122"/>
      <c r="I1450" s="122"/>
      <c r="J1450" s="122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2"/>
      <c r="C1451" s="122"/>
      <c r="D1451" s="122"/>
      <c r="E1451" s="122"/>
      <c r="F1451" s="122"/>
      <c r="G1451" s="122"/>
      <c r="H1451" s="122"/>
      <c r="I1451" s="122"/>
      <c r="J1451" s="122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2"/>
      <c r="C1452" s="122"/>
      <c r="D1452" s="122"/>
      <c r="E1452" s="122"/>
      <c r="F1452" s="122"/>
      <c r="G1452" s="122"/>
      <c r="H1452" s="122"/>
      <c r="I1452" s="122"/>
      <c r="J1452" s="122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2"/>
      <c r="C1453" s="122"/>
      <c r="D1453" s="122"/>
      <c r="E1453" s="122"/>
      <c r="F1453" s="122"/>
      <c r="G1453" s="122"/>
      <c r="H1453" s="122"/>
      <c r="I1453" s="122"/>
      <c r="J1453" s="122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2"/>
      <c r="C1454" s="122"/>
      <c r="D1454" s="122"/>
      <c r="E1454" s="122"/>
      <c r="F1454" s="122"/>
      <c r="G1454" s="122"/>
      <c r="H1454" s="122"/>
      <c r="I1454" s="122"/>
      <c r="J1454" s="122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2"/>
      <c r="C1455" s="122"/>
      <c r="D1455" s="122"/>
      <c r="E1455" s="122"/>
      <c r="F1455" s="122"/>
      <c r="G1455" s="122"/>
      <c r="H1455" s="122"/>
      <c r="I1455" s="122"/>
      <c r="J1455" s="122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2"/>
      <c r="C1456" s="122"/>
      <c r="D1456" s="122"/>
      <c r="E1456" s="122"/>
      <c r="F1456" s="122"/>
      <c r="G1456" s="122"/>
      <c r="H1456" s="122"/>
      <c r="I1456" s="122"/>
      <c r="J1456" s="122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2"/>
      <c r="C1457" s="122"/>
      <c r="D1457" s="122"/>
      <c r="E1457" s="122"/>
      <c r="F1457" s="122"/>
      <c r="G1457" s="122"/>
      <c r="H1457" s="122"/>
      <c r="I1457" s="122"/>
      <c r="J1457" s="122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2"/>
      <c r="C1458" s="122"/>
      <c r="D1458" s="122"/>
      <c r="E1458" s="122"/>
      <c r="F1458" s="122"/>
      <c r="G1458" s="122"/>
      <c r="H1458" s="122"/>
      <c r="I1458" s="122"/>
      <c r="J1458" s="122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2"/>
      <c r="C1459" s="122"/>
      <c r="D1459" s="122"/>
      <c r="E1459" s="122"/>
      <c r="F1459" s="122"/>
      <c r="G1459" s="122"/>
      <c r="H1459" s="122"/>
      <c r="I1459" s="122"/>
      <c r="J1459" s="122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2"/>
      <c r="C1460" s="122"/>
      <c r="D1460" s="122"/>
      <c r="E1460" s="122"/>
      <c r="F1460" s="122"/>
      <c r="G1460" s="122"/>
      <c r="H1460" s="122"/>
      <c r="I1460" s="122"/>
      <c r="J1460" s="122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2"/>
      <c r="C1461" s="122"/>
      <c r="D1461" s="122"/>
      <c r="E1461" s="122"/>
      <c r="F1461" s="122"/>
      <c r="G1461" s="122"/>
      <c r="H1461" s="122"/>
      <c r="I1461" s="122"/>
      <c r="J1461" s="122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2"/>
      <c r="C1462" s="122"/>
      <c r="D1462" s="122"/>
      <c r="E1462" s="122"/>
      <c r="F1462" s="122"/>
      <c r="G1462" s="122"/>
      <c r="H1462" s="122"/>
      <c r="I1462" s="122"/>
      <c r="J1462" s="122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2"/>
      <c r="C1463" s="122"/>
      <c r="D1463" s="122"/>
      <c r="E1463" s="122"/>
      <c r="F1463" s="122"/>
      <c r="G1463" s="122"/>
      <c r="H1463" s="122"/>
      <c r="I1463" s="122"/>
      <c r="J1463" s="122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2"/>
      <c r="C1464" s="122"/>
      <c r="D1464" s="122"/>
      <c r="E1464" s="122"/>
      <c r="F1464" s="122"/>
      <c r="G1464" s="122"/>
      <c r="H1464" s="122"/>
      <c r="I1464" s="122"/>
      <c r="J1464" s="122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2"/>
      <c r="C1465" s="122"/>
      <c r="D1465" s="122"/>
      <c r="E1465" s="122"/>
      <c r="F1465" s="122"/>
      <c r="G1465" s="122"/>
      <c r="H1465" s="122"/>
      <c r="I1465" s="122"/>
      <c r="J1465" s="122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2"/>
      <c r="C1466" s="122"/>
      <c r="D1466" s="122"/>
      <c r="E1466" s="122"/>
      <c r="F1466" s="122"/>
      <c r="G1466" s="122"/>
      <c r="H1466" s="122"/>
      <c r="I1466" s="122"/>
      <c r="J1466" s="122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2"/>
      <c r="C1467" s="122"/>
      <c r="D1467" s="122"/>
      <c r="E1467" s="122"/>
      <c r="F1467" s="122"/>
      <c r="G1467" s="122"/>
      <c r="H1467" s="122"/>
      <c r="I1467" s="122"/>
      <c r="J1467" s="122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2"/>
      <c r="C1468" s="122"/>
      <c r="D1468" s="122"/>
      <c r="E1468" s="122"/>
      <c r="F1468" s="122"/>
      <c r="G1468" s="122"/>
      <c r="H1468" s="122"/>
      <c r="I1468" s="122"/>
      <c r="J1468" s="122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2"/>
      <c r="C1469" s="122"/>
      <c r="D1469" s="122"/>
      <c r="E1469" s="122"/>
      <c r="F1469" s="122"/>
      <c r="G1469" s="122"/>
      <c r="H1469" s="122"/>
      <c r="I1469" s="122"/>
      <c r="J1469" s="122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2"/>
      <c r="C1470" s="122"/>
      <c r="D1470" s="122"/>
      <c r="E1470" s="122"/>
      <c r="F1470" s="122"/>
      <c r="G1470" s="122"/>
      <c r="H1470" s="122"/>
      <c r="I1470" s="122"/>
      <c r="J1470" s="122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2"/>
      <c r="C1471" s="122"/>
      <c r="D1471" s="122"/>
      <c r="E1471" s="122"/>
      <c r="F1471" s="122"/>
      <c r="G1471" s="122"/>
      <c r="H1471" s="122"/>
      <c r="I1471" s="122"/>
      <c r="J1471" s="122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2"/>
      <c r="C1472" s="122"/>
      <c r="D1472" s="122"/>
      <c r="E1472" s="122"/>
      <c r="F1472" s="122"/>
      <c r="G1472" s="122"/>
      <c r="H1472" s="122"/>
      <c r="I1472" s="122"/>
      <c r="J1472" s="122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2"/>
      <c r="C1473" s="122"/>
      <c r="D1473" s="122"/>
      <c r="E1473" s="122"/>
      <c r="F1473" s="122"/>
      <c r="G1473" s="122"/>
      <c r="H1473" s="122"/>
      <c r="I1473" s="122"/>
      <c r="J1473" s="122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2"/>
      <c r="C1474" s="122"/>
      <c r="D1474" s="122"/>
      <c r="E1474" s="122"/>
      <c r="F1474" s="122"/>
      <c r="G1474" s="122"/>
      <c r="H1474" s="122"/>
      <c r="I1474" s="122"/>
      <c r="J1474" s="122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2"/>
      <c r="C1475" s="122"/>
      <c r="D1475" s="122"/>
      <c r="E1475" s="122"/>
      <c r="F1475" s="122"/>
      <c r="G1475" s="122"/>
      <c r="H1475" s="122"/>
      <c r="I1475" s="122"/>
      <c r="J1475" s="122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2"/>
      <c r="C1476" s="122"/>
      <c r="D1476" s="122"/>
      <c r="E1476" s="122"/>
      <c r="F1476" s="122"/>
      <c r="G1476" s="122"/>
      <c r="H1476" s="122"/>
      <c r="I1476" s="122"/>
      <c r="J1476" s="122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2"/>
      <c r="C1477" s="122"/>
      <c r="D1477" s="122"/>
      <c r="E1477" s="122"/>
      <c r="F1477" s="122"/>
      <c r="G1477" s="122"/>
      <c r="H1477" s="122"/>
      <c r="I1477" s="122"/>
      <c r="J1477" s="122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2"/>
      <c r="C1478" s="122"/>
      <c r="D1478" s="122"/>
      <c r="E1478" s="122"/>
      <c r="F1478" s="122"/>
      <c r="G1478" s="122"/>
      <c r="H1478" s="122"/>
      <c r="I1478" s="122"/>
      <c r="J1478" s="122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2"/>
      <c r="C1479" s="122"/>
      <c r="D1479" s="122"/>
      <c r="E1479" s="122"/>
      <c r="F1479" s="122"/>
      <c r="G1479" s="122"/>
      <c r="H1479" s="122"/>
      <c r="I1479" s="122"/>
      <c r="J1479" s="122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2"/>
      <c r="C1480" s="122"/>
      <c r="D1480" s="122"/>
      <c r="E1480" s="122"/>
      <c r="F1480" s="122"/>
      <c r="G1480" s="122"/>
      <c r="H1480" s="122"/>
      <c r="I1480" s="122"/>
      <c r="J1480" s="122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2"/>
      <c r="C1481" s="122"/>
      <c r="D1481" s="122"/>
      <c r="E1481" s="122"/>
      <c r="F1481" s="122"/>
      <c r="G1481" s="122"/>
      <c r="H1481" s="122"/>
      <c r="I1481" s="122"/>
      <c r="J1481" s="122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2"/>
      <c r="C1482" s="122"/>
      <c r="D1482" s="122"/>
      <c r="E1482" s="122"/>
      <c r="F1482" s="122"/>
      <c r="G1482" s="122"/>
      <c r="H1482" s="122"/>
      <c r="I1482" s="122"/>
      <c r="J1482" s="122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2"/>
      <c r="C1483" s="122"/>
      <c r="D1483" s="122"/>
      <c r="E1483" s="122"/>
      <c r="F1483" s="122"/>
      <c r="G1483" s="122"/>
      <c r="H1483" s="122"/>
      <c r="I1483" s="122"/>
      <c r="J1483" s="122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2"/>
      <c r="C1484" s="122"/>
      <c r="D1484" s="122"/>
      <c r="E1484" s="122"/>
      <c r="F1484" s="122"/>
      <c r="G1484" s="122"/>
      <c r="H1484" s="122"/>
      <c r="I1484" s="122"/>
      <c r="J1484" s="122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2"/>
      <c r="C1485" s="122"/>
      <c r="D1485" s="122"/>
      <c r="E1485" s="122"/>
      <c r="F1485" s="122"/>
      <c r="G1485" s="122"/>
      <c r="H1485" s="122"/>
      <c r="I1485" s="122"/>
      <c r="J1485" s="122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2"/>
      <c r="C1486" s="122"/>
      <c r="D1486" s="122"/>
      <c r="E1486" s="122"/>
      <c r="F1486" s="122"/>
      <c r="G1486" s="122"/>
      <c r="H1486" s="122"/>
      <c r="I1486" s="122"/>
      <c r="J1486" s="122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2"/>
      <c r="C1487" s="122"/>
      <c r="D1487" s="122"/>
      <c r="E1487" s="122"/>
      <c r="F1487" s="122"/>
      <c r="G1487" s="122"/>
      <c r="H1487" s="122"/>
      <c r="I1487" s="122"/>
      <c r="J1487" s="122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2"/>
      <c r="C1488" s="122"/>
      <c r="D1488" s="122"/>
      <c r="E1488" s="122"/>
      <c r="F1488" s="122"/>
      <c r="G1488" s="122"/>
      <c r="H1488" s="122"/>
      <c r="I1488" s="122"/>
      <c r="J1488" s="122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2"/>
      <c r="C1489" s="122"/>
      <c r="D1489" s="122"/>
      <c r="E1489" s="122"/>
      <c r="F1489" s="122"/>
      <c r="G1489" s="122"/>
      <c r="H1489" s="122"/>
      <c r="I1489" s="122"/>
      <c r="J1489" s="122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2"/>
      <c r="C1490" s="122"/>
      <c r="D1490" s="122"/>
      <c r="E1490" s="122"/>
      <c r="F1490" s="122"/>
      <c r="G1490" s="122"/>
      <c r="H1490" s="122"/>
      <c r="I1490" s="122"/>
      <c r="J1490" s="122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2"/>
      <c r="C1491" s="122"/>
      <c r="D1491" s="122"/>
      <c r="E1491" s="122"/>
      <c r="F1491" s="122"/>
      <c r="G1491" s="122"/>
      <c r="H1491" s="122"/>
      <c r="I1491" s="122"/>
      <c r="J1491" s="122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2"/>
      <c r="C1492" s="122"/>
      <c r="D1492" s="122"/>
      <c r="E1492" s="122"/>
      <c r="F1492" s="122"/>
      <c r="G1492" s="122"/>
      <c r="H1492" s="122"/>
      <c r="I1492" s="122"/>
      <c r="J1492" s="122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2"/>
      <c r="C1493" s="122"/>
      <c r="D1493" s="122"/>
      <c r="E1493" s="122"/>
      <c r="F1493" s="122"/>
      <c r="G1493" s="122"/>
      <c r="H1493" s="122"/>
      <c r="I1493" s="122"/>
      <c r="J1493" s="122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2"/>
      <c r="C1494" s="122"/>
      <c r="D1494" s="122"/>
      <c r="E1494" s="122"/>
      <c r="F1494" s="122"/>
      <c r="G1494" s="122"/>
      <c r="H1494" s="122"/>
      <c r="I1494" s="122"/>
      <c r="J1494" s="122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2"/>
      <c r="C1495" s="122"/>
      <c r="D1495" s="122"/>
      <c r="E1495" s="122"/>
      <c r="F1495" s="122"/>
      <c r="G1495" s="122"/>
      <c r="H1495" s="122"/>
      <c r="I1495" s="122"/>
      <c r="J1495" s="122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2"/>
      <c r="C1496" s="122"/>
      <c r="D1496" s="122"/>
      <c r="E1496" s="122"/>
      <c r="F1496" s="122"/>
      <c r="G1496" s="122"/>
      <c r="H1496" s="122"/>
      <c r="I1496" s="122"/>
      <c r="J1496" s="122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2"/>
      <c r="C1497" s="122"/>
      <c r="D1497" s="122"/>
      <c r="E1497" s="122"/>
      <c r="F1497" s="122"/>
      <c r="G1497" s="122"/>
      <c r="H1497" s="122"/>
      <c r="I1497" s="122"/>
      <c r="J1497" s="122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2"/>
      <c r="C1498" s="122"/>
      <c r="D1498" s="122"/>
      <c r="E1498" s="122"/>
      <c r="F1498" s="122"/>
      <c r="G1498" s="122"/>
      <c r="H1498" s="122"/>
      <c r="I1498" s="122"/>
      <c r="J1498" s="122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2"/>
      <c r="C1499" s="122"/>
      <c r="D1499" s="122"/>
      <c r="E1499" s="122"/>
      <c r="F1499" s="122"/>
      <c r="G1499" s="122"/>
      <c r="H1499" s="122"/>
      <c r="I1499" s="122"/>
      <c r="J1499" s="122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2"/>
      <c r="C1500" s="122"/>
      <c r="D1500" s="122"/>
      <c r="E1500" s="122"/>
      <c r="F1500" s="122"/>
      <c r="G1500" s="122"/>
      <c r="H1500" s="122"/>
      <c r="I1500" s="122"/>
      <c r="J1500" s="122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2"/>
      <c r="C1501" s="122"/>
      <c r="D1501" s="122"/>
      <c r="E1501" s="122"/>
      <c r="F1501" s="122"/>
      <c r="G1501" s="122"/>
      <c r="H1501" s="122"/>
      <c r="I1501" s="122"/>
      <c r="J1501" s="122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2"/>
      <c r="C1502" s="122"/>
      <c r="D1502" s="122"/>
      <c r="E1502" s="122"/>
      <c r="F1502" s="122"/>
      <c r="G1502" s="122"/>
      <c r="H1502" s="122"/>
      <c r="I1502" s="122"/>
      <c r="J1502" s="122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2"/>
      <c r="C1503" s="122"/>
      <c r="D1503" s="122"/>
      <c r="E1503" s="122"/>
      <c r="F1503" s="122"/>
      <c r="G1503" s="122"/>
      <c r="H1503" s="122"/>
      <c r="I1503" s="122"/>
      <c r="J1503" s="122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2"/>
      <c r="C1504" s="122"/>
      <c r="D1504" s="122"/>
      <c r="E1504" s="122"/>
      <c r="F1504" s="122"/>
      <c r="G1504" s="122"/>
      <c r="H1504" s="122"/>
      <c r="I1504" s="122"/>
      <c r="J1504" s="122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2"/>
      <c r="C1505" s="122"/>
      <c r="D1505" s="122"/>
      <c r="E1505" s="122"/>
      <c r="F1505" s="122"/>
      <c r="G1505" s="122"/>
      <c r="H1505" s="122"/>
      <c r="I1505" s="122"/>
      <c r="J1505" s="122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2"/>
      <c r="C1506" s="122"/>
      <c r="D1506" s="122"/>
      <c r="E1506" s="122"/>
      <c r="F1506" s="122"/>
      <c r="G1506" s="122"/>
      <c r="H1506" s="122"/>
      <c r="I1506" s="122"/>
      <c r="J1506" s="122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2"/>
      <c r="C1507" s="122"/>
      <c r="D1507" s="122"/>
      <c r="E1507" s="122"/>
      <c r="F1507" s="122"/>
      <c r="G1507" s="122"/>
      <c r="H1507" s="122"/>
      <c r="I1507" s="122"/>
      <c r="J1507" s="122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2"/>
      <c r="C1508" s="122"/>
      <c r="D1508" s="122"/>
      <c r="E1508" s="122"/>
      <c r="F1508" s="122"/>
      <c r="G1508" s="122"/>
      <c r="H1508" s="122"/>
      <c r="I1508" s="122"/>
      <c r="J1508" s="122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2"/>
      <c r="C1509" s="122"/>
      <c r="D1509" s="122"/>
      <c r="E1509" s="122"/>
      <c r="F1509" s="122"/>
      <c r="G1509" s="122"/>
      <c r="H1509" s="122"/>
      <c r="I1509" s="122"/>
      <c r="J1509" s="122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2"/>
      <c r="C1510" s="122"/>
      <c r="D1510" s="122"/>
      <c r="E1510" s="122"/>
      <c r="F1510" s="122"/>
      <c r="G1510" s="122"/>
      <c r="H1510" s="122"/>
      <c r="I1510" s="122"/>
      <c r="J1510" s="122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2"/>
      <c r="C1511" s="122"/>
      <c r="D1511" s="122"/>
      <c r="E1511" s="122"/>
      <c r="F1511" s="122"/>
      <c r="G1511" s="122"/>
      <c r="H1511" s="122"/>
      <c r="I1511" s="122"/>
      <c r="J1511" s="122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2"/>
      <c r="C1512" s="122"/>
      <c r="D1512" s="122"/>
      <c r="E1512" s="122"/>
      <c r="F1512" s="122"/>
      <c r="G1512" s="122"/>
      <c r="H1512" s="122"/>
      <c r="I1512" s="122"/>
      <c r="J1512" s="122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2"/>
      <c r="C1513" s="122"/>
      <c r="D1513" s="122"/>
      <c r="E1513" s="122"/>
      <c r="F1513" s="122"/>
      <c r="G1513" s="122"/>
      <c r="H1513" s="122"/>
      <c r="I1513" s="122"/>
      <c r="J1513" s="122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2"/>
      <c r="C1514" s="122"/>
      <c r="D1514" s="122"/>
      <c r="E1514" s="122"/>
      <c r="F1514" s="122"/>
      <c r="G1514" s="122"/>
      <c r="H1514" s="122"/>
      <c r="I1514" s="122"/>
      <c r="J1514" s="122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2"/>
      <c r="C1515" s="122"/>
      <c r="D1515" s="122"/>
      <c r="E1515" s="122"/>
      <c r="F1515" s="122"/>
      <c r="G1515" s="122"/>
      <c r="H1515" s="122"/>
      <c r="I1515" s="122"/>
      <c r="J1515" s="122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2"/>
      <c r="C1516" s="122"/>
      <c r="D1516" s="122"/>
      <c r="E1516" s="122"/>
      <c r="F1516" s="122"/>
      <c r="G1516" s="122"/>
      <c r="H1516" s="122"/>
      <c r="I1516" s="122"/>
      <c r="J1516" s="122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2"/>
      <c r="C1517" s="122"/>
      <c r="D1517" s="122"/>
      <c r="E1517" s="122"/>
      <c r="F1517" s="122"/>
      <c r="G1517" s="122"/>
      <c r="H1517" s="122"/>
      <c r="I1517" s="122"/>
      <c r="J1517" s="122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2"/>
      <c r="C1518" s="122"/>
      <c r="D1518" s="122"/>
      <c r="E1518" s="122"/>
      <c r="F1518" s="122"/>
      <c r="G1518" s="122"/>
      <c r="H1518" s="122"/>
      <c r="I1518" s="122"/>
      <c r="J1518" s="122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2"/>
      <c r="C1519" s="122"/>
      <c r="D1519" s="122"/>
      <c r="E1519" s="122"/>
      <c r="F1519" s="122"/>
      <c r="G1519" s="122"/>
      <c r="H1519" s="122"/>
      <c r="I1519" s="122"/>
      <c r="J1519" s="122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2"/>
      <c r="C1520" s="122"/>
      <c r="D1520" s="122"/>
      <c r="E1520" s="122"/>
      <c r="F1520" s="122"/>
      <c r="G1520" s="122"/>
      <c r="H1520" s="122"/>
      <c r="I1520" s="122"/>
      <c r="J1520" s="122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2"/>
      <c r="C1521" s="122"/>
      <c r="D1521" s="122"/>
      <c r="E1521" s="122"/>
      <c r="F1521" s="122"/>
      <c r="G1521" s="122"/>
      <c r="H1521" s="122"/>
      <c r="I1521" s="122"/>
      <c r="J1521" s="122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2"/>
      <c r="C1522" s="122"/>
      <c r="D1522" s="122"/>
      <c r="E1522" s="122"/>
      <c r="F1522" s="122"/>
      <c r="G1522" s="122"/>
      <c r="H1522" s="122"/>
      <c r="I1522" s="122"/>
      <c r="J1522" s="122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2"/>
      <c r="C1523" s="122"/>
      <c r="D1523" s="122"/>
      <c r="E1523" s="122"/>
      <c r="F1523" s="122"/>
      <c r="G1523" s="122"/>
      <c r="H1523" s="122"/>
      <c r="I1523" s="122"/>
      <c r="J1523" s="122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2"/>
      <c r="C1524" s="122"/>
      <c r="D1524" s="122"/>
      <c r="E1524" s="122"/>
      <c r="F1524" s="122"/>
      <c r="G1524" s="122"/>
      <c r="H1524" s="122"/>
      <c r="I1524" s="122"/>
      <c r="J1524" s="122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2"/>
      <c r="C1525" s="122"/>
      <c r="D1525" s="122"/>
      <c r="E1525" s="122"/>
      <c r="F1525" s="122"/>
      <c r="G1525" s="122"/>
      <c r="H1525" s="122"/>
      <c r="I1525" s="122"/>
      <c r="J1525" s="122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2"/>
      <c r="C1526" s="122"/>
      <c r="D1526" s="122"/>
      <c r="E1526" s="122"/>
      <c r="F1526" s="122"/>
      <c r="G1526" s="122"/>
      <c r="H1526" s="122"/>
      <c r="I1526" s="122"/>
      <c r="J1526" s="122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2"/>
      <c r="C1527" s="122"/>
      <c r="D1527" s="122"/>
      <c r="E1527" s="122"/>
      <c r="F1527" s="122"/>
      <c r="G1527" s="122"/>
      <c r="H1527" s="122"/>
      <c r="I1527" s="122"/>
      <c r="J1527" s="122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2"/>
      <c r="C1528" s="122"/>
      <c r="D1528" s="122"/>
      <c r="E1528" s="122"/>
      <c r="F1528" s="122"/>
      <c r="G1528" s="122"/>
      <c r="H1528" s="122"/>
      <c r="I1528" s="122"/>
      <c r="J1528" s="122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2"/>
      <c r="C1529" s="122"/>
      <c r="D1529" s="122"/>
      <c r="E1529" s="122"/>
      <c r="F1529" s="122"/>
      <c r="G1529" s="122"/>
      <c r="H1529" s="122"/>
      <c r="I1529" s="122"/>
      <c r="J1529" s="122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2"/>
      <c r="C1530" s="122"/>
      <c r="D1530" s="122"/>
      <c r="E1530" s="122"/>
      <c r="F1530" s="122"/>
      <c r="G1530" s="122"/>
      <c r="H1530" s="122"/>
      <c r="I1530" s="122"/>
      <c r="J1530" s="122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2"/>
      <c r="C1531" s="122"/>
      <c r="D1531" s="122"/>
      <c r="E1531" s="122"/>
      <c r="F1531" s="122"/>
      <c r="G1531" s="122"/>
      <c r="H1531" s="122"/>
      <c r="I1531" s="122"/>
      <c r="J1531" s="122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2"/>
      <c r="C1532" s="122"/>
      <c r="D1532" s="122"/>
      <c r="E1532" s="122"/>
      <c r="F1532" s="122"/>
      <c r="G1532" s="122"/>
      <c r="H1532" s="122"/>
      <c r="I1532" s="122"/>
      <c r="J1532" s="122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2"/>
      <c r="C1533" s="122"/>
      <c r="D1533" s="122"/>
      <c r="E1533" s="122"/>
      <c r="F1533" s="122"/>
      <c r="G1533" s="122"/>
      <c r="H1533" s="122"/>
      <c r="I1533" s="122"/>
      <c r="J1533" s="122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2"/>
      <c r="C1534" s="122"/>
      <c r="D1534" s="122"/>
      <c r="E1534" s="122"/>
      <c r="F1534" s="122"/>
      <c r="G1534" s="122"/>
      <c r="H1534" s="122"/>
      <c r="I1534" s="122"/>
      <c r="J1534" s="122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2"/>
      <c r="C1535" s="122"/>
      <c r="D1535" s="122"/>
      <c r="E1535" s="122"/>
      <c r="F1535" s="122"/>
      <c r="G1535" s="122"/>
      <c r="H1535" s="122"/>
      <c r="I1535" s="122"/>
      <c r="J1535" s="122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2"/>
      <c r="C1536" s="122"/>
      <c r="D1536" s="122"/>
      <c r="E1536" s="122"/>
      <c r="F1536" s="122"/>
      <c r="G1536" s="122"/>
      <c r="H1536" s="122"/>
      <c r="I1536" s="122"/>
      <c r="J1536" s="122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2"/>
      <c r="C1537" s="122"/>
      <c r="D1537" s="122"/>
      <c r="E1537" s="122"/>
      <c r="F1537" s="122"/>
      <c r="G1537" s="122"/>
      <c r="H1537" s="122"/>
      <c r="I1537" s="122"/>
      <c r="J1537" s="122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2"/>
      <c r="C1538" s="122"/>
      <c r="D1538" s="122"/>
      <c r="E1538" s="122"/>
      <c r="F1538" s="122"/>
      <c r="G1538" s="122"/>
      <c r="H1538" s="122"/>
      <c r="I1538" s="122"/>
      <c r="J1538" s="122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2"/>
      <c r="C1539" s="122"/>
      <c r="D1539" s="122"/>
      <c r="E1539" s="122"/>
      <c r="F1539" s="122"/>
      <c r="G1539" s="122"/>
      <c r="H1539" s="122"/>
      <c r="I1539" s="122"/>
      <c r="J1539" s="122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2"/>
      <c r="C1540" s="122"/>
      <c r="D1540" s="122"/>
      <c r="E1540" s="122"/>
      <c r="F1540" s="122"/>
      <c r="G1540" s="122"/>
      <c r="H1540" s="122"/>
      <c r="I1540" s="122"/>
      <c r="J1540" s="122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2"/>
      <c r="C1541" s="122"/>
      <c r="D1541" s="122"/>
      <c r="E1541" s="122"/>
      <c r="F1541" s="122"/>
      <c r="G1541" s="122"/>
      <c r="H1541" s="122"/>
      <c r="I1541" s="122"/>
      <c r="J1541" s="122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2"/>
      <c r="C1542" s="122"/>
      <c r="D1542" s="122"/>
      <c r="E1542" s="122"/>
      <c r="F1542" s="122"/>
      <c r="G1542" s="122"/>
      <c r="H1542" s="122"/>
      <c r="I1542" s="122"/>
      <c r="J1542" s="122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2"/>
      <c r="C1543" s="122"/>
      <c r="D1543" s="122"/>
      <c r="E1543" s="122"/>
      <c r="F1543" s="122"/>
      <c r="G1543" s="122"/>
      <c r="H1543" s="122"/>
      <c r="I1543" s="122"/>
      <c r="J1543" s="122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2"/>
      <c r="C1544" s="122"/>
      <c r="D1544" s="122"/>
      <c r="E1544" s="122"/>
      <c r="F1544" s="122"/>
      <c r="G1544" s="122"/>
      <c r="H1544" s="122"/>
      <c r="I1544" s="122"/>
      <c r="J1544" s="122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2"/>
      <c r="C1545" s="122"/>
      <c r="D1545" s="122"/>
      <c r="E1545" s="122"/>
      <c r="F1545" s="122"/>
      <c r="G1545" s="122"/>
      <c r="H1545" s="122"/>
      <c r="I1545" s="122"/>
      <c r="J1545" s="122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2"/>
      <c r="C1546" s="122"/>
      <c r="D1546" s="122"/>
      <c r="E1546" s="122"/>
      <c r="F1546" s="122"/>
      <c r="G1546" s="122"/>
      <c r="H1546" s="122"/>
      <c r="I1546" s="122"/>
      <c r="J1546" s="122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2"/>
      <c r="C1547" s="122"/>
      <c r="D1547" s="122"/>
      <c r="E1547" s="122"/>
      <c r="F1547" s="122"/>
      <c r="G1547" s="122"/>
      <c r="H1547" s="122"/>
      <c r="I1547" s="122"/>
      <c r="J1547" s="122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2"/>
      <c r="C1548" s="122"/>
      <c r="D1548" s="122"/>
      <c r="E1548" s="122"/>
      <c r="F1548" s="122"/>
      <c r="G1548" s="122"/>
      <c r="H1548" s="122"/>
      <c r="I1548" s="122"/>
      <c r="J1548" s="122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2"/>
      <c r="C1549" s="122"/>
      <c r="D1549" s="122"/>
      <c r="E1549" s="122"/>
      <c r="F1549" s="122"/>
      <c r="G1549" s="122"/>
      <c r="H1549" s="122"/>
      <c r="I1549" s="122"/>
      <c r="J1549" s="122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2"/>
      <c r="C1550" s="122"/>
      <c r="D1550" s="122"/>
      <c r="E1550" s="122"/>
      <c r="F1550" s="122"/>
      <c r="G1550" s="122"/>
      <c r="H1550" s="122"/>
      <c r="I1550" s="122"/>
      <c r="J1550" s="122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2"/>
      <c r="C1551" s="122"/>
      <c r="D1551" s="122"/>
      <c r="E1551" s="122"/>
      <c r="F1551" s="122"/>
      <c r="G1551" s="122"/>
      <c r="H1551" s="122"/>
      <c r="I1551" s="122"/>
      <c r="J1551" s="122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2"/>
      <c r="C1552" s="122"/>
      <c r="D1552" s="122"/>
      <c r="E1552" s="122"/>
      <c r="F1552" s="122"/>
      <c r="G1552" s="122"/>
      <c r="H1552" s="122"/>
      <c r="I1552" s="122"/>
      <c r="J1552" s="122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2"/>
      <c r="C1553" s="122"/>
      <c r="D1553" s="122"/>
      <c r="E1553" s="122"/>
      <c r="F1553" s="122"/>
      <c r="G1553" s="122"/>
      <c r="H1553" s="122"/>
      <c r="I1553" s="122"/>
      <c r="J1553" s="122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2"/>
      <c r="C1554" s="122"/>
      <c r="D1554" s="122"/>
      <c r="E1554" s="122"/>
      <c r="F1554" s="122"/>
      <c r="G1554" s="122"/>
      <c r="H1554" s="122"/>
      <c r="I1554" s="122"/>
      <c r="J1554" s="122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2"/>
      <c r="C1555" s="122"/>
      <c r="D1555" s="122"/>
      <c r="E1555" s="122"/>
      <c r="F1555" s="122"/>
      <c r="G1555" s="122"/>
      <c r="H1555" s="122"/>
      <c r="I1555" s="122"/>
      <c r="J1555" s="122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2"/>
      <c r="C1556" s="122"/>
      <c r="D1556" s="122"/>
      <c r="E1556" s="122"/>
      <c r="F1556" s="122"/>
      <c r="G1556" s="122"/>
      <c r="H1556" s="122"/>
      <c r="I1556" s="122"/>
      <c r="J1556" s="122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2"/>
      <c r="C1557" s="122"/>
      <c r="D1557" s="122"/>
      <c r="E1557" s="122"/>
      <c r="F1557" s="122"/>
      <c r="G1557" s="122"/>
      <c r="H1557" s="122"/>
      <c r="I1557" s="122"/>
      <c r="J1557" s="122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2"/>
      <c r="C1558" s="122"/>
      <c r="D1558" s="122"/>
      <c r="E1558" s="122"/>
      <c r="F1558" s="122"/>
      <c r="G1558" s="122"/>
      <c r="H1558" s="122"/>
      <c r="I1558" s="122"/>
      <c r="J1558" s="122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2"/>
      <c r="C1559" s="122"/>
      <c r="D1559" s="122"/>
      <c r="E1559" s="122"/>
      <c r="F1559" s="122"/>
      <c r="G1559" s="122"/>
      <c r="H1559" s="122"/>
      <c r="I1559" s="122"/>
      <c r="J1559" s="122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2"/>
      <c r="C1560" s="122"/>
      <c r="D1560" s="122"/>
      <c r="E1560" s="122"/>
      <c r="F1560" s="122"/>
      <c r="G1560" s="122"/>
      <c r="H1560" s="122"/>
      <c r="I1560" s="122"/>
      <c r="J1560" s="122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2"/>
      <c r="C1561" s="122"/>
      <c r="D1561" s="122"/>
      <c r="E1561" s="122"/>
      <c r="F1561" s="122"/>
      <c r="G1561" s="122"/>
      <c r="H1561" s="122"/>
      <c r="I1561" s="122"/>
      <c r="J1561" s="122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2"/>
      <c r="C1562" s="122"/>
      <c r="D1562" s="122"/>
      <c r="E1562" s="122"/>
      <c r="F1562" s="122"/>
      <c r="G1562" s="122"/>
      <c r="H1562" s="122"/>
      <c r="I1562" s="122"/>
      <c r="J1562" s="122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2"/>
      <c r="C1563" s="122"/>
      <c r="D1563" s="122"/>
      <c r="E1563" s="122"/>
      <c r="F1563" s="122"/>
      <c r="G1563" s="122"/>
      <c r="H1563" s="122"/>
      <c r="I1563" s="122"/>
      <c r="J1563" s="122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2"/>
      <c r="C1564" s="122"/>
      <c r="D1564" s="122"/>
      <c r="E1564" s="122"/>
      <c r="F1564" s="122"/>
      <c r="G1564" s="122"/>
      <c r="H1564" s="122"/>
      <c r="I1564" s="122"/>
      <c r="J1564" s="122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2"/>
      <c r="C1565" s="122"/>
      <c r="D1565" s="122"/>
      <c r="E1565" s="122"/>
      <c r="F1565" s="122"/>
      <c r="G1565" s="122"/>
      <c r="H1565" s="122"/>
      <c r="I1565" s="122"/>
      <c r="J1565" s="122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2"/>
      <c r="C1566" s="122"/>
      <c r="D1566" s="122"/>
      <c r="E1566" s="122"/>
      <c r="F1566" s="122"/>
      <c r="G1566" s="122"/>
      <c r="H1566" s="122"/>
      <c r="I1566" s="122"/>
      <c r="J1566" s="122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2"/>
      <c r="C1567" s="122"/>
      <c r="D1567" s="122"/>
      <c r="E1567" s="122"/>
      <c r="F1567" s="122"/>
      <c r="G1567" s="122"/>
      <c r="H1567" s="122"/>
      <c r="I1567" s="122"/>
      <c r="J1567" s="122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2"/>
      <c r="C1568" s="122"/>
      <c r="D1568" s="122"/>
      <c r="E1568" s="122"/>
      <c r="F1568" s="122"/>
      <c r="G1568" s="122"/>
      <c r="H1568" s="122"/>
      <c r="I1568" s="122"/>
      <c r="J1568" s="122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2"/>
      <c r="C1569" s="122"/>
      <c r="D1569" s="122"/>
      <c r="E1569" s="122"/>
      <c r="F1569" s="122"/>
      <c r="G1569" s="122"/>
      <c r="H1569" s="122"/>
      <c r="I1569" s="122"/>
      <c r="J1569" s="122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2"/>
      <c r="C1570" s="122"/>
      <c r="D1570" s="122"/>
      <c r="E1570" s="122"/>
      <c r="F1570" s="122"/>
      <c r="G1570" s="122"/>
      <c r="H1570" s="122"/>
      <c r="I1570" s="122"/>
      <c r="J1570" s="122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2"/>
      <c r="C1571" s="122"/>
      <c r="D1571" s="122"/>
      <c r="E1571" s="122"/>
      <c r="F1571" s="122"/>
      <c r="G1571" s="122"/>
      <c r="H1571" s="122"/>
      <c r="I1571" s="122"/>
      <c r="J1571" s="122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2"/>
      <c r="C1572" s="122"/>
      <c r="D1572" s="122"/>
      <c r="E1572" s="122"/>
      <c r="F1572" s="122"/>
      <c r="G1572" s="122"/>
      <c r="H1572" s="122"/>
      <c r="I1572" s="122"/>
      <c r="J1572" s="122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2"/>
      <c r="C1573" s="122"/>
      <c r="D1573" s="122"/>
      <c r="E1573" s="122"/>
      <c r="F1573" s="122"/>
      <c r="G1573" s="122"/>
      <c r="H1573" s="122"/>
      <c r="I1573" s="122"/>
      <c r="J1573" s="122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2"/>
      <c r="C1574" s="122"/>
      <c r="D1574" s="122"/>
      <c r="E1574" s="122"/>
      <c r="F1574" s="122"/>
      <c r="G1574" s="122"/>
      <c r="H1574" s="122"/>
      <c r="I1574" s="122"/>
      <c r="J1574" s="122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2"/>
      <c r="C1575" s="122"/>
      <c r="D1575" s="122"/>
      <c r="E1575" s="122"/>
      <c r="F1575" s="122"/>
      <c r="G1575" s="122"/>
      <c r="H1575" s="122"/>
      <c r="I1575" s="122"/>
      <c r="J1575" s="122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2"/>
      <c r="C1576" s="122"/>
      <c r="D1576" s="122"/>
      <c r="E1576" s="122"/>
      <c r="F1576" s="122"/>
      <c r="G1576" s="122"/>
      <c r="H1576" s="122"/>
      <c r="I1576" s="122"/>
      <c r="J1576" s="122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2"/>
      <c r="C1577" s="122"/>
      <c r="D1577" s="122"/>
      <c r="E1577" s="122"/>
      <c r="F1577" s="122"/>
      <c r="G1577" s="122"/>
      <c r="H1577" s="122"/>
      <c r="I1577" s="122"/>
      <c r="J1577" s="122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2"/>
      <c r="C1578" s="122"/>
      <c r="D1578" s="122"/>
      <c r="E1578" s="122"/>
      <c r="F1578" s="122"/>
      <c r="G1578" s="122"/>
      <c r="H1578" s="122"/>
      <c r="I1578" s="122"/>
      <c r="J1578" s="122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2"/>
      <c r="C1579" s="122"/>
      <c r="D1579" s="122"/>
      <c r="E1579" s="122"/>
      <c r="F1579" s="122"/>
      <c r="G1579" s="122"/>
      <c r="H1579" s="122"/>
      <c r="I1579" s="122"/>
      <c r="J1579" s="122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2"/>
      <c r="C1580" s="122"/>
      <c r="D1580" s="122"/>
      <c r="E1580" s="122"/>
      <c r="F1580" s="122"/>
      <c r="G1580" s="122"/>
      <c r="H1580" s="122"/>
      <c r="I1580" s="122"/>
      <c r="J1580" s="122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2"/>
      <c r="C1581" s="122"/>
      <c r="D1581" s="122"/>
      <c r="E1581" s="122"/>
      <c r="F1581" s="122"/>
      <c r="G1581" s="122"/>
      <c r="H1581" s="122"/>
      <c r="I1581" s="122"/>
      <c r="J1581" s="122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2"/>
      <c r="C1582" s="122"/>
      <c r="D1582" s="122"/>
      <c r="E1582" s="122"/>
      <c r="F1582" s="122"/>
      <c r="G1582" s="122"/>
      <c r="H1582" s="122"/>
      <c r="I1582" s="122"/>
      <c r="J1582" s="122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2"/>
      <c r="C1583" s="122"/>
      <c r="D1583" s="122"/>
      <c r="E1583" s="122"/>
      <c r="F1583" s="122"/>
      <c r="G1583" s="122"/>
      <c r="H1583" s="122"/>
      <c r="I1583" s="122"/>
      <c r="J1583" s="122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2"/>
      <c r="C1584" s="122"/>
      <c r="D1584" s="122"/>
      <c r="E1584" s="122"/>
      <c r="F1584" s="122"/>
      <c r="G1584" s="122"/>
      <c r="H1584" s="122"/>
      <c r="I1584" s="122"/>
      <c r="J1584" s="122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2"/>
      <c r="C1585" s="122"/>
      <c r="D1585" s="122"/>
      <c r="E1585" s="122"/>
      <c r="F1585" s="122"/>
      <c r="G1585" s="122"/>
      <c r="H1585" s="122"/>
      <c r="I1585" s="122"/>
      <c r="J1585" s="122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2"/>
      <c r="C1586" s="122"/>
      <c r="D1586" s="122"/>
      <c r="E1586" s="122"/>
      <c r="F1586" s="122"/>
      <c r="G1586" s="122"/>
      <c r="H1586" s="122"/>
      <c r="I1586" s="122"/>
      <c r="J1586" s="122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2"/>
      <c r="C1587" s="122"/>
      <c r="D1587" s="122"/>
      <c r="E1587" s="122"/>
      <c r="F1587" s="122"/>
      <c r="G1587" s="122"/>
      <c r="H1587" s="122"/>
      <c r="I1587" s="122"/>
      <c r="J1587" s="122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2"/>
      <c r="C1588" s="122"/>
      <c r="D1588" s="122"/>
      <c r="E1588" s="122"/>
      <c r="F1588" s="122"/>
      <c r="G1588" s="122"/>
      <c r="H1588" s="122"/>
      <c r="I1588" s="122"/>
      <c r="J1588" s="122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2"/>
      <c r="C1589" s="122"/>
      <c r="D1589" s="122"/>
      <c r="E1589" s="122"/>
      <c r="F1589" s="122"/>
      <c r="G1589" s="122"/>
      <c r="H1589" s="122"/>
      <c r="I1589" s="122"/>
      <c r="J1589" s="122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2"/>
      <c r="C1590" s="122"/>
      <c r="D1590" s="122"/>
      <c r="E1590" s="122"/>
      <c r="F1590" s="122"/>
      <c r="G1590" s="122"/>
      <c r="H1590" s="122"/>
      <c r="I1590" s="122"/>
      <c r="J1590" s="122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2"/>
      <c r="C1591" s="122"/>
      <c r="D1591" s="122"/>
      <c r="E1591" s="122"/>
      <c r="F1591" s="122"/>
      <c r="G1591" s="122"/>
      <c r="H1591" s="122"/>
      <c r="I1591" s="122"/>
      <c r="J1591" s="122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2"/>
      <c r="C1592" s="122"/>
      <c r="D1592" s="122"/>
      <c r="E1592" s="122"/>
      <c r="F1592" s="122"/>
      <c r="G1592" s="122"/>
      <c r="H1592" s="122"/>
      <c r="I1592" s="122"/>
      <c r="J1592" s="122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2"/>
      <c r="C1593" s="122"/>
      <c r="D1593" s="122"/>
      <c r="E1593" s="122"/>
      <c r="F1593" s="122"/>
      <c r="G1593" s="122"/>
      <c r="H1593" s="122"/>
      <c r="I1593" s="122"/>
      <c r="J1593" s="122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2"/>
      <c r="C1594" s="122"/>
      <c r="D1594" s="122"/>
      <c r="E1594" s="122"/>
      <c r="F1594" s="122"/>
      <c r="G1594" s="122"/>
      <c r="H1594" s="122"/>
      <c r="I1594" s="122"/>
      <c r="J1594" s="122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2"/>
      <c r="C1595" s="122"/>
      <c r="D1595" s="122"/>
      <c r="E1595" s="122"/>
      <c r="F1595" s="122"/>
      <c r="G1595" s="122"/>
      <c r="H1595" s="122"/>
      <c r="I1595" s="122"/>
      <c r="J1595" s="122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2"/>
      <c r="C1596" s="122"/>
      <c r="D1596" s="122"/>
      <c r="E1596" s="122"/>
      <c r="F1596" s="122"/>
      <c r="G1596" s="122"/>
      <c r="H1596" s="122"/>
      <c r="I1596" s="122"/>
      <c r="J1596" s="122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2"/>
      <c r="C1597" s="122"/>
      <c r="D1597" s="122"/>
      <c r="E1597" s="122"/>
      <c r="F1597" s="122"/>
      <c r="G1597" s="122"/>
      <c r="H1597" s="122"/>
      <c r="I1597" s="122"/>
      <c r="J1597" s="122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2"/>
      <c r="C1598" s="122"/>
      <c r="D1598" s="122"/>
      <c r="E1598" s="122"/>
      <c r="F1598" s="122"/>
      <c r="G1598" s="122"/>
      <c r="H1598" s="122"/>
      <c r="I1598" s="122"/>
      <c r="J1598" s="122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2"/>
      <c r="C1599" s="122"/>
      <c r="D1599" s="122"/>
      <c r="E1599" s="122"/>
      <c r="F1599" s="122"/>
      <c r="G1599" s="122"/>
      <c r="H1599" s="122"/>
      <c r="I1599" s="122"/>
      <c r="J1599" s="122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2"/>
      <c r="C1600" s="122"/>
      <c r="D1600" s="122"/>
      <c r="E1600" s="122"/>
      <c r="F1600" s="122"/>
      <c r="G1600" s="122"/>
      <c r="H1600" s="122"/>
      <c r="I1600" s="122"/>
      <c r="J1600" s="122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2"/>
      <c r="C1601" s="122"/>
      <c r="D1601" s="122"/>
      <c r="E1601" s="122"/>
      <c r="F1601" s="122"/>
      <c r="G1601" s="122"/>
      <c r="H1601" s="122"/>
      <c r="I1601" s="122"/>
      <c r="J1601" s="122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2"/>
      <c r="C1602" s="122"/>
      <c r="D1602" s="122"/>
      <c r="E1602" s="122"/>
      <c r="F1602" s="122"/>
      <c r="G1602" s="122"/>
      <c r="H1602" s="122"/>
      <c r="I1602" s="122"/>
      <c r="J1602" s="122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2"/>
      <c r="C1603" s="122"/>
      <c r="D1603" s="122"/>
      <c r="E1603" s="122"/>
      <c r="F1603" s="122"/>
      <c r="G1603" s="122"/>
      <c r="H1603" s="122"/>
      <c r="I1603" s="122"/>
      <c r="J1603" s="122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2"/>
      <c r="C1604" s="122"/>
      <c r="D1604" s="122"/>
      <c r="E1604" s="122"/>
      <c r="F1604" s="122"/>
      <c r="G1604" s="122"/>
      <c r="H1604" s="122"/>
      <c r="I1604" s="122"/>
      <c r="J1604" s="122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2"/>
      <c r="C1605" s="122"/>
      <c r="D1605" s="122"/>
      <c r="E1605" s="122"/>
      <c r="F1605" s="122"/>
      <c r="G1605" s="122"/>
      <c r="H1605" s="122"/>
      <c r="I1605" s="122"/>
      <c r="J1605" s="122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2"/>
      <c r="C1606" s="122"/>
      <c r="D1606" s="122"/>
      <c r="E1606" s="122"/>
      <c r="F1606" s="122"/>
      <c r="G1606" s="122"/>
      <c r="H1606" s="122"/>
      <c r="I1606" s="122"/>
      <c r="J1606" s="122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2"/>
      <c r="C1607" s="122"/>
      <c r="D1607" s="122"/>
      <c r="E1607" s="122"/>
      <c r="F1607" s="122"/>
      <c r="G1607" s="122"/>
      <c r="H1607" s="122"/>
      <c r="I1607" s="122"/>
      <c r="J1607" s="122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2"/>
      <c r="C1608" s="122"/>
      <c r="D1608" s="122"/>
      <c r="E1608" s="122"/>
      <c r="F1608" s="122"/>
      <c r="G1608" s="122"/>
      <c r="H1608" s="122"/>
      <c r="I1608" s="122"/>
      <c r="J1608" s="122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2"/>
      <c r="C1609" s="122"/>
      <c r="D1609" s="122"/>
      <c r="E1609" s="122"/>
      <c r="F1609" s="122"/>
      <c r="G1609" s="122"/>
      <c r="H1609" s="122"/>
      <c r="I1609" s="122"/>
      <c r="J1609" s="122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2"/>
      <c r="C1610" s="122"/>
      <c r="D1610" s="122"/>
      <c r="E1610" s="122"/>
      <c r="F1610" s="122"/>
      <c r="G1610" s="122"/>
      <c r="H1610" s="122"/>
      <c r="I1610" s="122"/>
      <c r="J1610" s="122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2"/>
      <c r="C1611" s="122"/>
      <c r="D1611" s="122"/>
      <c r="E1611" s="122"/>
      <c r="F1611" s="122"/>
      <c r="G1611" s="122"/>
      <c r="H1611" s="122"/>
      <c r="I1611" s="122"/>
      <c r="J1611" s="122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2"/>
      <c r="C1612" s="122"/>
      <c r="D1612" s="122"/>
      <c r="E1612" s="122"/>
      <c r="F1612" s="122"/>
      <c r="G1612" s="122"/>
      <c r="H1612" s="122"/>
      <c r="I1612" s="122"/>
      <c r="J1612" s="122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2"/>
      <c r="C1613" s="122"/>
      <c r="D1613" s="122"/>
      <c r="E1613" s="122"/>
      <c r="F1613" s="122"/>
      <c r="G1613" s="122"/>
      <c r="H1613" s="122"/>
      <c r="I1613" s="122"/>
      <c r="J1613" s="122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2"/>
      <c r="C1614" s="122"/>
      <c r="D1614" s="122"/>
      <c r="E1614" s="122"/>
      <c r="F1614" s="122"/>
      <c r="G1614" s="122"/>
      <c r="H1614" s="122"/>
      <c r="I1614" s="122"/>
      <c r="J1614" s="122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2"/>
      <c r="C1615" s="122"/>
      <c r="D1615" s="122"/>
      <c r="E1615" s="122"/>
      <c r="F1615" s="122"/>
      <c r="G1615" s="122"/>
      <c r="H1615" s="122"/>
      <c r="I1615" s="122"/>
      <c r="J1615" s="122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2"/>
      <c r="C1616" s="122"/>
      <c r="D1616" s="122"/>
      <c r="E1616" s="122"/>
      <c r="F1616" s="122"/>
      <c r="G1616" s="122"/>
      <c r="H1616" s="122"/>
      <c r="I1616" s="122"/>
      <c r="J1616" s="122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2"/>
      <c r="C1617" s="122"/>
      <c r="D1617" s="122"/>
      <c r="E1617" s="122"/>
      <c r="F1617" s="122"/>
      <c r="G1617" s="122"/>
      <c r="H1617" s="122"/>
      <c r="I1617" s="122"/>
      <c r="J1617" s="122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2"/>
      <c r="C1618" s="122"/>
      <c r="D1618" s="122"/>
      <c r="E1618" s="122"/>
      <c r="F1618" s="122"/>
      <c r="G1618" s="122"/>
      <c r="H1618" s="122"/>
      <c r="I1618" s="122"/>
      <c r="J1618" s="122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2"/>
      <c r="C1619" s="122"/>
      <c r="D1619" s="122"/>
      <c r="E1619" s="122"/>
      <c r="F1619" s="122"/>
      <c r="G1619" s="122"/>
      <c r="H1619" s="122"/>
      <c r="I1619" s="122"/>
      <c r="J1619" s="122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2"/>
      <c r="C1620" s="122"/>
      <c r="D1620" s="122"/>
      <c r="E1620" s="122"/>
      <c r="F1620" s="122"/>
      <c r="G1620" s="122"/>
      <c r="H1620" s="122"/>
      <c r="I1620" s="122"/>
      <c r="J1620" s="122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2"/>
      <c r="C1621" s="122"/>
      <c r="D1621" s="122"/>
      <c r="E1621" s="122"/>
      <c r="F1621" s="122"/>
      <c r="G1621" s="122"/>
      <c r="H1621" s="122"/>
      <c r="I1621" s="122"/>
      <c r="J1621" s="122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2"/>
      <c r="C1622" s="122"/>
      <c r="D1622" s="122"/>
      <c r="E1622" s="122"/>
      <c r="F1622" s="122"/>
      <c r="G1622" s="122"/>
      <c r="H1622" s="122"/>
      <c r="I1622" s="122"/>
      <c r="J1622" s="122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2"/>
      <c r="C1623" s="122"/>
      <c r="D1623" s="122"/>
      <c r="E1623" s="122"/>
      <c r="F1623" s="122"/>
      <c r="G1623" s="122"/>
      <c r="H1623" s="122"/>
      <c r="I1623" s="122"/>
      <c r="J1623" s="122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2"/>
      <c r="C1624" s="122"/>
      <c r="D1624" s="122"/>
      <c r="E1624" s="122"/>
      <c r="F1624" s="122"/>
      <c r="G1624" s="122"/>
      <c r="H1624" s="122"/>
      <c r="I1624" s="122"/>
      <c r="J1624" s="122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2"/>
      <c r="C1625" s="122"/>
      <c r="D1625" s="122"/>
      <c r="E1625" s="122"/>
      <c r="F1625" s="122"/>
      <c r="G1625" s="122"/>
      <c r="H1625" s="122"/>
      <c r="I1625" s="122"/>
      <c r="J1625" s="122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2"/>
      <c r="C1626" s="122"/>
      <c r="D1626" s="122"/>
      <c r="E1626" s="122"/>
      <c r="F1626" s="122"/>
      <c r="G1626" s="122"/>
      <c r="H1626" s="122"/>
      <c r="I1626" s="122"/>
      <c r="J1626" s="122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2"/>
      <c r="C1627" s="122"/>
      <c r="D1627" s="122"/>
      <c r="E1627" s="122"/>
      <c r="F1627" s="122"/>
      <c r="G1627" s="122"/>
      <c r="H1627" s="122"/>
      <c r="I1627" s="122"/>
      <c r="J1627" s="122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2"/>
      <c r="C1628" s="122"/>
      <c r="D1628" s="122"/>
      <c r="E1628" s="122"/>
      <c r="F1628" s="122"/>
      <c r="G1628" s="122"/>
      <c r="H1628" s="122"/>
      <c r="I1628" s="122"/>
      <c r="J1628" s="122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2"/>
      <c r="C1629" s="122"/>
      <c r="D1629" s="122"/>
      <c r="E1629" s="122"/>
      <c r="F1629" s="122"/>
      <c r="G1629" s="122"/>
      <c r="H1629" s="122"/>
      <c r="I1629" s="122"/>
      <c r="J1629" s="122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2"/>
      <c r="C1630" s="122"/>
      <c r="D1630" s="122"/>
      <c r="E1630" s="122"/>
      <c r="F1630" s="122"/>
      <c r="G1630" s="122"/>
      <c r="H1630" s="122"/>
      <c r="I1630" s="122"/>
      <c r="J1630" s="122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2"/>
      <c r="C1631" s="122"/>
      <c r="D1631" s="122"/>
      <c r="E1631" s="122"/>
      <c r="F1631" s="122"/>
      <c r="G1631" s="122"/>
      <c r="H1631" s="122"/>
      <c r="I1631" s="122"/>
      <c r="J1631" s="122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2"/>
      <c r="C1632" s="122"/>
      <c r="D1632" s="122"/>
      <c r="E1632" s="122"/>
      <c r="F1632" s="122"/>
      <c r="G1632" s="122"/>
      <c r="H1632" s="122"/>
      <c r="I1632" s="122"/>
      <c r="J1632" s="122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2"/>
      <c r="C1633" s="122"/>
      <c r="D1633" s="122"/>
      <c r="E1633" s="122"/>
      <c r="F1633" s="122"/>
      <c r="G1633" s="122"/>
      <c r="H1633" s="122"/>
      <c r="I1633" s="122"/>
      <c r="J1633" s="122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2"/>
      <c r="C1634" s="122"/>
      <c r="D1634" s="122"/>
      <c r="E1634" s="122"/>
      <c r="F1634" s="122"/>
      <c r="G1634" s="122"/>
      <c r="H1634" s="122"/>
      <c r="I1634" s="122"/>
      <c r="J1634" s="122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2"/>
      <c r="C1635" s="122"/>
      <c r="D1635" s="122"/>
      <c r="E1635" s="122"/>
      <c r="F1635" s="122"/>
      <c r="G1635" s="122"/>
      <c r="H1635" s="122"/>
      <c r="I1635" s="122"/>
      <c r="J1635" s="122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2"/>
      <c r="C1636" s="122"/>
      <c r="D1636" s="122"/>
      <c r="E1636" s="122"/>
      <c r="F1636" s="122"/>
      <c r="G1636" s="122"/>
      <c r="H1636" s="122"/>
      <c r="I1636" s="122"/>
      <c r="J1636" s="122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2"/>
      <c r="C1637" s="122"/>
      <c r="D1637" s="122"/>
      <c r="E1637" s="122"/>
      <c r="F1637" s="122"/>
      <c r="G1637" s="122"/>
      <c r="H1637" s="122"/>
      <c r="I1637" s="122"/>
      <c r="J1637" s="122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2"/>
      <c r="C1638" s="122"/>
      <c r="D1638" s="122"/>
      <c r="E1638" s="122"/>
      <c r="F1638" s="122"/>
      <c r="G1638" s="122"/>
      <c r="H1638" s="122"/>
      <c r="I1638" s="122"/>
      <c r="J1638" s="122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2"/>
      <c r="C1639" s="122"/>
      <c r="D1639" s="122"/>
      <c r="E1639" s="122"/>
      <c r="F1639" s="122"/>
      <c r="G1639" s="122"/>
      <c r="H1639" s="122"/>
      <c r="I1639" s="122"/>
      <c r="J1639" s="122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2"/>
      <c r="C1640" s="122"/>
      <c r="D1640" s="122"/>
      <c r="E1640" s="122"/>
      <c r="F1640" s="122"/>
      <c r="G1640" s="122"/>
      <c r="H1640" s="122"/>
      <c r="I1640" s="122"/>
      <c r="J1640" s="122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2"/>
      <c r="C1641" s="122"/>
      <c r="D1641" s="122"/>
      <c r="E1641" s="122"/>
      <c r="F1641" s="122"/>
      <c r="G1641" s="122"/>
      <c r="H1641" s="122"/>
      <c r="I1641" s="122"/>
      <c r="J1641" s="122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2"/>
      <c r="C1642" s="122"/>
      <c r="D1642" s="122"/>
      <c r="E1642" s="122"/>
      <c r="F1642" s="122"/>
      <c r="G1642" s="122"/>
      <c r="H1642" s="122"/>
      <c r="I1642" s="122"/>
      <c r="J1642" s="122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2"/>
      <c r="C1643" s="122"/>
      <c r="D1643" s="122"/>
      <c r="E1643" s="122"/>
      <c r="F1643" s="122"/>
      <c r="G1643" s="122"/>
      <c r="H1643" s="122"/>
      <c r="I1643" s="122"/>
      <c r="J1643" s="122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2"/>
      <c r="C1644" s="122"/>
      <c r="D1644" s="122"/>
      <c r="E1644" s="122"/>
      <c r="F1644" s="122"/>
      <c r="G1644" s="122"/>
      <c r="H1644" s="122"/>
      <c r="I1644" s="122"/>
      <c r="J1644" s="122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2"/>
      <c r="C1645" s="122"/>
      <c r="D1645" s="122"/>
      <c r="E1645" s="122"/>
      <c r="F1645" s="122"/>
      <c r="G1645" s="122"/>
      <c r="H1645" s="122"/>
      <c r="I1645" s="122"/>
      <c r="J1645" s="122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2"/>
      <c r="C1646" s="122"/>
      <c r="D1646" s="122"/>
      <c r="E1646" s="122"/>
      <c r="F1646" s="122"/>
      <c r="G1646" s="122"/>
      <c r="H1646" s="122"/>
      <c r="I1646" s="122"/>
      <c r="J1646" s="122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2"/>
      <c r="C1647" s="122"/>
      <c r="D1647" s="122"/>
      <c r="E1647" s="122"/>
      <c r="F1647" s="122"/>
      <c r="G1647" s="122"/>
      <c r="H1647" s="122"/>
      <c r="I1647" s="122"/>
      <c r="J1647" s="122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2"/>
      <c r="C1648" s="122"/>
      <c r="D1648" s="122"/>
      <c r="E1648" s="122"/>
      <c r="F1648" s="122"/>
      <c r="G1648" s="122"/>
      <c r="H1648" s="122"/>
      <c r="I1648" s="122"/>
      <c r="J1648" s="122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2"/>
      <c r="C1649" s="122"/>
      <c r="D1649" s="122"/>
      <c r="E1649" s="122"/>
      <c r="F1649" s="122"/>
      <c r="G1649" s="122"/>
      <c r="H1649" s="122"/>
      <c r="I1649" s="122"/>
      <c r="J1649" s="122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2"/>
      <c r="C1650" s="122"/>
      <c r="D1650" s="122"/>
      <c r="E1650" s="122"/>
      <c r="F1650" s="122"/>
      <c r="G1650" s="122"/>
      <c r="H1650" s="122"/>
      <c r="I1650" s="122"/>
      <c r="J1650" s="122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2"/>
      <c r="C1651" s="122"/>
      <c r="D1651" s="122"/>
      <c r="E1651" s="122"/>
      <c r="F1651" s="122"/>
      <c r="G1651" s="122"/>
      <c r="H1651" s="122"/>
      <c r="I1651" s="122"/>
      <c r="J1651" s="122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2"/>
      <c r="C1652" s="122"/>
      <c r="D1652" s="122"/>
      <c r="E1652" s="122"/>
      <c r="F1652" s="122"/>
      <c r="G1652" s="122"/>
      <c r="H1652" s="122"/>
      <c r="I1652" s="122"/>
      <c r="J1652" s="122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2"/>
      <c r="C1653" s="122"/>
      <c r="D1653" s="122"/>
      <c r="E1653" s="122"/>
      <c r="F1653" s="122"/>
      <c r="G1653" s="122"/>
      <c r="H1653" s="122"/>
      <c r="I1653" s="122"/>
      <c r="J1653" s="122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2"/>
      <c r="C1654" s="122"/>
      <c r="D1654" s="122"/>
      <c r="E1654" s="122"/>
      <c r="F1654" s="122"/>
      <c r="G1654" s="122"/>
      <c r="H1654" s="122"/>
      <c r="I1654" s="122"/>
      <c r="J1654" s="122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2"/>
      <c r="C1655" s="122"/>
      <c r="D1655" s="122"/>
      <c r="E1655" s="122"/>
      <c r="F1655" s="122"/>
      <c r="G1655" s="122"/>
      <c r="H1655" s="122"/>
      <c r="I1655" s="122"/>
      <c r="J1655" s="122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2"/>
      <c r="C1656" s="122"/>
      <c r="D1656" s="122"/>
      <c r="E1656" s="122"/>
      <c r="F1656" s="122"/>
      <c r="G1656" s="122"/>
      <c r="H1656" s="122"/>
      <c r="I1656" s="122"/>
      <c r="J1656" s="122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2"/>
      <c r="C1657" s="122"/>
      <c r="D1657" s="122"/>
      <c r="E1657" s="122"/>
      <c r="F1657" s="122"/>
      <c r="G1657" s="122"/>
      <c r="H1657" s="122"/>
      <c r="I1657" s="122"/>
      <c r="J1657" s="122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2"/>
      <c r="C1658" s="122"/>
      <c r="D1658" s="122"/>
      <c r="E1658" s="122"/>
      <c r="F1658" s="122"/>
      <c r="G1658" s="122"/>
      <c r="H1658" s="122"/>
      <c r="I1658" s="122"/>
      <c r="J1658" s="122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2"/>
      <c r="C1659" s="122"/>
      <c r="D1659" s="122"/>
      <c r="E1659" s="122"/>
      <c r="F1659" s="122"/>
      <c r="G1659" s="122"/>
      <c r="H1659" s="122"/>
      <c r="I1659" s="122"/>
      <c r="J1659" s="122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2"/>
      <c r="C1660" s="122"/>
      <c r="D1660" s="122"/>
      <c r="E1660" s="122"/>
      <c r="F1660" s="122"/>
      <c r="G1660" s="122"/>
      <c r="H1660" s="122"/>
      <c r="I1660" s="122"/>
      <c r="J1660" s="122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2"/>
      <c r="C1661" s="122"/>
      <c r="D1661" s="122"/>
      <c r="E1661" s="122"/>
      <c r="F1661" s="122"/>
      <c r="G1661" s="122"/>
      <c r="H1661" s="122"/>
      <c r="I1661" s="122"/>
      <c r="J1661" s="122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2"/>
      <c r="C1662" s="122"/>
      <c r="D1662" s="122"/>
      <c r="E1662" s="122"/>
      <c r="F1662" s="122"/>
      <c r="G1662" s="122"/>
      <c r="H1662" s="122"/>
      <c r="I1662" s="122"/>
      <c r="J1662" s="122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2"/>
      <c r="C1663" s="122"/>
      <c r="D1663" s="122"/>
      <c r="E1663" s="122"/>
      <c r="F1663" s="122"/>
      <c r="G1663" s="122"/>
      <c r="H1663" s="122"/>
      <c r="I1663" s="122"/>
      <c r="J1663" s="122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2"/>
      <c r="C1664" s="122"/>
      <c r="D1664" s="122"/>
      <c r="E1664" s="122"/>
      <c r="F1664" s="122"/>
      <c r="G1664" s="122"/>
      <c r="H1664" s="122"/>
      <c r="I1664" s="122"/>
      <c r="J1664" s="122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2"/>
      <c r="C1665" s="122"/>
      <c r="D1665" s="122"/>
      <c r="E1665" s="122"/>
      <c r="F1665" s="122"/>
      <c r="G1665" s="122"/>
      <c r="H1665" s="122"/>
      <c r="I1665" s="122"/>
      <c r="J1665" s="122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2"/>
      <c r="C1666" s="122"/>
      <c r="D1666" s="122"/>
      <c r="E1666" s="122"/>
      <c r="F1666" s="122"/>
      <c r="G1666" s="122"/>
      <c r="H1666" s="122"/>
      <c r="I1666" s="122"/>
      <c r="J1666" s="122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2"/>
      <c r="C1667" s="122"/>
      <c r="D1667" s="122"/>
      <c r="E1667" s="122"/>
      <c r="F1667" s="122"/>
      <c r="G1667" s="122"/>
      <c r="H1667" s="122"/>
      <c r="I1667" s="122"/>
      <c r="J1667" s="122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2"/>
      <c r="C1668" s="122"/>
      <c r="D1668" s="122"/>
      <c r="E1668" s="122"/>
      <c r="F1668" s="122"/>
      <c r="G1668" s="122"/>
      <c r="H1668" s="122"/>
      <c r="I1668" s="122"/>
      <c r="J1668" s="122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2"/>
      <c r="C1669" s="122"/>
      <c r="D1669" s="122"/>
      <c r="E1669" s="122"/>
      <c r="F1669" s="122"/>
      <c r="G1669" s="122"/>
      <c r="H1669" s="122"/>
      <c r="I1669" s="122"/>
      <c r="J1669" s="122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2"/>
      <c r="C1670" s="122"/>
      <c r="D1670" s="122"/>
      <c r="E1670" s="122"/>
      <c r="F1670" s="122"/>
      <c r="G1670" s="122"/>
      <c r="H1670" s="122"/>
      <c r="I1670" s="122"/>
      <c r="J1670" s="122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2"/>
      <c r="C1671" s="122"/>
      <c r="D1671" s="122"/>
      <c r="E1671" s="122"/>
      <c r="F1671" s="122"/>
      <c r="G1671" s="122"/>
      <c r="H1671" s="122"/>
      <c r="I1671" s="122"/>
      <c r="J1671" s="122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2"/>
      <c r="C1672" s="122"/>
      <c r="D1672" s="122"/>
      <c r="E1672" s="122"/>
      <c r="F1672" s="122"/>
      <c r="G1672" s="122"/>
      <c r="H1672" s="122"/>
      <c r="I1672" s="122"/>
      <c r="J1672" s="122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2"/>
      <c r="C1673" s="122"/>
      <c r="D1673" s="122"/>
      <c r="E1673" s="122"/>
      <c r="F1673" s="122"/>
      <c r="G1673" s="122"/>
      <c r="H1673" s="122"/>
      <c r="I1673" s="122"/>
      <c r="J1673" s="122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2"/>
      <c r="C1674" s="122"/>
      <c r="D1674" s="122"/>
      <c r="E1674" s="122"/>
      <c r="F1674" s="122"/>
      <c r="G1674" s="122"/>
      <c r="H1674" s="122"/>
      <c r="I1674" s="122"/>
      <c r="J1674" s="122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2"/>
      <c r="C1675" s="122"/>
      <c r="D1675" s="122"/>
      <c r="E1675" s="122"/>
      <c r="F1675" s="122"/>
      <c r="G1675" s="122"/>
      <c r="H1675" s="122"/>
      <c r="I1675" s="122"/>
      <c r="J1675" s="122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2"/>
      <c r="C1676" s="122"/>
      <c r="D1676" s="122"/>
      <c r="E1676" s="122"/>
      <c r="F1676" s="122"/>
      <c r="G1676" s="122"/>
      <c r="H1676" s="122"/>
      <c r="I1676" s="122"/>
      <c r="J1676" s="122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2"/>
      <c r="C1677" s="122"/>
      <c r="D1677" s="122"/>
      <c r="E1677" s="122"/>
      <c r="F1677" s="122"/>
      <c r="G1677" s="122"/>
      <c r="H1677" s="122"/>
      <c r="I1677" s="122"/>
      <c r="J1677" s="122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2"/>
      <c r="C1678" s="122"/>
      <c r="D1678" s="122"/>
      <c r="E1678" s="122"/>
      <c r="F1678" s="122"/>
      <c r="G1678" s="122"/>
      <c r="H1678" s="122"/>
      <c r="I1678" s="122"/>
      <c r="J1678" s="122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2"/>
      <c r="C1679" s="122"/>
      <c r="D1679" s="122"/>
      <c r="E1679" s="122"/>
      <c r="F1679" s="122"/>
      <c r="G1679" s="122"/>
      <c r="H1679" s="122"/>
      <c r="I1679" s="122"/>
      <c r="J1679" s="122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2"/>
      <c r="C1680" s="122"/>
      <c r="D1680" s="122"/>
      <c r="E1680" s="122"/>
      <c r="F1680" s="122"/>
      <c r="G1680" s="122"/>
      <c r="H1680" s="122"/>
      <c r="I1680" s="122"/>
      <c r="J1680" s="122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2"/>
      <c r="C1681" s="122"/>
      <c r="D1681" s="122"/>
      <c r="E1681" s="122"/>
      <c r="F1681" s="122"/>
      <c r="G1681" s="122"/>
      <c r="H1681" s="122"/>
      <c r="I1681" s="122"/>
      <c r="J1681" s="122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2"/>
      <c r="C1682" s="122"/>
      <c r="D1682" s="122"/>
      <c r="E1682" s="122"/>
      <c r="F1682" s="122"/>
      <c r="G1682" s="122"/>
      <c r="H1682" s="122"/>
      <c r="I1682" s="122"/>
      <c r="J1682" s="122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2"/>
      <c r="C1683" s="122"/>
      <c r="D1683" s="122"/>
      <c r="E1683" s="122"/>
      <c r="F1683" s="122"/>
      <c r="G1683" s="122"/>
      <c r="H1683" s="122"/>
      <c r="I1683" s="122"/>
      <c r="J1683" s="122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2"/>
      <c r="C1684" s="122"/>
      <c r="D1684" s="122"/>
      <c r="E1684" s="122"/>
      <c r="F1684" s="122"/>
      <c r="G1684" s="122"/>
      <c r="H1684" s="122"/>
      <c r="I1684" s="122"/>
      <c r="J1684" s="122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2"/>
      <c r="C1685" s="122"/>
      <c r="D1685" s="122"/>
      <c r="E1685" s="122"/>
      <c r="F1685" s="122"/>
      <c r="G1685" s="122"/>
      <c r="H1685" s="122"/>
      <c r="I1685" s="122"/>
      <c r="J1685" s="122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2"/>
      <c r="C1686" s="122"/>
      <c r="D1686" s="122"/>
      <c r="E1686" s="122"/>
      <c r="F1686" s="122"/>
      <c r="G1686" s="122"/>
      <c r="H1686" s="122"/>
      <c r="I1686" s="122"/>
      <c r="J1686" s="122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2"/>
      <c r="C1687" s="122"/>
      <c r="D1687" s="122"/>
      <c r="E1687" s="122"/>
      <c r="F1687" s="122"/>
      <c r="G1687" s="122"/>
      <c r="H1687" s="122"/>
      <c r="I1687" s="122"/>
      <c r="J1687" s="122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2"/>
      <c r="C1688" s="122"/>
      <c r="D1688" s="122"/>
      <c r="E1688" s="122"/>
      <c r="F1688" s="122"/>
      <c r="G1688" s="122"/>
      <c r="H1688" s="122"/>
      <c r="I1688" s="122"/>
      <c r="J1688" s="122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2"/>
      <c r="C1689" s="122"/>
      <c r="D1689" s="122"/>
      <c r="E1689" s="122"/>
      <c r="F1689" s="122"/>
      <c r="G1689" s="122"/>
      <c r="H1689" s="122"/>
      <c r="I1689" s="122"/>
      <c r="J1689" s="122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2"/>
      <c r="C1690" s="122"/>
      <c r="D1690" s="122"/>
      <c r="E1690" s="122"/>
      <c r="F1690" s="122"/>
      <c r="G1690" s="122"/>
      <c r="H1690" s="122"/>
      <c r="I1690" s="122"/>
      <c r="J1690" s="122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2"/>
      <c r="C1691" s="122"/>
      <c r="D1691" s="122"/>
      <c r="E1691" s="122"/>
      <c r="F1691" s="122"/>
      <c r="G1691" s="122"/>
      <c r="H1691" s="122"/>
      <c r="I1691" s="122"/>
      <c r="J1691" s="122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2"/>
      <c r="C1692" s="122"/>
      <c r="D1692" s="122"/>
      <c r="E1692" s="122"/>
      <c r="F1692" s="122"/>
      <c r="G1692" s="122"/>
      <c r="H1692" s="122"/>
      <c r="I1692" s="122"/>
      <c r="J1692" s="122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2"/>
      <c r="C1693" s="122"/>
      <c r="D1693" s="122"/>
      <c r="E1693" s="122"/>
      <c r="F1693" s="122"/>
      <c r="G1693" s="122"/>
      <c r="H1693" s="122"/>
      <c r="I1693" s="122"/>
      <c r="J1693" s="122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2"/>
      <c r="C1694" s="122"/>
      <c r="D1694" s="122"/>
      <c r="E1694" s="122"/>
      <c r="F1694" s="122"/>
      <c r="G1694" s="122"/>
      <c r="H1694" s="122"/>
      <c r="I1694" s="122"/>
      <c r="J1694" s="122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2"/>
      <c r="C1695" s="122"/>
      <c r="D1695" s="122"/>
      <c r="E1695" s="122"/>
      <c r="F1695" s="122"/>
      <c r="G1695" s="122"/>
      <c r="H1695" s="122"/>
      <c r="I1695" s="122"/>
      <c r="J1695" s="122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2"/>
      <c r="C1696" s="122"/>
      <c r="D1696" s="122"/>
      <c r="E1696" s="122"/>
      <c r="F1696" s="122"/>
      <c r="G1696" s="122"/>
      <c r="H1696" s="122"/>
      <c r="I1696" s="122"/>
      <c r="J1696" s="122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2"/>
      <c r="C1697" s="122"/>
      <c r="D1697" s="122"/>
      <c r="E1697" s="122"/>
      <c r="F1697" s="122"/>
      <c r="G1697" s="122"/>
      <c r="H1697" s="122"/>
      <c r="I1697" s="122"/>
      <c r="J1697" s="122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2"/>
      <c r="C1698" s="122"/>
      <c r="D1698" s="122"/>
      <c r="E1698" s="122"/>
      <c r="F1698" s="122"/>
      <c r="G1698" s="122"/>
      <c r="H1698" s="122"/>
      <c r="I1698" s="122"/>
      <c r="J1698" s="122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2"/>
      <c r="C1699" s="122"/>
      <c r="D1699" s="122"/>
      <c r="E1699" s="122"/>
      <c r="F1699" s="122"/>
      <c r="G1699" s="122"/>
      <c r="H1699" s="122"/>
      <c r="I1699" s="122"/>
      <c r="J1699" s="122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2"/>
      <c r="C1700" s="122"/>
      <c r="D1700" s="122"/>
      <c r="E1700" s="122"/>
      <c r="F1700" s="122"/>
      <c r="G1700" s="122"/>
      <c r="H1700" s="122"/>
      <c r="I1700" s="122"/>
      <c r="J1700" s="122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2"/>
      <c r="C1701" s="122"/>
      <c r="D1701" s="122"/>
      <c r="E1701" s="122"/>
      <c r="F1701" s="122"/>
      <c r="G1701" s="122"/>
      <c r="H1701" s="122"/>
      <c r="I1701" s="122"/>
      <c r="J1701" s="122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2"/>
      <c r="C1702" s="122"/>
      <c r="D1702" s="122"/>
      <c r="E1702" s="122"/>
      <c r="F1702" s="122"/>
      <c r="G1702" s="122"/>
      <c r="H1702" s="122"/>
      <c r="I1702" s="122"/>
      <c r="J1702" s="122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2"/>
      <c r="C1703" s="122"/>
      <c r="D1703" s="122"/>
      <c r="E1703" s="122"/>
      <c r="F1703" s="122"/>
      <c r="G1703" s="122"/>
      <c r="H1703" s="122"/>
      <c r="I1703" s="122"/>
      <c r="J1703" s="122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2"/>
      <c r="C1704" s="122"/>
      <c r="D1704" s="122"/>
      <c r="E1704" s="122"/>
      <c r="F1704" s="122"/>
      <c r="G1704" s="122"/>
      <c r="H1704" s="122"/>
      <c r="I1704" s="122"/>
      <c r="J1704" s="122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2"/>
      <c r="C1705" s="122"/>
      <c r="D1705" s="122"/>
      <c r="E1705" s="122"/>
      <c r="F1705" s="122"/>
      <c r="G1705" s="122"/>
      <c r="H1705" s="122"/>
      <c r="I1705" s="122"/>
      <c r="J1705" s="122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2"/>
      <c r="C1706" s="122"/>
      <c r="D1706" s="122"/>
      <c r="E1706" s="122"/>
      <c r="F1706" s="122"/>
      <c r="G1706" s="122"/>
      <c r="H1706" s="122"/>
      <c r="I1706" s="122"/>
      <c r="J1706" s="122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2"/>
      <c r="C1707" s="122"/>
      <c r="D1707" s="122"/>
      <c r="E1707" s="122"/>
      <c r="F1707" s="122"/>
      <c r="G1707" s="122"/>
      <c r="H1707" s="122"/>
      <c r="I1707" s="122"/>
      <c r="J1707" s="122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2"/>
      <c r="C1708" s="122"/>
      <c r="D1708" s="122"/>
      <c r="E1708" s="122"/>
      <c r="F1708" s="122"/>
      <c r="G1708" s="122"/>
      <c r="H1708" s="122"/>
      <c r="I1708" s="122"/>
      <c r="J1708" s="122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2"/>
      <c r="C1709" s="122"/>
      <c r="D1709" s="122"/>
      <c r="E1709" s="122"/>
      <c r="F1709" s="122"/>
      <c r="G1709" s="122"/>
      <c r="H1709" s="122"/>
      <c r="I1709" s="122"/>
      <c r="J1709" s="122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2"/>
      <c r="C1710" s="122"/>
      <c r="D1710" s="122"/>
      <c r="E1710" s="122"/>
      <c r="F1710" s="122"/>
      <c r="G1710" s="122"/>
      <c r="H1710" s="122"/>
      <c r="I1710" s="122"/>
      <c r="J1710" s="122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2"/>
      <c r="C1711" s="122"/>
      <c r="D1711" s="122"/>
      <c r="E1711" s="122"/>
      <c r="F1711" s="122"/>
      <c r="G1711" s="122"/>
      <c r="H1711" s="122"/>
      <c r="I1711" s="122"/>
      <c r="J1711" s="122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2"/>
      <c r="C1712" s="122"/>
      <c r="D1712" s="122"/>
      <c r="E1712" s="122"/>
      <c r="F1712" s="122"/>
      <c r="G1712" s="122"/>
      <c r="H1712" s="122"/>
      <c r="I1712" s="122"/>
      <c r="J1712" s="122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2"/>
      <c r="C1713" s="122"/>
      <c r="D1713" s="122"/>
      <c r="E1713" s="122"/>
      <c r="F1713" s="122"/>
      <c r="G1713" s="122"/>
      <c r="H1713" s="122"/>
      <c r="I1713" s="122"/>
      <c r="J1713" s="122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2"/>
      <c r="C1714" s="122"/>
      <c r="D1714" s="122"/>
      <c r="E1714" s="122"/>
      <c r="F1714" s="122"/>
      <c r="G1714" s="122"/>
      <c r="H1714" s="122"/>
      <c r="I1714" s="122"/>
      <c r="J1714" s="122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2"/>
      <c r="C1715" s="122"/>
      <c r="D1715" s="122"/>
      <c r="E1715" s="122"/>
      <c r="F1715" s="122"/>
      <c r="G1715" s="122"/>
      <c r="H1715" s="122"/>
      <c r="I1715" s="122"/>
      <c r="J1715" s="122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2"/>
      <c r="C1716" s="122"/>
      <c r="D1716" s="122"/>
      <c r="E1716" s="122"/>
      <c r="F1716" s="122"/>
      <c r="G1716" s="122"/>
      <c r="H1716" s="122"/>
      <c r="I1716" s="122"/>
      <c r="J1716" s="122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2"/>
      <c r="C1717" s="122"/>
      <c r="D1717" s="122"/>
      <c r="E1717" s="122"/>
      <c r="F1717" s="122"/>
      <c r="G1717" s="122"/>
      <c r="H1717" s="122"/>
      <c r="I1717" s="122"/>
      <c r="J1717" s="122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2"/>
      <c r="C1718" s="122"/>
      <c r="D1718" s="122"/>
      <c r="E1718" s="122"/>
      <c r="F1718" s="122"/>
      <c r="G1718" s="122"/>
      <c r="H1718" s="122"/>
      <c r="I1718" s="122"/>
      <c r="J1718" s="122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2"/>
      <c r="C1719" s="122"/>
      <c r="D1719" s="122"/>
      <c r="E1719" s="122"/>
      <c r="F1719" s="122"/>
      <c r="G1719" s="122"/>
      <c r="H1719" s="122"/>
      <c r="I1719" s="122"/>
      <c r="J1719" s="122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2"/>
      <c r="C1720" s="122"/>
      <c r="D1720" s="122"/>
      <c r="E1720" s="122"/>
      <c r="F1720" s="122"/>
      <c r="G1720" s="122"/>
      <c r="H1720" s="122"/>
      <c r="I1720" s="122"/>
      <c r="J1720" s="122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2"/>
      <c r="C1721" s="122"/>
      <c r="D1721" s="122"/>
      <c r="E1721" s="122"/>
      <c r="F1721" s="122"/>
      <c r="G1721" s="122"/>
      <c r="H1721" s="122"/>
      <c r="I1721" s="122"/>
      <c r="J1721" s="122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2"/>
      <c r="C1722" s="122"/>
      <c r="D1722" s="122"/>
      <c r="E1722" s="122"/>
      <c r="F1722" s="122"/>
      <c r="G1722" s="122"/>
      <c r="H1722" s="122"/>
      <c r="I1722" s="122"/>
      <c r="J1722" s="122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2"/>
      <c r="C1723" s="122"/>
      <c r="D1723" s="122"/>
      <c r="E1723" s="122"/>
      <c r="F1723" s="122"/>
      <c r="G1723" s="122"/>
      <c r="H1723" s="122"/>
      <c r="I1723" s="122"/>
      <c r="J1723" s="122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2"/>
      <c r="C1724" s="122"/>
      <c r="D1724" s="122"/>
      <c r="E1724" s="122"/>
      <c r="F1724" s="122"/>
      <c r="G1724" s="122"/>
      <c r="H1724" s="122"/>
      <c r="I1724" s="122"/>
      <c r="J1724" s="122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2"/>
      <c r="C1725" s="122"/>
      <c r="D1725" s="122"/>
      <c r="E1725" s="122"/>
      <c r="F1725" s="122"/>
      <c r="G1725" s="122"/>
      <c r="H1725" s="122"/>
      <c r="I1725" s="122"/>
      <c r="J1725" s="122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2"/>
      <c r="C1726" s="122"/>
      <c r="D1726" s="122"/>
      <c r="E1726" s="122"/>
      <c r="F1726" s="122"/>
      <c r="G1726" s="122"/>
      <c r="H1726" s="122"/>
      <c r="I1726" s="122"/>
      <c r="J1726" s="122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2"/>
      <c r="C1727" s="122"/>
      <c r="D1727" s="122"/>
      <c r="E1727" s="122"/>
      <c r="F1727" s="122"/>
      <c r="G1727" s="122"/>
      <c r="H1727" s="122"/>
      <c r="I1727" s="122"/>
      <c r="J1727" s="122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2"/>
      <c r="C1728" s="122"/>
      <c r="D1728" s="122"/>
      <c r="E1728" s="122"/>
      <c r="F1728" s="122"/>
      <c r="G1728" s="122"/>
      <c r="H1728" s="122"/>
      <c r="I1728" s="122"/>
      <c r="J1728" s="122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2"/>
      <c r="C1729" s="122"/>
      <c r="D1729" s="122"/>
      <c r="E1729" s="122"/>
      <c r="F1729" s="122"/>
      <c r="G1729" s="122"/>
      <c r="H1729" s="122"/>
      <c r="I1729" s="122"/>
      <c r="J1729" s="122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2"/>
      <c r="C1730" s="122"/>
      <c r="D1730" s="122"/>
      <c r="E1730" s="122"/>
      <c r="F1730" s="122"/>
      <c r="G1730" s="122"/>
      <c r="H1730" s="122"/>
      <c r="I1730" s="122"/>
      <c r="J1730" s="122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2"/>
      <c r="C1731" s="122"/>
      <c r="D1731" s="122"/>
      <c r="E1731" s="122"/>
      <c r="F1731" s="122"/>
      <c r="G1731" s="122"/>
      <c r="H1731" s="122"/>
      <c r="I1731" s="122"/>
      <c r="J1731" s="122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2"/>
      <c r="C1732" s="122"/>
      <c r="D1732" s="122"/>
      <c r="E1732" s="122"/>
      <c r="F1732" s="122"/>
      <c r="G1732" s="122"/>
      <c r="H1732" s="122"/>
      <c r="I1732" s="122"/>
      <c r="J1732" s="122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2"/>
      <c r="C1733" s="122"/>
      <c r="D1733" s="122"/>
      <c r="E1733" s="122"/>
      <c r="F1733" s="122"/>
      <c r="G1733" s="122"/>
      <c r="H1733" s="122"/>
      <c r="I1733" s="122"/>
      <c r="J1733" s="122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2"/>
      <c r="C1734" s="122"/>
      <c r="D1734" s="122"/>
      <c r="E1734" s="122"/>
      <c r="F1734" s="122"/>
      <c r="G1734" s="122"/>
      <c r="H1734" s="122"/>
      <c r="I1734" s="122"/>
      <c r="J1734" s="122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2"/>
      <c r="C1735" s="122"/>
      <c r="D1735" s="122"/>
      <c r="E1735" s="122"/>
      <c r="F1735" s="122"/>
      <c r="G1735" s="122"/>
      <c r="H1735" s="122"/>
      <c r="I1735" s="122"/>
      <c r="J1735" s="122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2"/>
      <c r="C1736" s="122"/>
      <c r="D1736" s="122"/>
      <c r="E1736" s="122"/>
      <c r="F1736" s="122"/>
      <c r="G1736" s="122"/>
      <c r="H1736" s="122"/>
      <c r="I1736" s="122"/>
      <c r="J1736" s="122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2"/>
      <c r="C1737" s="122"/>
      <c r="D1737" s="122"/>
      <c r="E1737" s="122"/>
      <c r="F1737" s="122"/>
      <c r="G1737" s="122"/>
      <c r="H1737" s="122"/>
      <c r="I1737" s="122"/>
      <c r="J1737" s="122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2"/>
      <c r="C1738" s="122"/>
      <c r="D1738" s="122"/>
      <c r="E1738" s="122"/>
      <c r="F1738" s="122"/>
      <c r="G1738" s="122"/>
      <c r="H1738" s="122"/>
      <c r="I1738" s="122"/>
      <c r="J1738" s="122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2"/>
      <c r="C1739" s="122"/>
      <c r="D1739" s="122"/>
      <c r="E1739" s="122"/>
      <c r="F1739" s="122"/>
      <c r="G1739" s="122"/>
      <c r="H1739" s="122"/>
      <c r="I1739" s="122"/>
      <c r="J1739" s="122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2"/>
      <c r="C1740" s="122"/>
      <c r="D1740" s="122"/>
      <c r="E1740" s="122"/>
      <c r="F1740" s="122"/>
      <c r="G1740" s="122"/>
      <c r="H1740" s="122"/>
      <c r="I1740" s="122"/>
      <c r="J1740" s="122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2"/>
      <c r="C1741" s="122"/>
      <c r="D1741" s="122"/>
      <c r="E1741" s="122"/>
      <c r="F1741" s="122"/>
      <c r="G1741" s="122"/>
      <c r="H1741" s="122"/>
      <c r="I1741" s="122"/>
      <c r="J1741" s="122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2"/>
      <c r="C1742" s="122"/>
      <c r="D1742" s="122"/>
      <c r="E1742" s="122"/>
      <c r="F1742" s="122"/>
      <c r="G1742" s="122"/>
      <c r="H1742" s="122"/>
      <c r="I1742" s="122"/>
      <c r="J1742" s="122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2"/>
      <c r="C1743" s="122"/>
      <c r="D1743" s="122"/>
      <c r="E1743" s="122"/>
      <c r="F1743" s="122"/>
      <c r="G1743" s="122"/>
      <c r="H1743" s="122"/>
      <c r="I1743" s="122"/>
      <c r="J1743" s="122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2"/>
      <c r="C1744" s="122"/>
      <c r="D1744" s="122"/>
      <c r="E1744" s="122"/>
      <c r="F1744" s="122"/>
      <c r="G1744" s="122"/>
      <c r="H1744" s="122"/>
      <c r="I1744" s="122"/>
      <c r="J1744" s="122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2"/>
      <c r="C1745" s="122"/>
      <c r="D1745" s="122"/>
      <c r="E1745" s="122"/>
      <c r="F1745" s="122"/>
      <c r="G1745" s="122"/>
      <c r="H1745" s="122"/>
      <c r="I1745" s="122"/>
      <c r="J1745" s="122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2"/>
      <c r="C1746" s="122"/>
      <c r="D1746" s="122"/>
      <c r="E1746" s="122"/>
      <c r="F1746" s="122"/>
      <c r="G1746" s="122"/>
      <c r="H1746" s="122"/>
      <c r="I1746" s="122"/>
      <c r="J1746" s="122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2"/>
      <c r="C1747" s="122"/>
      <c r="D1747" s="122"/>
      <c r="E1747" s="122"/>
      <c r="F1747" s="122"/>
      <c r="G1747" s="122"/>
      <c r="H1747" s="122"/>
      <c r="I1747" s="122"/>
      <c r="J1747" s="122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2"/>
      <c r="C1748" s="122"/>
      <c r="D1748" s="122"/>
      <c r="E1748" s="122"/>
      <c r="F1748" s="122"/>
      <c r="G1748" s="122"/>
      <c r="H1748" s="122"/>
      <c r="I1748" s="122"/>
      <c r="J1748" s="122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2"/>
      <c r="C1749" s="122"/>
      <c r="D1749" s="122"/>
      <c r="E1749" s="122"/>
      <c r="F1749" s="122"/>
      <c r="G1749" s="122"/>
      <c r="H1749" s="122"/>
      <c r="I1749" s="122"/>
      <c r="J1749" s="122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2"/>
      <c r="C1750" s="122"/>
      <c r="D1750" s="122"/>
      <c r="E1750" s="122"/>
      <c r="F1750" s="122"/>
      <c r="G1750" s="122"/>
      <c r="H1750" s="122"/>
      <c r="I1750" s="122"/>
      <c r="J1750" s="122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2"/>
      <c r="C1751" s="122"/>
      <c r="D1751" s="122"/>
      <c r="E1751" s="122"/>
      <c r="F1751" s="122"/>
      <c r="G1751" s="122"/>
      <c r="H1751" s="122"/>
      <c r="I1751" s="122"/>
      <c r="J1751" s="122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2"/>
      <c r="C1752" s="122"/>
      <c r="D1752" s="122"/>
      <c r="E1752" s="122"/>
      <c r="F1752" s="122"/>
      <c r="G1752" s="122"/>
      <c r="H1752" s="122"/>
      <c r="I1752" s="122"/>
      <c r="J1752" s="122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2"/>
      <c r="C1753" s="122"/>
      <c r="D1753" s="122"/>
      <c r="E1753" s="122"/>
      <c r="F1753" s="122"/>
      <c r="G1753" s="122"/>
      <c r="H1753" s="122"/>
      <c r="I1753" s="122"/>
      <c r="J1753" s="122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2"/>
      <c r="C1754" s="122"/>
      <c r="D1754" s="122"/>
      <c r="E1754" s="122"/>
      <c r="F1754" s="122"/>
      <c r="G1754" s="122"/>
      <c r="H1754" s="122"/>
      <c r="I1754" s="122"/>
      <c r="J1754" s="122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2"/>
      <c r="C1755" s="122"/>
      <c r="D1755" s="122"/>
      <c r="E1755" s="122"/>
      <c r="F1755" s="122"/>
      <c r="G1755" s="122"/>
      <c r="H1755" s="122"/>
      <c r="I1755" s="122"/>
      <c r="J1755" s="122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2"/>
      <c r="C1756" s="122"/>
      <c r="D1756" s="122"/>
      <c r="E1756" s="122"/>
      <c r="F1756" s="122"/>
      <c r="G1756" s="122"/>
      <c r="H1756" s="122"/>
      <c r="I1756" s="122"/>
      <c r="J1756" s="122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2"/>
      <c r="C1757" s="122"/>
      <c r="D1757" s="122"/>
      <c r="E1757" s="122"/>
      <c r="F1757" s="122"/>
      <c r="G1757" s="122"/>
      <c r="H1757" s="122"/>
      <c r="I1757" s="122"/>
      <c r="J1757" s="122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2"/>
      <c r="C1758" s="122"/>
      <c r="D1758" s="122"/>
      <c r="E1758" s="122"/>
      <c r="F1758" s="122"/>
      <c r="G1758" s="122"/>
      <c r="H1758" s="122"/>
      <c r="I1758" s="122"/>
      <c r="J1758" s="122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2"/>
      <c r="C1759" s="122"/>
      <c r="D1759" s="122"/>
      <c r="E1759" s="122"/>
      <c r="F1759" s="122"/>
      <c r="G1759" s="122"/>
      <c r="H1759" s="122"/>
      <c r="I1759" s="122"/>
      <c r="J1759" s="122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2"/>
      <c r="C1760" s="122"/>
      <c r="D1760" s="122"/>
      <c r="E1760" s="122"/>
      <c r="F1760" s="122"/>
      <c r="G1760" s="122"/>
      <c r="H1760" s="122"/>
      <c r="I1760" s="122"/>
      <c r="J1760" s="122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2"/>
      <c r="C1761" s="122"/>
      <c r="D1761" s="122"/>
      <c r="E1761" s="122"/>
      <c r="F1761" s="122"/>
      <c r="G1761" s="122"/>
      <c r="H1761" s="122"/>
      <c r="I1761" s="122"/>
      <c r="J1761" s="122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2"/>
      <c r="C1762" s="122"/>
      <c r="D1762" s="122"/>
      <c r="E1762" s="122"/>
      <c r="F1762" s="122"/>
      <c r="G1762" s="122"/>
      <c r="H1762" s="122"/>
      <c r="I1762" s="122"/>
      <c r="J1762" s="122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2"/>
      <c r="C1763" s="122"/>
      <c r="D1763" s="122"/>
      <c r="E1763" s="122"/>
      <c r="F1763" s="122"/>
      <c r="G1763" s="122"/>
      <c r="H1763" s="122"/>
      <c r="I1763" s="122"/>
      <c r="J1763" s="122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2"/>
      <c r="C1764" s="122"/>
      <c r="D1764" s="122"/>
      <c r="E1764" s="122"/>
      <c r="F1764" s="122"/>
      <c r="G1764" s="122"/>
      <c r="H1764" s="122"/>
      <c r="I1764" s="122"/>
      <c r="J1764" s="122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2"/>
      <c r="C1765" s="122"/>
      <c r="D1765" s="122"/>
      <c r="E1765" s="122"/>
      <c r="F1765" s="122"/>
      <c r="G1765" s="122"/>
      <c r="H1765" s="122"/>
      <c r="I1765" s="122"/>
      <c r="J1765" s="122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2"/>
      <c r="C1766" s="122"/>
      <c r="D1766" s="122"/>
      <c r="E1766" s="122"/>
      <c r="F1766" s="122"/>
      <c r="G1766" s="122"/>
      <c r="H1766" s="122"/>
      <c r="I1766" s="122"/>
      <c r="J1766" s="122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2"/>
      <c r="C1767" s="122"/>
      <c r="D1767" s="122"/>
      <c r="E1767" s="122"/>
      <c r="F1767" s="122"/>
      <c r="G1767" s="122"/>
      <c r="H1767" s="122"/>
      <c r="I1767" s="122"/>
      <c r="J1767" s="122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2"/>
      <c r="C1768" s="122"/>
      <c r="D1768" s="122"/>
      <c r="E1768" s="122"/>
      <c r="F1768" s="122"/>
      <c r="G1768" s="122"/>
      <c r="H1768" s="122"/>
      <c r="I1768" s="122"/>
      <c r="J1768" s="122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2"/>
      <c r="C1769" s="122"/>
      <c r="D1769" s="122"/>
      <c r="E1769" s="122"/>
      <c r="F1769" s="122"/>
      <c r="G1769" s="122"/>
      <c r="H1769" s="122"/>
      <c r="I1769" s="122"/>
      <c r="J1769" s="122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2"/>
      <c r="C1770" s="122"/>
      <c r="D1770" s="122"/>
      <c r="E1770" s="122"/>
      <c r="F1770" s="122"/>
      <c r="G1770" s="122"/>
      <c r="H1770" s="122"/>
      <c r="I1770" s="122"/>
      <c r="J1770" s="122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2"/>
      <c r="C1771" s="122"/>
      <c r="D1771" s="122"/>
      <c r="E1771" s="122"/>
      <c r="F1771" s="122"/>
      <c r="G1771" s="122"/>
      <c r="H1771" s="122"/>
      <c r="I1771" s="122"/>
      <c r="J1771" s="122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2"/>
      <c r="C1772" s="122"/>
      <c r="D1772" s="122"/>
      <c r="E1772" s="122"/>
      <c r="F1772" s="122"/>
      <c r="G1772" s="122"/>
      <c r="H1772" s="122"/>
      <c r="I1772" s="122"/>
      <c r="J1772" s="122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2"/>
      <c r="C1773" s="122"/>
      <c r="D1773" s="122"/>
      <c r="E1773" s="122"/>
      <c r="F1773" s="122"/>
      <c r="G1773" s="122"/>
      <c r="H1773" s="122"/>
      <c r="I1773" s="122"/>
      <c r="J1773" s="122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2"/>
      <c r="C1774" s="122"/>
      <c r="D1774" s="122"/>
      <c r="E1774" s="122"/>
      <c r="F1774" s="122"/>
      <c r="G1774" s="122"/>
      <c r="H1774" s="122"/>
      <c r="I1774" s="122"/>
      <c r="J1774" s="122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2"/>
      <c r="C1775" s="122"/>
      <c r="D1775" s="122"/>
      <c r="E1775" s="122"/>
      <c r="F1775" s="122"/>
      <c r="G1775" s="122"/>
      <c r="H1775" s="122"/>
      <c r="I1775" s="122"/>
      <c r="J1775" s="122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2"/>
      <c r="C1776" s="122"/>
      <c r="D1776" s="122"/>
      <c r="E1776" s="122"/>
      <c r="F1776" s="122"/>
      <c r="G1776" s="122"/>
      <c r="H1776" s="122"/>
      <c r="I1776" s="122"/>
      <c r="J1776" s="122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2"/>
      <c r="C1777" s="122"/>
      <c r="D1777" s="122"/>
      <c r="E1777" s="122"/>
      <c r="F1777" s="122"/>
      <c r="G1777" s="122"/>
      <c r="H1777" s="122"/>
      <c r="I1777" s="122"/>
      <c r="J1777" s="122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2"/>
      <c r="C1778" s="122"/>
      <c r="D1778" s="122"/>
      <c r="E1778" s="122"/>
      <c r="F1778" s="122"/>
      <c r="G1778" s="122"/>
      <c r="H1778" s="122"/>
      <c r="I1778" s="122"/>
      <c r="J1778" s="122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2"/>
      <c r="C1779" s="122"/>
      <c r="D1779" s="122"/>
      <c r="E1779" s="122"/>
      <c r="F1779" s="122"/>
      <c r="G1779" s="122"/>
      <c r="H1779" s="122"/>
      <c r="I1779" s="122"/>
      <c r="J1779" s="122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2"/>
      <c r="C1780" s="122"/>
      <c r="D1780" s="122"/>
      <c r="E1780" s="122"/>
      <c r="F1780" s="122"/>
      <c r="G1780" s="122"/>
      <c r="H1780" s="122"/>
      <c r="I1780" s="122"/>
      <c r="J1780" s="122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2"/>
      <c r="C1781" s="122"/>
      <c r="D1781" s="122"/>
      <c r="E1781" s="122"/>
      <c r="F1781" s="122"/>
      <c r="G1781" s="122"/>
      <c r="H1781" s="122"/>
      <c r="I1781" s="122"/>
      <c r="J1781" s="122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2"/>
      <c r="C1782" s="122"/>
      <c r="D1782" s="122"/>
      <c r="E1782" s="122"/>
      <c r="F1782" s="122"/>
      <c r="G1782" s="122"/>
      <c r="H1782" s="122"/>
      <c r="I1782" s="122"/>
      <c r="J1782" s="122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2"/>
      <c r="C1783" s="122"/>
      <c r="D1783" s="122"/>
      <c r="E1783" s="122"/>
      <c r="F1783" s="122"/>
      <c r="G1783" s="122"/>
      <c r="H1783" s="122"/>
      <c r="I1783" s="122"/>
      <c r="J1783" s="122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2"/>
      <c r="C1784" s="122"/>
      <c r="D1784" s="122"/>
      <c r="E1784" s="122"/>
      <c r="F1784" s="122"/>
      <c r="G1784" s="122"/>
      <c r="H1784" s="122"/>
      <c r="I1784" s="122"/>
      <c r="J1784" s="122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2"/>
      <c r="C1785" s="122"/>
      <c r="D1785" s="122"/>
      <c r="E1785" s="122"/>
      <c r="F1785" s="122"/>
      <c r="G1785" s="122"/>
      <c r="H1785" s="122"/>
      <c r="I1785" s="122"/>
      <c r="J1785" s="122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2"/>
      <c r="C1786" s="122"/>
      <c r="D1786" s="122"/>
      <c r="E1786" s="122"/>
      <c r="F1786" s="122"/>
      <c r="G1786" s="122"/>
      <c r="H1786" s="122"/>
      <c r="I1786" s="122"/>
      <c r="J1786" s="122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2"/>
      <c r="C1787" s="122"/>
      <c r="D1787" s="122"/>
      <c r="E1787" s="122"/>
      <c r="F1787" s="122"/>
      <c r="G1787" s="122"/>
      <c r="H1787" s="122"/>
      <c r="I1787" s="122"/>
      <c r="J1787" s="122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2"/>
      <c r="C1788" s="122"/>
      <c r="D1788" s="122"/>
      <c r="E1788" s="122"/>
      <c r="F1788" s="122"/>
      <c r="G1788" s="122"/>
      <c r="H1788" s="122"/>
      <c r="I1788" s="122"/>
      <c r="J1788" s="122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2"/>
      <c r="C1789" s="122"/>
      <c r="D1789" s="122"/>
      <c r="E1789" s="122"/>
      <c r="F1789" s="122"/>
      <c r="G1789" s="122"/>
      <c r="H1789" s="122"/>
      <c r="I1789" s="122"/>
      <c r="J1789" s="122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2"/>
      <c r="C1790" s="122"/>
      <c r="D1790" s="122"/>
      <c r="E1790" s="122"/>
      <c r="F1790" s="122"/>
      <c r="G1790" s="122"/>
      <c r="H1790" s="122"/>
      <c r="I1790" s="122"/>
      <c r="J1790" s="122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2"/>
      <c r="C1791" s="122"/>
      <c r="D1791" s="122"/>
      <c r="E1791" s="122"/>
      <c r="F1791" s="122"/>
      <c r="G1791" s="122"/>
      <c r="H1791" s="122"/>
      <c r="I1791" s="122"/>
      <c r="J1791" s="122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2"/>
      <c r="C1792" s="122"/>
      <c r="D1792" s="122"/>
      <c r="E1792" s="122"/>
      <c r="F1792" s="122"/>
      <c r="G1792" s="122"/>
      <c r="H1792" s="122"/>
      <c r="I1792" s="122"/>
      <c r="J1792" s="122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2"/>
      <c r="C1793" s="122"/>
      <c r="D1793" s="122"/>
      <c r="E1793" s="122"/>
      <c r="F1793" s="122"/>
      <c r="G1793" s="122"/>
      <c r="H1793" s="122"/>
      <c r="I1793" s="122"/>
      <c r="J1793" s="122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2"/>
      <c r="C1794" s="122"/>
      <c r="D1794" s="122"/>
      <c r="E1794" s="122"/>
      <c r="F1794" s="122"/>
      <c r="G1794" s="122"/>
      <c r="H1794" s="122"/>
      <c r="I1794" s="122"/>
      <c r="J1794" s="122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2"/>
      <c r="C1795" s="122"/>
      <c r="D1795" s="122"/>
      <c r="E1795" s="122"/>
      <c r="F1795" s="122"/>
      <c r="G1795" s="122"/>
      <c r="H1795" s="122"/>
      <c r="I1795" s="122"/>
      <c r="J1795" s="122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2"/>
      <c r="C1796" s="122"/>
      <c r="D1796" s="122"/>
      <c r="E1796" s="122"/>
      <c r="F1796" s="122"/>
      <c r="G1796" s="122"/>
      <c r="H1796" s="122"/>
      <c r="I1796" s="122"/>
      <c r="J1796" s="122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2"/>
      <c r="C1797" s="122"/>
      <c r="D1797" s="122"/>
      <c r="E1797" s="122"/>
      <c r="F1797" s="122"/>
      <c r="G1797" s="122"/>
      <c r="H1797" s="122"/>
      <c r="I1797" s="122"/>
      <c r="J1797" s="122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2"/>
      <c r="C1798" s="122"/>
      <c r="D1798" s="122"/>
      <c r="E1798" s="122"/>
      <c r="F1798" s="122"/>
      <c r="G1798" s="122"/>
      <c r="H1798" s="122"/>
      <c r="I1798" s="122"/>
      <c r="J1798" s="122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2"/>
      <c r="C1799" s="122"/>
      <c r="D1799" s="122"/>
      <c r="E1799" s="122"/>
      <c r="F1799" s="122"/>
      <c r="G1799" s="122"/>
      <c r="H1799" s="122"/>
      <c r="I1799" s="122"/>
      <c r="J1799" s="122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2"/>
      <c r="C1800" s="122"/>
      <c r="D1800" s="122"/>
      <c r="E1800" s="122"/>
      <c r="F1800" s="122"/>
      <c r="G1800" s="122"/>
      <c r="H1800" s="122"/>
      <c r="I1800" s="122"/>
      <c r="J1800" s="122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2"/>
      <c r="C1801" s="122"/>
      <c r="D1801" s="122"/>
      <c r="E1801" s="122"/>
      <c r="F1801" s="122"/>
      <c r="G1801" s="122"/>
      <c r="H1801" s="122"/>
      <c r="I1801" s="122"/>
      <c r="J1801" s="122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2"/>
      <c r="C1802" s="122"/>
      <c r="D1802" s="122"/>
      <c r="E1802" s="122"/>
      <c r="F1802" s="122"/>
      <c r="G1802" s="122"/>
      <c r="H1802" s="122"/>
      <c r="I1802" s="122"/>
      <c r="J1802" s="122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2"/>
      <c r="C1803" s="122"/>
      <c r="D1803" s="122"/>
      <c r="E1803" s="122"/>
      <c r="F1803" s="122"/>
      <c r="G1803" s="122"/>
      <c r="H1803" s="122"/>
      <c r="I1803" s="122"/>
      <c r="J1803" s="122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2"/>
      <c r="C1804" s="122"/>
      <c r="D1804" s="122"/>
      <c r="E1804" s="122"/>
      <c r="F1804" s="122"/>
      <c r="G1804" s="122"/>
      <c r="H1804" s="122"/>
      <c r="I1804" s="122"/>
      <c r="J1804" s="122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2"/>
      <c r="C1805" s="122"/>
      <c r="D1805" s="122"/>
      <c r="E1805" s="122"/>
      <c r="F1805" s="122"/>
      <c r="G1805" s="122"/>
      <c r="H1805" s="122"/>
      <c r="I1805" s="122"/>
      <c r="J1805" s="122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2"/>
      <c r="C1806" s="122"/>
      <c r="D1806" s="122"/>
      <c r="E1806" s="122"/>
      <c r="F1806" s="122"/>
      <c r="G1806" s="122"/>
      <c r="H1806" s="122"/>
      <c r="I1806" s="122"/>
      <c r="J1806" s="122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2"/>
      <c r="C1807" s="122"/>
      <c r="D1807" s="122"/>
      <c r="E1807" s="122"/>
      <c r="F1807" s="122"/>
      <c r="G1807" s="122"/>
      <c r="H1807" s="122"/>
      <c r="I1807" s="122"/>
      <c r="J1807" s="122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2"/>
      <c r="C1808" s="122"/>
      <c r="D1808" s="122"/>
      <c r="E1808" s="122"/>
      <c r="F1808" s="122"/>
      <c r="G1808" s="122"/>
      <c r="H1808" s="122"/>
      <c r="I1808" s="122"/>
      <c r="J1808" s="122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2"/>
      <c r="C1809" s="122"/>
      <c r="D1809" s="122"/>
      <c r="E1809" s="122"/>
      <c r="F1809" s="122"/>
      <c r="G1809" s="122"/>
      <c r="H1809" s="122"/>
      <c r="I1809" s="122"/>
      <c r="J1809" s="122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2"/>
      <c r="C1810" s="122"/>
      <c r="D1810" s="122"/>
      <c r="E1810" s="122"/>
      <c r="F1810" s="122"/>
      <c r="G1810" s="122"/>
      <c r="H1810" s="122"/>
      <c r="I1810" s="122"/>
      <c r="J1810" s="122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2"/>
      <c r="C1811" s="122"/>
      <c r="D1811" s="122"/>
      <c r="E1811" s="122"/>
      <c r="F1811" s="122"/>
      <c r="G1811" s="122"/>
      <c r="H1811" s="122"/>
      <c r="I1811" s="122"/>
      <c r="J1811" s="122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2"/>
      <c r="C1812" s="122"/>
      <c r="D1812" s="122"/>
      <c r="E1812" s="122"/>
      <c r="F1812" s="122"/>
      <c r="G1812" s="122"/>
      <c r="H1812" s="122"/>
      <c r="I1812" s="122"/>
      <c r="J1812" s="122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2"/>
      <c r="C1813" s="122"/>
      <c r="D1813" s="122"/>
      <c r="E1813" s="122"/>
      <c r="F1813" s="122"/>
      <c r="G1813" s="122"/>
      <c r="H1813" s="122"/>
      <c r="I1813" s="122"/>
      <c r="J1813" s="122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2"/>
      <c r="C1814" s="122"/>
      <c r="D1814" s="122"/>
      <c r="E1814" s="122"/>
      <c r="F1814" s="122"/>
      <c r="G1814" s="122"/>
      <c r="H1814" s="122"/>
      <c r="I1814" s="122"/>
      <c r="J1814" s="122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2"/>
      <c r="C1815" s="122"/>
      <c r="D1815" s="122"/>
      <c r="E1815" s="122"/>
      <c r="F1815" s="122"/>
      <c r="G1815" s="122"/>
      <c r="H1815" s="122"/>
      <c r="I1815" s="122"/>
      <c r="J1815" s="122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2"/>
      <c r="C1816" s="122"/>
      <c r="D1816" s="122"/>
      <c r="E1816" s="122"/>
      <c r="F1816" s="122"/>
      <c r="G1816" s="122"/>
      <c r="H1816" s="122"/>
      <c r="I1816" s="122"/>
      <c r="J1816" s="122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2"/>
      <c r="C1817" s="122"/>
      <c r="D1817" s="122"/>
      <c r="E1817" s="122"/>
      <c r="F1817" s="122"/>
      <c r="G1817" s="122"/>
      <c r="H1817" s="122"/>
      <c r="I1817" s="122"/>
      <c r="J1817" s="122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2"/>
      <c r="C1818" s="122"/>
      <c r="D1818" s="122"/>
      <c r="E1818" s="122"/>
      <c r="F1818" s="122"/>
      <c r="G1818" s="122"/>
      <c r="H1818" s="122"/>
      <c r="I1818" s="122"/>
      <c r="J1818" s="122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2"/>
      <c r="C1819" s="122"/>
      <c r="D1819" s="122"/>
      <c r="E1819" s="122"/>
      <c r="F1819" s="122"/>
      <c r="G1819" s="122"/>
      <c r="H1819" s="122"/>
      <c r="I1819" s="122"/>
      <c r="J1819" s="122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2"/>
      <c r="C1820" s="122"/>
      <c r="D1820" s="122"/>
      <c r="E1820" s="122"/>
      <c r="F1820" s="122"/>
      <c r="G1820" s="122"/>
      <c r="H1820" s="122"/>
      <c r="I1820" s="122"/>
      <c r="J1820" s="122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2"/>
      <c r="C1821" s="122"/>
      <c r="D1821" s="122"/>
      <c r="E1821" s="122"/>
      <c r="F1821" s="122"/>
      <c r="G1821" s="122"/>
      <c r="H1821" s="122"/>
      <c r="I1821" s="122"/>
      <c r="J1821" s="122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2"/>
      <c r="C1822" s="122"/>
      <c r="D1822" s="122"/>
      <c r="E1822" s="122"/>
      <c r="F1822" s="122"/>
      <c r="G1822" s="122"/>
      <c r="H1822" s="122"/>
      <c r="I1822" s="122"/>
      <c r="J1822" s="122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2"/>
      <c r="C1823" s="122"/>
      <c r="D1823" s="122"/>
      <c r="E1823" s="122"/>
      <c r="F1823" s="122"/>
      <c r="G1823" s="122"/>
      <c r="H1823" s="122"/>
      <c r="I1823" s="122"/>
      <c r="J1823" s="122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2"/>
      <c r="C1824" s="122"/>
      <c r="D1824" s="122"/>
      <c r="E1824" s="122"/>
      <c r="F1824" s="122"/>
      <c r="G1824" s="122"/>
      <c r="H1824" s="122"/>
      <c r="I1824" s="122"/>
      <c r="J1824" s="122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2"/>
      <c r="C1825" s="122"/>
      <c r="D1825" s="122"/>
      <c r="E1825" s="122"/>
      <c r="F1825" s="122"/>
      <c r="G1825" s="122"/>
      <c r="H1825" s="122"/>
      <c r="I1825" s="122"/>
      <c r="J1825" s="122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2"/>
      <c r="C1826" s="122"/>
      <c r="D1826" s="122"/>
      <c r="E1826" s="122"/>
      <c r="F1826" s="122"/>
      <c r="G1826" s="122"/>
      <c r="H1826" s="122"/>
      <c r="I1826" s="122"/>
      <c r="J1826" s="122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2"/>
      <c r="C1827" s="122"/>
      <c r="D1827" s="122"/>
      <c r="E1827" s="122"/>
      <c r="F1827" s="122"/>
      <c r="G1827" s="122"/>
      <c r="H1827" s="122"/>
      <c r="I1827" s="122"/>
      <c r="J1827" s="122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2"/>
      <c r="C1828" s="122"/>
      <c r="D1828" s="122"/>
      <c r="E1828" s="122"/>
      <c r="F1828" s="122"/>
      <c r="G1828" s="122"/>
      <c r="H1828" s="122"/>
      <c r="I1828" s="122"/>
      <c r="J1828" s="122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2"/>
      <c r="C1829" s="122"/>
      <c r="D1829" s="122"/>
      <c r="E1829" s="122"/>
      <c r="F1829" s="122"/>
      <c r="G1829" s="122"/>
      <c r="H1829" s="122"/>
      <c r="I1829" s="122"/>
      <c r="J1829" s="122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2"/>
      <c r="C1830" s="122"/>
      <c r="D1830" s="122"/>
      <c r="E1830" s="122"/>
      <c r="F1830" s="122"/>
      <c r="G1830" s="122"/>
      <c r="H1830" s="122"/>
      <c r="I1830" s="122"/>
      <c r="J1830" s="122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2"/>
      <c r="C1831" s="122"/>
      <c r="D1831" s="122"/>
      <c r="E1831" s="122"/>
      <c r="F1831" s="122"/>
      <c r="G1831" s="122"/>
      <c r="H1831" s="122"/>
      <c r="I1831" s="122"/>
      <c r="J1831" s="122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2"/>
      <c r="C1832" s="122"/>
      <c r="D1832" s="122"/>
      <c r="E1832" s="122"/>
      <c r="F1832" s="122"/>
      <c r="G1832" s="122"/>
      <c r="H1832" s="122"/>
      <c r="I1832" s="122"/>
      <c r="J1832" s="122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2"/>
      <c r="C1833" s="122"/>
      <c r="D1833" s="122"/>
      <c r="E1833" s="122"/>
      <c r="F1833" s="122"/>
      <c r="G1833" s="122"/>
      <c r="H1833" s="122"/>
      <c r="I1833" s="122"/>
      <c r="J1833" s="122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2"/>
      <c r="C1834" s="122"/>
      <c r="D1834" s="122"/>
      <c r="E1834" s="122"/>
      <c r="F1834" s="122"/>
      <c r="G1834" s="122"/>
      <c r="H1834" s="122"/>
      <c r="I1834" s="122"/>
      <c r="J1834" s="122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2"/>
      <c r="C1835" s="122"/>
      <c r="D1835" s="122"/>
      <c r="E1835" s="122"/>
      <c r="F1835" s="122"/>
      <c r="G1835" s="122"/>
      <c r="H1835" s="122"/>
      <c r="I1835" s="122"/>
      <c r="J1835" s="122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2"/>
      <c r="C1836" s="122"/>
      <c r="D1836" s="122"/>
      <c r="E1836" s="122"/>
      <c r="F1836" s="122"/>
      <c r="G1836" s="122"/>
      <c r="H1836" s="122"/>
      <c r="I1836" s="122"/>
      <c r="J1836" s="122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2"/>
      <c r="C1837" s="122"/>
      <c r="D1837" s="122"/>
      <c r="E1837" s="122"/>
      <c r="F1837" s="122"/>
      <c r="G1837" s="122"/>
      <c r="H1837" s="122"/>
      <c r="I1837" s="122"/>
      <c r="J1837" s="122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2"/>
      <c r="C1838" s="122"/>
      <c r="D1838" s="122"/>
      <c r="E1838" s="122"/>
      <c r="F1838" s="122"/>
      <c r="G1838" s="122"/>
      <c r="H1838" s="122"/>
      <c r="I1838" s="122"/>
      <c r="J1838" s="122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2"/>
      <c r="C1839" s="122"/>
      <c r="D1839" s="122"/>
      <c r="E1839" s="122"/>
      <c r="F1839" s="122"/>
      <c r="G1839" s="122"/>
      <c r="H1839" s="122"/>
      <c r="I1839" s="122"/>
      <c r="J1839" s="122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2"/>
      <c r="C1840" s="122"/>
      <c r="D1840" s="122"/>
      <c r="E1840" s="122"/>
      <c r="F1840" s="122"/>
      <c r="G1840" s="122"/>
      <c r="H1840" s="122"/>
      <c r="I1840" s="122"/>
      <c r="J1840" s="122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2"/>
      <c r="C1841" s="122"/>
      <c r="D1841" s="122"/>
      <c r="E1841" s="122"/>
      <c r="F1841" s="122"/>
      <c r="G1841" s="122"/>
      <c r="H1841" s="122"/>
      <c r="I1841" s="122"/>
      <c r="J1841" s="122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2"/>
      <c r="C1842" s="122"/>
      <c r="D1842" s="122"/>
      <c r="E1842" s="122"/>
      <c r="F1842" s="122"/>
      <c r="G1842" s="122"/>
      <c r="H1842" s="122"/>
      <c r="I1842" s="122"/>
      <c r="J1842" s="122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2"/>
      <c r="C1843" s="122"/>
      <c r="D1843" s="122"/>
      <c r="E1843" s="122"/>
      <c r="F1843" s="122"/>
      <c r="G1843" s="122"/>
      <c r="H1843" s="122"/>
      <c r="I1843" s="122"/>
      <c r="J1843" s="122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2"/>
      <c r="C1844" s="122"/>
      <c r="D1844" s="122"/>
      <c r="E1844" s="122"/>
      <c r="F1844" s="122"/>
      <c r="G1844" s="122"/>
      <c r="H1844" s="122"/>
      <c r="I1844" s="122"/>
      <c r="J1844" s="122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2"/>
      <c r="C1845" s="122"/>
      <c r="D1845" s="122"/>
      <c r="E1845" s="122"/>
      <c r="F1845" s="122"/>
      <c r="G1845" s="122"/>
      <c r="H1845" s="122"/>
      <c r="I1845" s="122"/>
      <c r="J1845" s="122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2"/>
      <c r="C1846" s="122"/>
      <c r="D1846" s="122"/>
      <c r="E1846" s="122"/>
      <c r="F1846" s="122"/>
      <c r="G1846" s="122"/>
      <c r="H1846" s="122"/>
      <c r="I1846" s="122"/>
      <c r="J1846" s="122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2"/>
      <c r="C1847" s="122"/>
      <c r="D1847" s="122"/>
      <c r="E1847" s="122"/>
      <c r="F1847" s="122"/>
      <c r="G1847" s="122"/>
      <c r="H1847" s="122"/>
      <c r="I1847" s="122"/>
      <c r="J1847" s="122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2"/>
      <c r="C1848" s="122"/>
      <c r="D1848" s="122"/>
      <c r="E1848" s="122"/>
      <c r="F1848" s="122"/>
      <c r="G1848" s="122"/>
      <c r="H1848" s="122"/>
      <c r="I1848" s="122"/>
      <c r="J1848" s="122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2"/>
      <c r="C1849" s="122"/>
      <c r="D1849" s="122"/>
      <c r="E1849" s="122"/>
      <c r="F1849" s="122"/>
      <c r="G1849" s="122"/>
      <c r="H1849" s="122"/>
      <c r="I1849" s="122"/>
      <c r="J1849" s="122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2"/>
      <c r="C1850" s="122"/>
      <c r="D1850" s="122"/>
      <c r="E1850" s="122"/>
      <c r="F1850" s="122"/>
      <c r="G1850" s="122"/>
      <c r="H1850" s="122"/>
      <c r="I1850" s="122"/>
      <c r="J1850" s="122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2"/>
      <c r="C1851" s="122"/>
      <c r="D1851" s="122"/>
      <c r="E1851" s="122"/>
      <c r="F1851" s="122"/>
      <c r="G1851" s="122"/>
      <c r="H1851" s="122"/>
      <c r="I1851" s="122"/>
      <c r="J1851" s="122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2"/>
      <c r="C1852" s="122"/>
      <c r="D1852" s="122"/>
      <c r="E1852" s="122"/>
      <c r="F1852" s="122"/>
      <c r="G1852" s="122"/>
      <c r="H1852" s="122"/>
      <c r="I1852" s="122"/>
      <c r="J1852" s="122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2"/>
      <c r="C1853" s="122"/>
      <c r="D1853" s="122"/>
      <c r="E1853" s="122"/>
      <c r="F1853" s="122"/>
      <c r="G1853" s="122"/>
      <c r="H1853" s="122"/>
      <c r="I1853" s="122"/>
      <c r="J1853" s="122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2"/>
      <c r="C1854" s="122"/>
      <c r="D1854" s="122"/>
      <c r="E1854" s="122"/>
      <c r="F1854" s="122"/>
      <c r="G1854" s="122"/>
      <c r="H1854" s="122"/>
      <c r="I1854" s="122"/>
      <c r="J1854" s="122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2"/>
      <c r="C1855" s="122"/>
      <c r="D1855" s="122"/>
      <c r="E1855" s="122"/>
      <c r="F1855" s="122"/>
      <c r="G1855" s="122"/>
      <c r="H1855" s="122"/>
      <c r="I1855" s="122"/>
      <c r="J1855" s="122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2"/>
      <c r="C1856" s="122"/>
      <c r="D1856" s="122"/>
      <c r="E1856" s="122"/>
      <c r="F1856" s="122"/>
      <c r="G1856" s="122"/>
      <c r="H1856" s="122"/>
      <c r="I1856" s="122"/>
      <c r="J1856" s="122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2"/>
      <c r="C1857" s="122"/>
      <c r="D1857" s="122"/>
      <c r="E1857" s="122"/>
      <c r="F1857" s="122"/>
      <c r="G1857" s="122"/>
      <c r="H1857" s="122"/>
      <c r="I1857" s="122"/>
      <c r="J1857" s="122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2"/>
      <c r="C1858" s="122"/>
      <c r="D1858" s="122"/>
      <c r="E1858" s="122"/>
      <c r="F1858" s="122"/>
      <c r="G1858" s="122"/>
      <c r="H1858" s="122"/>
      <c r="I1858" s="122"/>
      <c r="J1858" s="122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2"/>
      <c r="C1859" s="122"/>
      <c r="D1859" s="122"/>
      <c r="E1859" s="122"/>
      <c r="F1859" s="122"/>
      <c r="G1859" s="122"/>
      <c r="H1859" s="122"/>
      <c r="I1859" s="122"/>
      <c r="J1859" s="122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2"/>
      <c r="C1860" s="122"/>
      <c r="D1860" s="122"/>
      <c r="E1860" s="122"/>
      <c r="F1860" s="122"/>
      <c r="G1860" s="122"/>
      <c r="H1860" s="122"/>
      <c r="I1860" s="122"/>
      <c r="J1860" s="122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2"/>
      <c r="C1861" s="122"/>
      <c r="D1861" s="122"/>
      <c r="E1861" s="122"/>
      <c r="F1861" s="122"/>
      <c r="G1861" s="122"/>
      <c r="H1861" s="122"/>
      <c r="I1861" s="122"/>
      <c r="J1861" s="122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2"/>
      <c r="C1862" s="122"/>
      <c r="D1862" s="122"/>
      <c r="E1862" s="122"/>
      <c r="F1862" s="122"/>
      <c r="G1862" s="122"/>
      <c r="H1862" s="122"/>
      <c r="I1862" s="122"/>
      <c r="J1862" s="122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2"/>
      <c r="C1863" s="122"/>
      <c r="D1863" s="122"/>
      <c r="E1863" s="122"/>
      <c r="F1863" s="122"/>
      <c r="G1863" s="122"/>
      <c r="H1863" s="122"/>
      <c r="I1863" s="122"/>
      <c r="J1863" s="122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2"/>
      <c r="C1864" s="122"/>
      <c r="D1864" s="122"/>
      <c r="E1864" s="122"/>
      <c r="F1864" s="122"/>
      <c r="G1864" s="122"/>
      <c r="H1864" s="122"/>
      <c r="I1864" s="122"/>
      <c r="J1864" s="122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2"/>
      <c r="C1865" s="122"/>
      <c r="D1865" s="122"/>
      <c r="E1865" s="122"/>
      <c r="F1865" s="122"/>
      <c r="G1865" s="122"/>
      <c r="H1865" s="122"/>
      <c r="I1865" s="122"/>
      <c r="J1865" s="122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2"/>
      <c r="C1866" s="122"/>
      <c r="D1866" s="122"/>
      <c r="E1866" s="122"/>
      <c r="F1866" s="122"/>
      <c r="G1866" s="122"/>
      <c r="H1866" s="122"/>
      <c r="I1866" s="122"/>
      <c r="J1866" s="122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2"/>
      <c r="C1867" s="122"/>
      <c r="D1867" s="122"/>
      <c r="E1867" s="122"/>
      <c r="F1867" s="122"/>
      <c r="G1867" s="122"/>
      <c r="H1867" s="122"/>
      <c r="I1867" s="122"/>
      <c r="J1867" s="122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2"/>
      <c r="C1868" s="122"/>
      <c r="D1868" s="122"/>
      <c r="E1868" s="122"/>
      <c r="F1868" s="122"/>
      <c r="G1868" s="122"/>
      <c r="H1868" s="122"/>
      <c r="I1868" s="122"/>
      <c r="J1868" s="122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2"/>
      <c r="C1869" s="122"/>
      <c r="D1869" s="122"/>
      <c r="E1869" s="122"/>
      <c r="F1869" s="122"/>
      <c r="G1869" s="122"/>
      <c r="H1869" s="122"/>
      <c r="I1869" s="122"/>
      <c r="J1869" s="122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2"/>
      <c r="C1870" s="122"/>
      <c r="D1870" s="122"/>
      <c r="E1870" s="122"/>
      <c r="F1870" s="122"/>
      <c r="G1870" s="122"/>
      <c r="H1870" s="122"/>
      <c r="I1870" s="122"/>
      <c r="J1870" s="122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2"/>
      <c r="C1871" s="122"/>
      <c r="D1871" s="122"/>
      <c r="E1871" s="122"/>
      <c r="F1871" s="122"/>
      <c r="G1871" s="122"/>
      <c r="H1871" s="122"/>
      <c r="I1871" s="122"/>
      <c r="J1871" s="122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2"/>
      <c r="C1872" s="122"/>
      <c r="D1872" s="122"/>
      <c r="E1872" s="122"/>
      <c r="F1872" s="122"/>
      <c r="G1872" s="122"/>
      <c r="H1872" s="122"/>
      <c r="I1872" s="122"/>
      <c r="J1872" s="122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2"/>
      <c r="C1873" s="122"/>
      <c r="D1873" s="122"/>
      <c r="E1873" s="122"/>
      <c r="F1873" s="122"/>
      <c r="G1873" s="122"/>
      <c r="H1873" s="122"/>
      <c r="I1873" s="122"/>
      <c r="J1873" s="122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2"/>
      <c r="C1874" s="122"/>
      <c r="D1874" s="122"/>
      <c r="E1874" s="122"/>
      <c r="F1874" s="122"/>
      <c r="G1874" s="122"/>
      <c r="H1874" s="122"/>
      <c r="I1874" s="122"/>
      <c r="J1874" s="122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2"/>
      <c r="C1875" s="122"/>
      <c r="D1875" s="122"/>
      <c r="E1875" s="122"/>
      <c r="F1875" s="122"/>
      <c r="G1875" s="122"/>
      <c r="H1875" s="122"/>
      <c r="I1875" s="122"/>
      <c r="J1875" s="122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2"/>
      <c r="C1876" s="122"/>
      <c r="D1876" s="122"/>
      <c r="E1876" s="122"/>
      <c r="F1876" s="122"/>
      <c r="G1876" s="122"/>
      <c r="H1876" s="122"/>
      <c r="I1876" s="122"/>
      <c r="J1876" s="122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2"/>
      <c r="C1877" s="122"/>
      <c r="D1877" s="122"/>
      <c r="E1877" s="122"/>
      <c r="F1877" s="122"/>
      <c r="G1877" s="122"/>
      <c r="H1877" s="122"/>
      <c r="I1877" s="122"/>
      <c r="J1877" s="122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2"/>
      <c r="C1878" s="122"/>
      <c r="D1878" s="122"/>
      <c r="E1878" s="122"/>
      <c r="F1878" s="122"/>
      <c r="G1878" s="122"/>
      <c r="H1878" s="122"/>
      <c r="I1878" s="122"/>
      <c r="J1878" s="122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2"/>
      <c r="C1879" s="122"/>
      <c r="D1879" s="122"/>
      <c r="E1879" s="122"/>
      <c r="F1879" s="122"/>
      <c r="G1879" s="122"/>
      <c r="H1879" s="122"/>
      <c r="I1879" s="122"/>
      <c r="J1879" s="122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2"/>
      <c r="C1880" s="122"/>
      <c r="D1880" s="122"/>
      <c r="E1880" s="122"/>
      <c r="F1880" s="122"/>
      <c r="G1880" s="122"/>
      <c r="H1880" s="122"/>
      <c r="I1880" s="122"/>
      <c r="J1880" s="122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2"/>
      <c r="C1881" s="122"/>
      <c r="D1881" s="122"/>
      <c r="E1881" s="122"/>
      <c r="F1881" s="122"/>
      <c r="G1881" s="122"/>
      <c r="H1881" s="122"/>
      <c r="I1881" s="122"/>
      <c r="J1881" s="122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2"/>
      <c r="C1882" s="122"/>
      <c r="D1882" s="122"/>
      <c r="E1882" s="122"/>
      <c r="F1882" s="122"/>
      <c r="G1882" s="122"/>
      <c r="H1882" s="122"/>
      <c r="I1882" s="122"/>
      <c r="J1882" s="122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2"/>
      <c r="C1883" s="122"/>
      <c r="D1883" s="122"/>
      <c r="E1883" s="122"/>
      <c r="F1883" s="122"/>
      <c r="G1883" s="122"/>
      <c r="H1883" s="122"/>
      <c r="I1883" s="122"/>
      <c r="J1883" s="122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2"/>
      <c r="C1884" s="122"/>
      <c r="D1884" s="122"/>
      <c r="E1884" s="122"/>
      <c r="F1884" s="122"/>
      <c r="G1884" s="122"/>
      <c r="H1884" s="122"/>
      <c r="I1884" s="122"/>
      <c r="J1884" s="122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2"/>
      <c r="C1885" s="122"/>
      <c r="D1885" s="122"/>
      <c r="E1885" s="122"/>
      <c r="F1885" s="122"/>
      <c r="G1885" s="122"/>
      <c r="H1885" s="122"/>
      <c r="I1885" s="122"/>
      <c r="J1885" s="122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2"/>
      <c r="C1886" s="122"/>
      <c r="D1886" s="122"/>
      <c r="E1886" s="122"/>
      <c r="F1886" s="122"/>
      <c r="G1886" s="122"/>
      <c r="H1886" s="122"/>
      <c r="I1886" s="122"/>
      <c r="J1886" s="122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2"/>
      <c r="C1887" s="122"/>
      <c r="D1887" s="122"/>
      <c r="E1887" s="122"/>
      <c r="F1887" s="122"/>
      <c r="G1887" s="122"/>
      <c r="H1887" s="122"/>
      <c r="I1887" s="122"/>
      <c r="J1887" s="122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2"/>
      <c r="C1888" s="122"/>
      <c r="D1888" s="122"/>
      <c r="E1888" s="122"/>
      <c r="F1888" s="122"/>
      <c r="G1888" s="122"/>
      <c r="H1888" s="122"/>
      <c r="I1888" s="122"/>
      <c r="J1888" s="122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2"/>
      <c r="C1889" s="122"/>
      <c r="D1889" s="122"/>
      <c r="E1889" s="122"/>
      <c r="F1889" s="122"/>
      <c r="G1889" s="122"/>
      <c r="H1889" s="122"/>
      <c r="I1889" s="122"/>
      <c r="J1889" s="122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2"/>
      <c r="C1890" s="122"/>
      <c r="D1890" s="122"/>
      <c r="E1890" s="122"/>
      <c r="F1890" s="122"/>
      <c r="G1890" s="122"/>
      <c r="H1890" s="122"/>
      <c r="I1890" s="122"/>
      <c r="J1890" s="122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2"/>
      <c r="C1891" s="122"/>
      <c r="D1891" s="122"/>
      <c r="E1891" s="122"/>
      <c r="F1891" s="122"/>
      <c r="G1891" s="122"/>
      <c r="H1891" s="122"/>
      <c r="I1891" s="122"/>
      <c r="J1891" s="122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2"/>
      <c r="C1892" s="122"/>
      <c r="D1892" s="122"/>
      <c r="E1892" s="122"/>
      <c r="F1892" s="122"/>
      <c r="G1892" s="122"/>
      <c r="H1892" s="122"/>
      <c r="I1892" s="122"/>
      <c r="J1892" s="122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2"/>
      <c r="C1893" s="122"/>
      <c r="D1893" s="122"/>
      <c r="E1893" s="122"/>
      <c r="F1893" s="122"/>
      <c r="G1893" s="122"/>
      <c r="H1893" s="122"/>
      <c r="I1893" s="122"/>
      <c r="J1893" s="122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2"/>
      <c r="C1894" s="122"/>
      <c r="D1894" s="122"/>
      <c r="E1894" s="122"/>
      <c r="F1894" s="122"/>
      <c r="G1894" s="122"/>
      <c r="H1894" s="122"/>
      <c r="I1894" s="122"/>
      <c r="J1894" s="122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2"/>
      <c r="C1895" s="122"/>
      <c r="D1895" s="122"/>
      <c r="E1895" s="122"/>
      <c r="F1895" s="122"/>
      <c r="G1895" s="122"/>
      <c r="H1895" s="122"/>
      <c r="I1895" s="122"/>
      <c r="J1895" s="122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2"/>
      <c r="C1896" s="122"/>
      <c r="D1896" s="122"/>
      <c r="E1896" s="122"/>
      <c r="F1896" s="122"/>
      <c r="G1896" s="122"/>
      <c r="H1896" s="122"/>
      <c r="I1896" s="122"/>
      <c r="J1896" s="122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2"/>
      <c r="C1897" s="122"/>
      <c r="D1897" s="122"/>
      <c r="E1897" s="122"/>
      <c r="F1897" s="122"/>
      <c r="G1897" s="122"/>
      <c r="H1897" s="122"/>
      <c r="I1897" s="122"/>
      <c r="J1897" s="122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2"/>
      <c r="C1898" s="122"/>
      <c r="D1898" s="122"/>
      <c r="E1898" s="122"/>
      <c r="F1898" s="122"/>
      <c r="G1898" s="122"/>
      <c r="H1898" s="122"/>
      <c r="I1898" s="122"/>
      <c r="J1898" s="122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2"/>
      <c r="C1899" s="122"/>
      <c r="D1899" s="122"/>
      <c r="E1899" s="122"/>
      <c r="F1899" s="122"/>
      <c r="G1899" s="122"/>
      <c r="H1899" s="122"/>
      <c r="I1899" s="122"/>
      <c r="J1899" s="122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2"/>
      <c r="C1900" s="122"/>
      <c r="D1900" s="122"/>
      <c r="E1900" s="122"/>
      <c r="F1900" s="122"/>
      <c r="G1900" s="122"/>
      <c r="H1900" s="122"/>
      <c r="I1900" s="122"/>
      <c r="J1900" s="122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2"/>
      <c r="C1901" s="122"/>
      <c r="D1901" s="122"/>
      <c r="E1901" s="122"/>
      <c r="F1901" s="122"/>
      <c r="G1901" s="122"/>
      <c r="H1901" s="122"/>
      <c r="I1901" s="122"/>
      <c r="J1901" s="122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2"/>
      <c r="C1902" s="122"/>
      <c r="D1902" s="122"/>
      <c r="E1902" s="122"/>
      <c r="F1902" s="122"/>
      <c r="G1902" s="122"/>
      <c r="H1902" s="122"/>
      <c r="I1902" s="122"/>
      <c r="J1902" s="122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2"/>
      <c r="C1903" s="122"/>
      <c r="D1903" s="122"/>
      <c r="E1903" s="122"/>
      <c r="F1903" s="122"/>
      <c r="G1903" s="122"/>
      <c r="H1903" s="122"/>
      <c r="I1903" s="122"/>
      <c r="J1903" s="122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2"/>
      <c r="C1904" s="122"/>
      <c r="D1904" s="122"/>
      <c r="E1904" s="122"/>
      <c r="F1904" s="122"/>
      <c r="G1904" s="122"/>
      <c r="H1904" s="122"/>
      <c r="I1904" s="122"/>
      <c r="J1904" s="122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2"/>
      <c r="C1905" s="122"/>
      <c r="D1905" s="122"/>
      <c r="E1905" s="122"/>
      <c r="F1905" s="122"/>
      <c r="G1905" s="122"/>
      <c r="H1905" s="122"/>
      <c r="I1905" s="122"/>
      <c r="J1905" s="122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2"/>
      <c r="C1906" s="122"/>
      <c r="D1906" s="122"/>
      <c r="E1906" s="122"/>
      <c r="F1906" s="122"/>
      <c r="G1906" s="122"/>
      <c r="H1906" s="122"/>
      <c r="I1906" s="122"/>
      <c r="J1906" s="122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2"/>
      <c r="C1907" s="122"/>
      <c r="D1907" s="122"/>
      <c r="E1907" s="122"/>
      <c r="F1907" s="122"/>
      <c r="G1907" s="122"/>
      <c r="H1907" s="122"/>
      <c r="I1907" s="122"/>
      <c r="J1907" s="122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2"/>
      <c r="C1908" s="122"/>
      <c r="D1908" s="122"/>
      <c r="E1908" s="122"/>
      <c r="F1908" s="122"/>
      <c r="G1908" s="122"/>
      <c r="H1908" s="122"/>
      <c r="I1908" s="122"/>
      <c r="J1908" s="122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2"/>
      <c r="C1909" s="122"/>
      <c r="D1909" s="122"/>
      <c r="E1909" s="122"/>
      <c r="F1909" s="122"/>
      <c r="G1909" s="122"/>
      <c r="H1909" s="122"/>
      <c r="I1909" s="122"/>
      <c r="J1909" s="122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2"/>
      <c r="C1910" s="122"/>
      <c r="D1910" s="122"/>
      <c r="E1910" s="122"/>
      <c r="F1910" s="122"/>
      <c r="G1910" s="122"/>
      <c r="H1910" s="122"/>
      <c r="I1910" s="122"/>
      <c r="J1910" s="122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2"/>
      <c r="C1911" s="122"/>
      <c r="D1911" s="122"/>
      <c r="E1911" s="122"/>
      <c r="F1911" s="122"/>
      <c r="G1911" s="122"/>
      <c r="H1911" s="122"/>
      <c r="I1911" s="122"/>
      <c r="J1911" s="122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2"/>
      <c r="C1912" s="122"/>
      <c r="D1912" s="122"/>
      <c r="E1912" s="122"/>
      <c r="F1912" s="122"/>
      <c r="G1912" s="122"/>
      <c r="H1912" s="122"/>
      <c r="I1912" s="122"/>
      <c r="J1912" s="122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2"/>
      <c r="C1913" s="122"/>
      <c r="D1913" s="122"/>
      <c r="E1913" s="122"/>
      <c r="F1913" s="122"/>
      <c r="G1913" s="122"/>
      <c r="H1913" s="122"/>
      <c r="I1913" s="122"/>
      <c r="J1913" s="122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2"/>
      <c r="C1914" s="122"/>
      <c r="D1914" s="122"/>
      <c r="E1914" s="122"/>
      <c r="F1914" s="122"/>
      <c r="G1914" s="122"/>
      <c r="H1914" s="122"/>
      <c r="I1914" s="122"/>
      <c r="J1914" s="122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2"/>
      <c r="C1915" s="122"/>
      <c r="D1915" s="122"/>
      <c r="E1915" s="122"/>
      <c r="F1915" s="122"/>
      <c r="G1915" s="122"/>
      <c r="H1915" s="122"/>
      <c r="I1915" s="122"/>
      <c r="J1915" s="122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2"/>
      <c r="C1916" s="122"/>
      <c r="D1916" s="122"/>
      <c r="E1916" s="122"/>
      <c r="F1916" s="122"/>
      <c r="G1916" s="122"/>
      <c r="H1916" s="122"/>
      <c r="I1916" s="122"/>
      <c r="J1916" s="122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2"/>
      <c r="C1917" s="122"/>
      <c r="D1917" s="122"/>
      <c r="E1917" s="122"/>
      <c r="F1917" s="122"/>
      <c r="G1917" s="122"/>
      <c r="H1917" s="122"/>
      <c r="I1917" s="122"/>
      <c r="J1917" s="122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2"/>
      <c r="C1918" s="122"/>
      <c r="D1918" s="122"/>
      <c r="E1918" s="122"/>
      <c r="F1918" s="122"/>
      <c r="G1918" s="122"/>
      <c r="H1918" s="122"/>
      <c r="I1918" s="122"/>
      <c r="J1918" s="122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2"/>
      <c r="C1919" s="122"/>
      <c r="D1919" s="122"/>
      <c r="E1919" s="122"/>
      <c r="F1919" s="122"/>
      <c r="G1919" s="122"/>
      <c r="H1919" s="122"/>
      <c r="I1919" s="122"/>
      <c r="J1919" s="122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2"/>
      <c r="C1920" s="122"/>
      <c r="D1920" s="122"/>
      <c r="E1920" s="122"/>
      <c r="F1920" s="122"/>
      <c r="G1920" s="122"/>
      <c r="H1920" s="122"/>
      <c r="I1920" s="122"/>
      <c r="J1920" s="122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2"/>
      <c r="C1921" s="122"/>
      <c r="D1921" s="122"/>
      <c r="E1921" s="122"/>
      <c r="F1921" s="122"/>
      <c r="G1921" s="122"/>
      <c r="H1921" s="122"/>
      <c r="I1921" s="122"/>
      <c r="J1921" s="122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2"/>
      <c r="C1922" s="122"/>
      <c r="D1922" s="122"/>
      <c r="E1922" s="122"/>
      <c r="F1922" s="122"/>
      <c r="G1922" s="122"/>
      <c r="H1922" s="122"/>
      <c r="I1922" s="122"/>
      <c r="J1922" s="122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2"/>
      <c r="C1923" s="122"/>
      <c r="D1923" s="122"/>
      <c r="E1923" s="122"/>
      <c r="F1923" s="122"/>
      <c r="G1923" s="122"/>
      <c r="H1923" s="122"/>
      <c r="I1923" s="122"/>
      <c r="J1923" s="122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2"/>
      <c r="C1924" s="122"/>
      <c r="D1924" s="122"/>
      <c r="E1924" s="122"/>
      <c r="F1924" s="122"/>
      <c r="G1924" s="122"/>
      <c r="H1924" s="122"/>
      <c r="I1924" s="122"/>
      <c r="J1924" s="122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2"/>
      <c r="C1925" s="122"/>
      <c r="D1925" s="122"/>
      <c r="E1925" s="122"/>
      <c r="F1925" s="122"/>
      <c r="G1925" s="122"/>
      <c r="H1925" s="122"/>
      <c r="I1925" s="122"/>
      <c r="J1925" s="122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2"/>
      <c r="C1926" s="122"/>
      <c r="D1926" s="122"/>
      <c r="E1926" s="122"/>
      <c r="F1926" s="122"/>
      <c r="G1926" s="122"/>
      <c r="H1926" s="122"/>
      <c r="I1926" s="122"/>
      <c r="J1926" s="122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2"/>
      <c r="C1927" s="122"/>
      <c r="D1927" s="122"/>
      <c r="E1927" s="122"/>
      <c r="F1927" s="122"/>
      <c r="G1927" s="122"/>
      <c r="H1927" s="122"/>
      <c r="I1927" s="122"/>
      <c r="J1927" s="122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2"/>
      <c r="C1928" s="122"/>
      <c r="D1928" s="122"/>
      <c r="E1928" s="122"/>
      <c r="F1928" s="122"/>
      <c r="G1928" s="122"/>
      <c r="H1928" s="122"/>
      <c r="I1928" s="122"/>
      <c r="J1928" s="122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2"/>
      <c r="C1929" s="122"/>
      <c r="D1929" s="122"/>
      <c r="E1929" s="122"/>
      <c r="F1929" s="122"/>
      <c r="G1929" s="122"/>
      <c r="H1929" s="122"/>
      <c r="I1929" s="122"/>
      <c r="J1929" s="122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2"/>
      <c r="C1930" s="122"/>
      <c r="D1930" s="122"/>
      <c r="E1930" s="122"/>
      <c r="F1930" s="122"/>
      <c r="G1930" s="122"/>
      <c r="H1930" s="122"/>
      <c r="I1930" s="122"/>
      <c r="J1930" s="122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2"/>
      <c r="C1931" s="122"/>
      <c r="D1931" s="122"/>
      <c r="E1931" s="122"/>
      <c r="F1931" s="122"/>
      <c r="G1931" s="122"/>
      <c r="H1931" s="122"/>
      <c r="I1931" s="122"/>
      <c r="J1931" s="122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2"/>
      <c r="C1932" s="122"/>
      <c r="D1932" s="122"/>
      <c r="E1932" s="122"/>
      <c r="F1932" s="122"/>
      <c r="G1932" s="122"/>
      <c r="H1932" s="122"/>
      <c r="I1932" s="122"/>
      <c r="J1932" s="122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2"/>
      <c r="C1933" s="122"/>
      <c r="D1933" s="122"/>
      <c r="E1933" s="122"/>
      <c r="F1933" s="122"/>
      <c r="G1933" s="122"/>
      <c r="H1933" s="122"/>
      <c r="I1933" s="122"/>
      <c r="J1933" s="122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2"/>
      <c r="C1934" s="122"/>
      <c r="D1934" s="122"/>
      <c r="E1934" s="122"/>
      <c r="F1934" s="122"/>
      <c r="G1934" s="122"/>
      <c r="H1934" s="122"/>
      <c r="I1934" s="122"/>
      <c r="J1934" s="122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2"/>
      <c r="C1935" s="122"/>
      <c r="D1935" s="122"/>
      <c r="E1935" s="122"/>
      <c r="F1935" s="122"/>
      <c r="G1935" s="122"/>
      <c r="H1935" s="122"/>
      <c r="I1935" s="122"/>
      <c r="J1935" s="122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2"/>
      <c r="C1936" s="122"/>
      <c r="D1936" s="122"/>
      <c r="E1936" s="122"/>
      <c r="F1936" s="122"/>
      <c r="G1936" s="122"/>
      <c r="H1936" s="122"/>
      <c r="I1936" s="122"/>
      <c r="J1936" s="122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2"/>
      <c r="C1937" s="122"/>
      <c r="D1937" s="122"/>
      <c r="E1937" s="122"/>
      <c r="F1937" s="122"/>
      <c r="G1937" s="122"/>
      <c r="H1937" s="122"/>
      <c r="I1937" s="122"/>
      <c r="J1937" s="122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2"/>
      <c r="C1938" s="122"/>
      <c r="D1938" s="122"/>
      <c r="E1938" s="122"/>
      <c r="F1938" s="122"/>
      <c r="G1938" s="122"/>
      <c r="H1938" s="122"/>
      <c r="I1938" s="122"/>
      <c r="J1938" s="122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2"/>
      <c r="C1939" s="122"/>
      <c r="D1939" s="122"/>
      <c r="E1939" s="122"/>
      <c r="F1939" s="122"/>
      <c r="G1939" s="122"/>
      <c r="H1939" s="122"/>
      <c r="I1939" s="122"/>
      <c r="J1939" s="122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2"/>
      <c r="C1940" s="122"/>
      <c r="D1940" s="122"/>
      <c r="E1940" s="122"/>
      <c r="F1940" s="122"/>
      <c r="G1940" s="122"/>
      <c r="H1940" s="122"/>
      <c r="I1940" s="122"/>
      <c r="J1940" s="122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2"/>
      <c r="C1941" s="122"/>
      <c r="D1941" s="122"/>
      <c r="E1941" s="122"/>
      <c r="F1941" s="122"/>
      <c r="G1941" s="122"/>
      <c r="H1941" s="122"/>
      <c r="I1941" s="122"/>
      <c r="J1941" s="122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2"/>
      <c r="C1942" s="122"/>
      <c r="D1942" s="122"/>
      <c r="E1942" s="122"/>
      <c r="F1942" s="122"/>
      <c r="G1942" s="122"/>
      <c r="H1942" s="122"/>
      <c r="I1942" s="122"/>
      <c r="J1942" s="122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2"/>
      <c r="C1943" s="122"/>
      <c r="D1943" s="122"/>
      <c r="E1943" s="122"/>
      <c r="F1943" s="122"/>
      <c r="G1943" s="122"/>
      <c r="H1943" s="122"/>
      <c r="I1943" s="122"/>
      <c r="J1943" s="122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2"/>
      <c r="C1944" s="122"/>
      <c r="D1944" s="122"/>
      <c r="E1944" s="122"/>
      <c r="F1944" s="122"/>
      <c r="G1944" s="122"/>
      <c r="H1944" s="122"/>
      <c r="I1944" s="122"/>
      <c r="J1944" s="122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2"/>
      <c r="C1945" s="122"/>
      <c r="D1945" s="122"/>
      <c r="E1945" s="122"/>
      <c r="F1945" s="122"/>
      <c r="G1945" s="122"/>
      <c r="H1945" s="122"/>
      <c r="I1945" s="122"/>
      <c r="J1945" s="122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2"/>
      <c r="C1946" s="122"/>
      <c r="D1946" s="122"/>
      <c r="E1946" s="122"/>
      <c r="F1946" s="122"/>
      <c r="G1946" s="122"/>
      <c r="H1946" s="122"/>
      <c r="I1946" s="122"/>
      <c r="J1946" s="122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2"/>
      <c r="C1947" s="122"/>
      <c r="D1947" s="122"/>
      <c r="E1947" s="122"/>
      <c r="F1947" s="122"/>
      <c r="G1947" s="122"/>
      <c r="H1947" s="122"/>
      <c r="I1947" s="122"/>
      <c r="J1947" s="122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2"/>
      <c r="C1948" s="122"/>
      <c r="D1948" s="122"/>
      <c r="E1948" s="122"/>
      <c r="F1948" s="122"/>
      <c r="G1948" s="122"/>
      <c r="H1948" s="122"/>
      <c r="I1948" s="122"/>
      <c r="J1948" s="122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2"/>
      <c r="C1949" s="122"/>
      <c r="D1949" s="122"/>
      <c r="E1949" s="122"/>
      <c r="F1949" s="122"/>
      <c r="G1949" s="122"/>
      <c r="H1949" s="122"/>
      <c r="I1949" s="122"/>
      <c r="J1949" s="122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2"/>
      <c r="C1950" s="122"/>
      <c r="D1950" s="122"/>
      <c r="E1950" s="122"/>
      <c r="F1950" s="122"/>
      <c r="G1950" s="122"/>
      <c r="H1950" s="122"/>
      <c r="I1950" s="122"/>
      <c r="J1950" s="122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2"/>
      <c r="C1951" s="122"/>
      <c r="D1951" s="122"/>
      <c r="E1951" s="122"/>
      <c r="F1951" s="122"/>
      <c r="G1951" s="122"/>
      <c r="H1951" s="122"/>
      <c r="I1951" s="122"/>
      <c r="J1951" s="122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2"/>
      <c r="C1952" s="122"/>
      <c r="D1952" s="122"/>
      <c r="E1952" s="122"/>
      <c r="F1952" s="122"/>
      <c r="G1952" s="122"/>
      <c r="H1952" s="122"/>
      <c r="I1952" s="122"/>
      <c r="J1952" s="122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2"/>
      <c r="C1953" s="122"/>
      <c r="D1953" s="122"/>
      <c r="E1953" s="122"/>
      <c r="F1953" s="122"/>
      <c r="G1953" s="122"/>
      <c r="H1953" s="122"/>
      <c r="I1953" s="122"/>
      <c r="J1953" s="122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2"/>
      <c r="C1954" s="122"/>
      <c r="D1954" s="122"/>
      <c r="E1954" s="122"/>
      <c r="F1954" s="122"/>
      <c r="G1954" s="122"/>
      <c r="H1954" s="122"/>
      <c r="I1954" s="122"/>
      <c r="J1954" s="122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2"/>
      <c r="C1955" s="122"/>
      <c r="D1955" s="122"/>
      <c r="E1955" s="122"/>
      <c r="F1955" s="122"/>
      <c r="G1955" s="122"/>
      <c r="H1955" s="122"/>
      <c r="I1955" s="122"/>
      <c r="J1955" s="122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2"/>
      <c r="C1956" s="122"/>
      <c r="D1956" s="122"/>
      <c r="E1956" s="122"/>
      <c r="F1956" s="122"/>
      <c r="G1956" s="122"/>
      <c r="H1956" s="122"/>
      <c r="I1956" s="122"/>
      <c r="J1956" s="122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2"/>
      <c r="C1957" s="122"/>
      <c r="D1957" s="122"/>
      <c r="E1957" s="122"/>
      <c r="F1957" s="122"/>
      <c r="G1957" s="122"/>
      <c r="H1957" s="122"/>
      <c r="I1957" s="122"/>
      <c r="J1957" s="122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2"/>
      <c r="C1958" s="122"/>
      <c r="D1958" s="122"/>
      <c r="E1958" s="122"/>
      <c r="F1958" s="122"/>
      <c r="G1958" s="122"/>
      <c r="H1958" s="122"/>
      <c r="I1958" s="122"/>
      <c r="J1958" s="122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2"/>
      <c r="C1959" s="122"/>
      <c r="D1959" s="122"/>
      <c r="E1959" s="122"/>
      <c r="F1959" s="122"/>
      <c r="G1959" s="122"/>
      <c r="H1959" s="122"/>
      <c r="I1959" s="122"/>
      <c r="J1959" s="122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2"/>
      <c r="C1960" s="122"/>
      <c r="D1960" s="122"/>
      <c r="E1960" s="122"/>
      <c r="F1960" s="122"/>
      <c r="G1960" s="122"/>
      <c r="H1960" s="122"/>
      <c r="I1960" s="122"/>
      <c r="J1960" s="122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2"/>
      <c r="C1961" s="122"/>
      <c r="D1961" s="122"/>
      <c r="E1961" s="122"/>
      <c r="F1961" s="122"/>
      <c r="G1961" s="122"/>
      <c r="H1961" s="122"/>
      <c r="I1961" s="122"/>
      <c r="J1961" s="122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2"/>
      <c r="C1962" s="122"/>
      <c r="D1962" s="122"/>
      <c r="E1962" s="122"/>
      <c r="F1962" s="122"/>
      <c r="G1962" s="122"/>
      <c r="H1962" s="122"/>
      <c r="I1962" s="122"/>
      <c r="J1962" s="122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2"/>
      <c r="C1963" s="122"/>
      <c r="D1963" s="122"/>
      <c r="E1963" s="122"/>
      <c r="F1963" s="122"/>
      <c r="G1963" s="122"/>
      <c r="H1963" s="122"/>
      <c r="I1963" s="122"/>
      <c r="J1963" s="122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2"/>
      <c r="C1964" s="122"/>
      <c r="D1964" s="122"/>
      <c r="E1964" s="122"/>
      <c r="F1964" s="122"/>
      <c r="G1964" s="122"/>
      <c r="H1964" s="122"/>
      <c r="I1964" s="122"/>
      <c r="J1964" s="122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2"/>
      <c r="C1965" s="122"/>
      <c r="D1965" s="122"/>
      <c r="E1965" s="122"/>
      <c r="F1965" s="122"/>
      <c r="G1965" s="122"/>
      <c r="H1965" s="122"/>
      <c r="I1965" s="122"/>
      <c r="J1965" s="122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2"/>
      <c r="C1966" s="122"/>
      <c r="D1966" s="122"/>
      <c r="E1966" s="122"/>
      <c r="F1966" s="122"/>
      <c r="G1966" s="122"/>
      <c r="H1966" s="122"/>
      <c r="I1966" s="122"/>
      <c r="J1966" s="122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2"/>
      <c r="C1967" s="122"/>
      <c r="D1967" s="122"/>
      <c r="E1967" s="122"/>
      <c r="F1967" s="122"/>
      <c r="G1967" s="122"/>
      <c r="H1967" s="122"/>
      <c r="I1967" s="122"/>
      <c r="J1967" s="122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2"/>
      <c r="C1968" s="122"/>
      <c r="D1968" s="122"/>
      <c r="E1968" s="122"/>
      <c r="F1968" s="122"/>
      <c r="G1968" s="122"/>
      <c r="H1968" s="122"/>
      <c r="I1968" s="122"/>
      <c r="J1968" s="122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2"/>
      <c r="C1969" s="122"/>
      <c r="D1969" s="122"/>
      <c r="E1969" s="122"/>
      <c r="F1969" s="122"/>
      <c r="G1969" s="122"/>
      <c r="H1969" s="122"/>
      <c r="I1969" s="122"/>
      <c r="J1969" s="122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2"/>
      <c r="C1970" s="122"/>
      <c r="D1970" s="122"/>
      <c r="E1970" s="122"/>
      <c r="F1970" s="122"/>
      <c r="G1970" s="122"/>
      <c r="H1970" s="122"/>
      <c r="I1970" s="122"/>
      <c r="J1970" s="122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2"/>
      <c r="C1971" s="122"/>
      <c r="D1971" s="122"/>
      <c r="E1971" s="122"/>
      <c r="F1971" s="122"/>
      <c r="G1971" s="122"/>
      <c r="H1971" s="122"/>
      <c r="I1971" s="122"/>
      <c r="J1971" s="122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2"/>
      <c r="C1972" s="122"/>
      <c r="D1972" s="122"/>
      <c r="E1972" s="122"/>
      <c r="F1972" s="122"/>
      <c r="G1972" s="122"/>
      <c r="H1972" s="122"/>
      <c r="I1972" s="122"/>
      <c r="J1972" s="122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2"/>
      <c r="C1973" s="122"/>
      <c r="D1973" s="122"/>
      <c r="E1973" s="122"/>
      <c r="F1973" s="122"/>
      <c r="G1973" s="122"/>
      <c r="H1973" s="122"/>
      <c r="I1973" s="122"/>
      <c r="J1973" s="122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2"/>
      <c r="C1974" s="122"/>
      <c r="D1974" s="122"/>
      <c r="E1974" s="122"/>
      <c r="F1974" s="122"/>
      <c r="G1974" s="122"/>
      <c r="H1974" s="122"/>
      <c r="I1974" s="122"/>
      <c r="J1974" s="122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2"/>
      <c r="C1975" s="122"/>
      <c r="D1975" s="122"/>
      <c r="E1975" s="122"/>
      <c r="F1975" s="122"/>
      <c r="G1975" s="122"/>
      <c r="H1975" s="122"/>
      <c r="I1975" s="122"/>
      <c r="J1975" s="122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2"/>
      <c r="C1976" s="122"/>
      <c r="D1976" s="122"/>
      <c r="E1976" s="122"/>
      <c r="F1976" s="122"/>
      <c r="G1976" s="122"/>
      <c r="H1976" s="122"/>
      <c r="I1976" s="122"/>
      <c r="J1976" s="122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2"/>
      <c r="C1977" s="122"/>
      <c r="D1977" s="122"/>
      <c r="E1977" s="122"/>
      <c r="F1977" s="122"/>
      <c r="G1977" s="122"/>
      <c r="H1977" s="122"/>
      <c r="I1977" s="122"/>
      <c r="J1977" s="122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2"/>
      <c r="C1978" s="122"/>
      <c r="D1978" s="122"/>
      <c r="E1978" s="122"/>
      <c r="F1978" s="122"/>
      <c r="G1978" s="122"/>
      <c r="H1978" s="122"/>
      <c r="I1978" s="122"/>
      <c r="J1978" s="122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2"/>
      <c r="C1979" s="122"/>
      <c r="D1979" s="122"/>
      <c r="E1979" s="122"/>
      <c r="F1979" s="122"/>
      <c r="G1979" s="122"/>
      <c r="H1979" s="122"/>
      <c r="I1979" s="122"/>
      <c r="J1979" s="122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2"/>
      <c r="C1980" s="122"/>
      <c r="D1980" s="122"/>
      <c r="E1980" s="122"/>
      <c r="F1980" s="122"/>
      <c r="G1980" s="122"/>
      <c r="H1980" s="122"/>
      <c r="I1980" s="122"/>
      <c r="J1980" s="122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2"/>
      <c r="C1981" s="122"/>
      <c r="D1981" s="122"/>
      <c r="E1981" s="122"/>
      <c r="F1981" s="122"/>
      <c r="G1981" s="122"/>
      <c r="H1981" s="122"/>
      <c r="I1981" s="122"/>
      <c r="J1981" s="122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2"/>
      <c r="C1982" s="122"/>
      <c r="D1982" s="122"/>
      <c r="E1982" s="122"/>
      <c r="F1982" s="122"/>
      <c r="G1982" s="122"/>
      <c r="H1982" s="122"/>
      <c r="I1982" s="122"/>
      <c r="J1982" s="122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2"/>
      <c r="C1983" s="122"/>
      <c r="D1983" s="122"/>
      <c r="E1983" s="122"/>
      <c r="F1983" s="122"/>
      <c r="G1983" s="122"/>
      <c r="H1983" s="122"/>
      <c r="I1983" s="122"/>
      <c r="J1983" s="122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2"/>
      <c r="C1984" s="122"/>
      <c r="D1984" s="122"/>
      <c r="E1984" s="122"/>
      <c r="F1984" s="122"/>
      <c r="G1984" s="122"/>
      <c r="H1984" s="122"/>
      <c r="I1984" s="122"/>
      <c r="J1984" s="122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2"/>
      <c r="C1985" s="122"/>
      <c r="D1985" s="122"/>
      <c r="E1985" s="122"/>
      <c r="F1985" s="122"/>
      <c r="G1985" s="122"/>
      <c r="H1985" s="122"/>
      <c r="I1985" s="122"/>
      <c r="J1985" s="122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2"/>
      <c r="C1986" s="122"/>
      <c r="D1986" s="122"/>
      <c r="E1986" s="122"/>
      <c r="F1986" s="122"/>
      <c r="G1986" s="122"/>
      <c r="H1986" s="122"/>
      <c r="I1986" s="122"/>
      <c r="J1986" s="122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2"/>
      <c r="C1987" s="122"/>
      <c r="D1987" s="122"/>
      <c r="E1987" s="122"/>
      <c r="F1987" s="122"/>
      <c r="G1987" s="122"/>
      <c r="H1987" s="122"/>
      <c r="I1987" s="122"/>
      <c r="J1987" s="122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2"/>
      <c r="C1988" s="122"/>
      <c r="D1988" s="122"/>
      <c r="E1988" s="122"/>
      <c r="F1988" s="122"/>
      <c r="G1988" s="122"/>
      <c r="H1988" s="122"/>
      <c r="I1988" s="122"/>
      <c r="J1988" s="122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2"/>
      <c r="C1989" s="122"/>
      <c r="D1989" s="122"/>
      <c r="E1989" s="122"/>
      <c r="F1989" s="122"/>
      <c r="G1989" s="122"/>
      <c r="H1989" s="122"/>
      <c r="I1989" s="122"/>
      <c r="J1989" s="122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2"/>
      <c r="C1990" s="122"/>
      <c r="D1990" s="122"/>
      <c r="E1990" s="122"/>
      <c r="F1990" s="122"/>
      <c r="G1990" s="122"/>
      <c r="H1990" s="122"/>
      <c r="I1990" s="122"/>
      <c r="J1990" s="122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2"/>
      <c r="C1991" s="122"/>
      <c r="D1991" s="122"/>
      <c r="E1991" s="122"/>
      <c r="F1991" s="122"/>
      <c r="G1991" s="122"/>
      <c r="H1991" s="122"/>
      <c r="I1991" s="122"/>
      <c r="J1991" s="122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2"/>
      <c r="C1992" s="122"/>
      <c r="D1992" s="122"/>
      <c r="E1992" s="122"/>
      <c r="F1992" s="122"/>
      <c r="G1992" s="122"/>
      <c r="H1992" s="122"/>
      <c r="I1992" s="122"/>
      <c r="J1992" s="122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2"/>
      <c r="C1993" s="122"/>
      <c r="D1993" s="122"/>
      <c r="E1993" s="122"/>
      <c r="F1993" s="122"/>
      <c r="G1993" s="122"/>
      <c r="H1993" s="122"/>
      <c r="I1993" s="122"/>
      <c r="J1993" s="122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2"/>
      <c r="C1994" s="122"/>
      <c r="D1994" s="122"/>
      <c r="E1994" s="122"/>
      <c r="F1994" s="122"/>
      <c r="G1994" s="122"/>
      <c r="H1994" s="122"/>
      <c r="I1994" s="122"/>
      <c r="J1994" s="122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2"/>
      <c r="C1995" s="122"/>
      <c r="D1995" s="122"/>
      <c r="E1995" s="122"/>
      <c r="F1995" s="122"/>
      <c r="G1995" s="122"/>
      <c r="H1995" s="122"/>
      <c r="I1995" s="122"/>
      <c r="J1995" s="122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2"/>
      <c r="C1996" s="122"/>
      <c r="D1996" s="122"/>
      <c r="E1996" s="122"/>
      <c r="F1996" s="122"/>
      <c r="G1996" s="122"/>
      <c r="H1996" s="122"/>
      <c r="I1996" s="122"/>
      <c r="J1996" s="122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2"/>
      <c r="C1997" s="122"/>
      <c r="D1997" s="122"/>
      <c r="E1997" s="122"/>
      <c r="F1997" s="122"/>
      <c r="G1997" s="122"/>
      <c r="H1997" s="122"/>
      <c r="I1997" s="122"/>
      <c r="J1997" s="122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2"/>
      <c r="C1998" s="122"/>
      <c r="D1998" s="122"/>
      <c r="E1998" s="122"/>
      <c r="F1998" s="122"/>
      <c r="G1998" s="122"/>
      <c r="H1998" s="122"/>
      <c r="I1998" s="122"/>
      <c r="J1998" s="122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2"/>
      <c r="C1999" s="122"/>
      <c r="D1999" s="122"/>
      <c r="E1999" s="122"/>
      <c r="F1999" s="122"/>
      <c r="G1999" s="122"/>
      <c r="H1999" s="122"/>
      <c r="I1999" s="122"/>
      <c r="J1999" s="122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2"/>
      <c r="C2000" s="122"/>
      <c r="D2000" s="122"/>
      <c r="E2000" s="122"/>
      <c r="F2000" s="122"/>
      <c r="G2000" s="122"/>
      <c r="H2000" s="122"/>
      <c r="I2000" s="122"/>
      <c r="J2000" s="122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2"/>
      <c r="C2001" s="122"/>
      <c r="D2001" s="122"/>
      <c r="E2001" s="122"/>
      <c r="F2001" s="122"/>
      <c r="G2001" s="122"/>
      <c r="H2001" s="122"/>
      <c r="I2001" s="122"/>
      <c r="J2001" s="122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2"/>
      <c r="C2002" s="122"/>
      <c r="D2002" s="122"/>
      <c r="E2002" s="122"/>
      <c r="F2002" s="122"/>
      <c r="G2002" s="122"/>
      <c r="H2002" s="122"/>
      <c r="I2002" s="122"/>
      <c r="J2002" s="122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2"/>
      <c r="C2003" s="122"/>
      <c r="D2003" s="122"/>
      <c r="E2003" s="122"/>
      <c r="F2003" s="122"/>
      <c r="G2003" s="122"/>
      <c r="H2003" s="122"/>
      <c r="I2003" s="122"/>
      <c r="J2003" s="122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2"/>
      <c r="C2004" s="122"/>
      <c r="D2004" s="122"/>
      <c r="E2004" s="122"/>
      <c r="F2004" s="122"/>
      <c r="G2004" s="122"/>
      <c r="H2004" s="122"/>
      <c r="I2004" s="122"/>
      <c r="J2004" s="122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2"/>
      <c r="C2005" s="122"/>
      <c r="D2005" s="122"/>
      <c r="E2005" s="122"/>
      <c r="F2005" s="122"/>
      <c r="G2005" s="122"/>
      <c r="H2005" s="122"/>
      <c r="I2005" s="122"/>
      <c r="J2005" s="122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2"/>
      <c r="C2006" s="122"/>
      <c r="D2006" s="122"/>
      <c r="E2006" s="122"/>
      <c r="F2006" s="122"/>
      <c r="G2006" s="122"/>
      <c r="H2006" s="122"/>
      <c r="I2006" s="122"/>
      <c r="J2006" s="122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2"/>
      <c r="C2007" s="122"/>
      <c r="D2007" s="122"/>
      <c r="E2007" s="122"/>
      <c r="F2007" s="122"/>
      <c r="G2007" s="122"/>
      <c r="H2007" s="122"/>
      <c r="I2007" s="122"/>
      <c r="J2007" s="122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2"/>
      <c r="C2008" s="122"/>
      <c r="D2008" s="122"/>
      <c r="E2008" s="122"/>
      <c r="F2008" s="122"/>
      <c r="G2008" s="122"/>
      <c r="H2008" s="122"/>
      <c r="I2008" s="122"/>
      <c r="J2008" s="122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2"/>
      <c r="C2009" s="122"/>
      <c r="D2009" s="122"/>
      <c r="E2009" s="122"/>
      <c r="F2009" s="122"/>
      <c r="G2009" s="122"/>
      <c r="H2009" s="122"/>
      <c r="I2009" s="122"/>
      <c r="J2009" s="122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2"/>
      <c r="C2010" s="122"/>
      <c r="D2010" s="122"/>
      <c r="E2010" s="122"/>
      <c r="F2010" s="122"/>
      <c r="G2010" s="122"/>
      <c r="H2010" s="122"/>
      <c r="I2010" s="122"/>
      <c r="J2010" s="122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2"/>
      <c r="C2011" s="122"/>
      <c r="D2011" s="122"/>
      <c r="E2011" s="122"/>
      <c r="F2011" s="122"/>
      <c r="G2011" s="122"/>
      <c r="H2011" s="122"/>
      <c r="I2011" s="122"/>
      <c r="J2011" s="122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2"/>
      <c r="C2012" s="122"/>
      <c r="D2012" s="122"/>
      <c r="E2012" s="122"/>
      <c r="F2012" s="122"/>
      <c r="G2012" s="122"/>
      <c r="H2012" s="122"/>
      <c r="I2012" s="122"/>
      <c r="J2012" s="122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2"/>
      <c r="C2013" s="122"/>
      <c r="D2013" s="122"/>
      <c r="E2013" s="122"/>
      <c r="F2013" s="122"/>
      <c r="G2013" s="122"/>
      <c r="H2013" s="122"/>
      <c r="I2013" s="122"/>
      <c r="J2013" s="122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2"/>
      <c r="C2014" s="122"/>
      <c r="D2014" s="122"/>
      <c r="E2014" s="122"/>
      <c r="F2014" s="122"/>
      <c r="G2014" s="122"/>
      <c r="H2014" s="122"/>
      <c r="I2014" s="122"/>
      <c r="J2014" s="122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2"/>
      <c r="C2015" s="122"/>
      <c r="D2015" s="122"/>
      <c r="E2015" s="122"/>
      <c r="F2015" s="122"/>
      <c r="G2015" s="122"/>
      <c r="H2015" s="122"/>
      <c r="I2015" s="122"/>
      <c r="J2015" s="122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2"/>
      <c r="C2016" s="122"/>
      <c r="D2016" s="122"/>
      <c r="E2016" s="122"/>
      <c r="F2016" s="122"/>
      <c r="G2016" s="122"/>
      <c r="H2016" s="122"/>
      <c r="I2016" s="122"/>
      <c r="J2016" s="122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2"/>
      <c r="C2017" s="122"/>
      <c r="D2017" s="122"/>
      <c r="E2017" s="122"/>
      <c r="F2017" s="122"/>
      <c r="G2017" s="122"/>
      <c r="H2017" s="122"/>
      <c r="I2017" s="122"/>
      <c r="J2017" s="122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2"/>
      <c r="C2018" s="122"/>
      <c r="D2018" s="122"/>
      <c r="E2018" s="122"/>
      <c r="F2018" s="122"/>
      <c r="G2018" s="122"/>
      <c r="H2018" s="122"/>
      <c r="I2018" s="122"/>
      <c r="J2018" s="122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2"/>
      <c r="C2019" s="122"/>
      <c r="D2019" s="122"/>
      <c r="E2019" s="122"/>
      <c r="F2019" s="122"/>
      <c r="G2019" s="122"/>
      <c r="H2019" s="122"/>
      <c r="I2019" s="122"/>
      <c r="J2019" s="122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2"/>
      <c r="C2020" s="122"/>
      <c r="D2020" s="122"/>
      <c r="E2020" s="122"/>
      <c r="F2020" s="122"/>
      <c r="G2020" s="122"/>
      <c r="H2020" s="122"/>
      <c r="I2020" s="122"/>
      <c r="J2020" s="122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2"/>
      <c r="C2021" s="122"/>
      <c r="D2021" s="122"/>
      <c r="E2021" s="122"/>
      <c r="F2021" s="122"/>
      <c r="G2021" s="122"/>
      <c r="H2021" s="122"/>
      <c r="I2021" s="122"/>
      <c r="J2021" s="122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2"/>
      <c r="C2022" s="122"/>
      <c r="D2022" s="122"/>
      <c r="E2022" s="122"/>
      <c r="F2022" s="122"/>
      <c r="G2022" s="122"/>
      <c r="H2022" s="122"/>
      <c r="I2022" s="122"/>
      <c r="J2022" s="122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2"/>
      <c r="C2023" s="122"/>
      <c r="D2023" s="122"/>
      <c r="E2023" s="122"/>
      <c r="F2023" s="122"/>
      <c r="G2023" s="122"/>
      <c r="H2023" s="122"/>
      <c r="I2023" s="122"/>
      <c r="J2023" s="122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2"/>
      <c r="C2024" s="122"/>
      <c r="D2024" s="122"/>
      <c r="E2024" s="122"/>
      <c r="F2024" s="122"/>
      <c r="G2024" s="122"/>
      <c r="H2024" s="122"/>
      <c r="I2024" s="122"/>
      <c r="J2024" s="122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2"/>
      <c r="C2025" s="122"/>
      <c r="D2025" s="122"/>
      <c r="E2025" s="122"/>
      <c r="F2025" s="122"/>
      <c r="G2025" s="122"/>
      <c r="H2025" s="122"/>
      <c r="I2025" s="122"/>
      <c r="J2025" s="122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2"/>
      <c r="C2026" s="122"/>
      <c r="D2026" s="122"/>
      <c r="E2026" s="122"/>
      <c r="F2026" s="122"/>
      <c r="G2026" s="122"/>
      <c r="H2026" s="122"/>
      <c r="I2026" s="122"/>
      <c r="J2026" s="122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2"/>
      <c r="C2027" s="122"/>
      <c r="D2027" s="122"/>
      <c r="E2027" s="122"/>
      <c r="F2027" s="122"/>
      <c r="G2027" s="122"/>
      <c r="H2027" s="122"/>
      <c r="I2027" s="122"/>
      <c r="J2027" s="122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2"/>
      <c r="C2028" s="122"/>
      <c r="D2028" s="122"/>
      <c r="E2028" s="122"/>
      <c r="F2028" s="122"/>
      <c r="G2028" s="122"/>
      <c r="H2028" s="122"/>
      <c r="I2028" s="122"/>
      <c r="J2028" s="122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2"/>
      <c r="C2029" s="122"/>
      <c r="D2029" s="122"/>
      <c r="E2029" s="122"/>
      <c r="F2029" s="122"/>
      <c r="G2029" s="122"/>
      <c r="H2029" s="122"/>
      <c r="I2029" s="122"/>
      <c r="J2029" s="122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2"/>
      <c r="C2030" s="122"/>
      <c r="D2030" s="122"/>
      <c r="E2030" s="122"/>
      <c r="F2030" s="122"/>
      <c r="G2030" s="122"/>
      <c r="H2030" s="122"/>
      <c r="I2030" s="122"/>
      <c r="J2030" s="122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2"/>
      <c r="C2031" s="122"/>
      <c r="D2031" s="122"/>
      <c r="E2031" s="122"/>
      <c r="F2031" s="122"/>
      <c r="G2031" s="122"/>
      <c r="H2031" s="122"/>
      <c r="I2031" s="122"/>
      <c r="J2031" s="122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2"/>
      <c r="C2032" s="122"/>
      <c r="D2032" s="122"/>
      <c r="E2032" s="122"/>
      <c r="F2032" s="122"/>
      <c r="G2032" s="122"/>
      <c r="H2032" s="122"/>
      <c r="I2032" s="122"/>
      <c r="J2032" s="122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2"/>
      <c r="C2033" s="122"/>
      <c r="D2033" s="122"/>
      <c r="E2033" s="122"/>
      <c r="F2033" s="122"/>
      <c r="G2033" s="122"/>
      <c r="H2033" s="122"/>
      <c r="I2033" s="122"/>
      <c r="J2033" s="122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2"/>
      <c r="C2034" s="122"/>
      <c r="D2034" s="122"/>
      <c r="E2034" s="122"/>
      <c r="F2034" s="122"/>
      <c r="G2034" s="122"/>
      <c r="H2034" s="122"/>
      <c r="I2034" s="122"/>
      <c r="J2034" s="122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2"/>
      <c r="C2035" s="122"/>
      <c r="D2035" s="122"/>
      <c r="E2035" s="122"/>
      <c r="F2035" s="122"/>
      <c r="G2035" s="122"/>
      <c r="H2035" s="122"/>
      <c r="I2035" s="122"/>
      <c r="J2035" s="122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2"/>
      <c r="C2036" s="122"/>
      <c r="D2036" s="122"/>
      <c r="E2036" s="122"/>
      <c r="F2036" s="122"/>
      <c r="G2036" s="122"/>
      <c r="H2036" s="122"/>
      <c r="I2036" s="122"/>
      <c r="J2036" s="122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2"/>
      <c r="C2037" s="122"/>
      <c r="D2037" s="122"/>
      <c r="E2037" s="122"/>
      <c r="F2037" s="122"/>
      <c r="G2037" s="122"/>
      <c r="H2037" s="122"/>
      <c r="I2037" s="122"/>
      <c r="J2037" s="122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2"/>
      <c r="C2038" s="122"/>
      <c r="D2038" s="122"/>
      <c r="E2038" s="122"/>
      <c r="F2038" s="122"/>
      <c r="G2038" s="122"/>
      <c r="H2038" s="122"/>
      <c r="I2038" s="122"/>
      <c r="J2038" s="122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2"/>
      <c r="C2039" s="122"/>
      <c r="D2039" s="122"/>
      <c r="E2039" s="122"/>
      <c r="F2039" s="122"/>
      <c r="G2039" s="122"/>
      <c r="H2039" s="122"/>
      <c r="I2039" s="122"/>
      <c r="J2039" s="122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2"/>
      <c r="C2040" s="122"/>
      <c r="D2040" s="122"/>
      <c r="E2040" s="122"/>
      <c r="F2040" s="122"/>
      <c r="G2040" s="122"/>
      <c r="H2040" s="122"/>
      <c r="I2040" s="122"/>
      <c r="J2040" s="122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2"/>
      <c r="C2041" s="122"/>
      <c r="D2041" s="122"/>
      <c r="E2041" s="122"/>
      <c r="F2041" s="122"/>
      <c r="G2041" s="122"/>
      <c r="H2041" s="122"/>
      <c r="I2041" s="122"/>
      <c r="J2041" s="122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2"/>
      <c r="C2042" s="122"/>
      <c r="D2042" s="122"/>
      <c r="E2042" s="122"/>
      <c r="F2042" s="122"/>
      <c r="G2042" s="122"/>
      <c r="H2042" s="122"/>
      <c r="I2042" s="122"/>
      <c r="J2042" s="122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2"/>
      <c r="C2043" s="122"/>
      <c r="D2043" s="122"/>
      <c r="E2043" s="122"/>
      <c r="F2043" s="122"/>
      <c r="G2043" s="122"/>
      <c r="H2043" s="122"/>
      <c r="I2043" s="122"/>
      <c r="J2043" s="122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2"/>
      <c r="C2044" s="122"/>
      <c r="D2044" s="122"/>
      <c r="E2044" s="122"/>
      <c r="F2044" s="122"/>
      <c r="G2044" s="122"/>
      <c r="H2044" s="122"/>
      <c r="I2044" s="122"/>
      <c r="J2044" s="122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2"/>
      <c r="C2045" s="122"/>
      <c r="D2045" s="122"/>
      <c r="E2045" s="122"/>
      <c r="F2045" s="122"/>
      <c r="G2045" s="122"/>
      <c r="H2045" s="122"/>
      <c r="I2045" s="122"/>
      <c r="J2045" s="122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2"/>
      <c r="C2046" s="122"/>
      <c r="D2046" s="122"/>
      <c r="E2046" s="122"/>
      <c r="F2046" s="122"/>
      <c r="G2046" s="122"/>
      <c r="H2046" s="122"/>
      <c r="I2046" s="122"/>
      <c r="J2046" s="122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2"/>
      <c r="C2047" s="122"/>
      <c r="D2047" s="122"/>
      <c r="E2047" s="122"/>
      <c r="F2047" s="122"/>
      <c r="G2047" s="122"/>
      <c r="H2047" s="122"/>
      <c r="I2047" s="122"/>
      <c r="J2047" s="122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2"/>
      <c r="C2048" s="122"/>
      <c r="D2048" s="122"/>
      <c r="E2048" s="122"/>
      <c r="F2048" s="122"/>
      <c r="G2048" s="122"/>
      <c r="H2048" s="122"/>
      <c r="I2048" s="122"/>
      <c r="J2048" s="122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2"/>
      <c r="C2049" s="122"/>
      <c r="D2049" s="122"/>
      <c r="E2049" s="122"/>
      <c r="F2049" s="122"/>
      <c r="G2049" s="122"/>
      <c r="H2049" s="122"/>
      <c r="I2049" s="122"/>
      <c r="J2049" s="122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2"/>
      <c r="C2050" s="122"/>
      <c r="D2050" s="122"/>
      <c r="E2050" s="122"/>
      <c r="F2050" s="122"/>
      <c r="G2050" s="122"/>
      <c r="H2050" s="122"/>
      <c r="I2050" s="122"/>
      <c r="J2050" s="122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2"/>
      <c r="C2051" s="122"/>
      <c r="D2051" s="122"/>
      <c r="E2051" s="122"/>
      <c r="F2051" s="122"/>
      <c r="G2051" s="122"/>
      <c r="H2051" s="122"/>
      <c r="I2051" s="122"/>
      <c r="J2051" s="122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2"/>
      <c r="C2052" s="122"/>
      <c r="D2052" s="122"/>
      <c r="E2052" s="122"/>
      <c r="F2052" s="122"/>
      <c r="G2052" s="122"/>
      <c r="H2052" s="122"/>
      <c r="I2052" s="122"/>
      <c r="J2052" s="122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2"/>
      <c r="C2053" s="122"/>
      <c r="D2053" s="122"/>
      <c r="E2053" s="122"/>
      <c r="F2053" s="122"/>
      <c r="G2053" s="122"/>
      <c r="H2053" s="122"/>
      <c r="I2053" s="122"/>
      <c r="J2053" s="122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2"/>
      <c r="C2054" s="122"/>
      <c r="D2054" s="122"/>
      <c r="E2054" s="122"/>
      <c r="F2054" s="122"/>
      <c r="G2054" s="122"/>
      <c r="H2054" s="122"/>
      <c r="I2054" s="122"/>
      <c r="J2054" s="122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2"/>
      <c r="C2055" s="122"/>
      <c r="D2055" s="122"/>
      <c r="E2055" s="122"/>
      <c r="F2055" s="122"/>
      <c r="G2055" s="122"/>
      <c r="H2055" s="122"/>
      <c r="I2055" s="122"/>
      <c r="J2055" s="122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2"/>
      <c r="C2056" s="122"/>
      <c r="D2056" s="122"/>
      <c r="E2056" s="122"/>
      <c r="F2056" s="122"/>
      <c r="G2056" s="122"/>
      <c r="H2056" s="122"/>
      <c r="I2056" s="122"/>
      <c r="J2056" s="122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2"/>
      <c r="C2057" s="122"/>
      <c r="D2057" s="122"/>
      <c r="E2057" s="122"/>
      <c r="F2057" s="122"/>
      <c r="G2057" s="122"/>
      <c r="H2057" s="122"/>
      <c r="I2057" s="122"/>
      <c r="J2057" s="122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2"/>
      <c r="C2058" s="122"/>
      <c r="D2058" s="122"/>
      <c r="E2058" s="122"/>
      <c r="F2058" s="122"/>
      <c r="G2058" s="122"/>
      <c r="H2058" s="122"/>
      <c r="I2058" s="122"/>
      <c r="J2058" s="122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2"/>
      <c r="C2059" s="122"/>
      <c r="D2059" s="122"/>
      <c r="E2059" s="122"/>
      <c r="F2059" s="122"/>
      <c r="G2059" s="122"/>
      <c r="H2059" s="122"/>
      <c r="I2059" s="122"/>
      <c r="J2059" s="122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2"/>
      <c r="C2060" s="122"/>
      <c r="D2060" s="122"/>
      <c r="E2060" s="122"/>
      <c r="F2060" s="122"/>
      <c r="G2060" s="122"/>
      <c r="H2060" s="122"/>
      <c r="I2060" s="122"/>
      <c r="J2060" s="122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2"/>
      <c r="C2061" s="122"/>
      <c r="D2061" s="122"/>
      <c r="E2061" s="122"/>
      <c r="F2061" s="122"/>
      <c r="G2061" s="122"/>
      <c r="H2061" s="122"/>
      <c r="I2061" s="122"/>
      <c r="J2061" s="122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2"/>
      <c r="C2062" s="122"/>
      <c r="D2062" s="122"/>
      <c r="E2062" s="122"/>
      <c r="F2062" s="122"/>
      <c r="G2062" s="122"/>
      <c r="H2062" s="122"/>
      <c r="I2062" s="122"/>
      <c r="J2062" s="122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2"/>
      <c r="C2063" s="122"/>
      <c r="D2063" s="122"/>
      <c r="E2063" s="122"/>
      <c r="F2063" s="122"/>
      <c r="G2063" s="122"/>
      <c r="H2063" s="122"/>
      <c r="I2063" s="122"/>
      <c r="J2063" s="122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2"/>
      <c r="C2064" s="122"/>
      <c r="D2064" s="122"/>
      <c r="E2064" s="122"/>
      <c r="F2064" s="122"/>
      <c r="G2064" s="122"/>
      <c r="H2064" s="122"/>
      <c r="I2064" s="122"/>
      <c r="J2064" s="122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2"/>
      <c r="C2065" s="122"/>
      <c r="D2065" s="122"/>
      <c r="E2065" s="122"/>
      <c r="F2065" s="122"/>
      <c r="G2065" s="122"/>
      <c r="H2065" s="122"/>
      <c r="I2065" s="122"/>
      <c r="J2065" s="122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2"/>
      <c r="C2066" s="122"/>
      <c r="D2066" s="122"/>
      <c r="E2066" s="122"/>
      <c r="F2066" s="122"/>
      <c r="G2066" s="122"/>
      <c r="H2066" s="122"/>
      <c r="I2066" s="122"/>
      <c r="J2066" s="122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2"/>
      <c r="C2067" s="122"/>
      <c r="D2067" s="122"/>
      <c r="E2067" s="122"/>
      <c r="F2067" s="122"/>
      <c r="G2067" s="122"/>
      <c r="H2067" s="122"/>
      <c r="I2067" s="122"/>
      <c r="J2067" s="122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2"/>
      <c r="C2068" s="122"/>
      <c r="D2068" s="122"/>
      <c r="E2068" s="122"/>
      <c r="F2068" s="122"/>
      <c r="G2068" s="122"/>
      <c r="H2068" s="122"/>
      <c r="I2068" s="122"/>
      <c r="J2068" s="122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2"/>
      <c r="C2069" s="122"/>
      <c r="D2069" s="122"/>
      <c r="E2069" s="122"/>
      <c r="F2069" s="122"/>
      <c r="G2069" s="122"/>
      <c r="H2069" s="122"/>
      <c r="I2069" s="122"/>
      <c r="J2069" s="122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2"/>
      <c r="C2070" s="122"/>
      <c r="D2070" s="122"/>
      <c r="E2070" s="122"/>
      <c r="F2070" s="122"/>
      <c r="G2070" s="122"/>
      <c r="H2070" s="122"/>
      <c r="I2070" s="122"/>
      <c r="J2070" s="122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2"/>
      <c r="C2071" s="122"/>
      <c r="D2071" s="122"/>
      <c r="E2071" s="122"/>
      <c r="F2071" s="122"/>
      <c r="G2071" s="122"/>
      <c r="H2071" s="122"/>
      <c r="I2071" s="122"/>
      <c r="J2071" s="122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2"/>
      <c r="C2072" s="122"/>
      <c r="D2072" s="122"/>
      <c r="E2072" s="122"/>
      <c r="F2072" s="122"/>
      <c r="G2072" s="122"/>
      <c r="H2072" s="122"/>
      <c r="I2072" s="122"/>
      <c r="J2072" s="122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2"/>
      <c r="C2073" s="122"/>
      <c r="D2073" s="122"/>
      <c r="E2073" s="122"/>
      <c r="F2073" s="122"/>
      <c r="G2073" s="122"/>
      <c r="H2073" s="122"/>
      <c r="I2073" s="122"/>
      <c r="J2073" s="122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2"/>
      <c r="C2074" s="122"/>
      <c r="D2074" s="122"/>
      <c r="E2074" s="122"/>
      <c r="F2074" s="122"/>
      <c r="G2074" s="122"/>
      <c r="H2074" s="122"/>
      <c r="I2074" s="122"/>
      <c r="J2074" s="122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2"/>
      <c r="C2075" s="122"/>
      <c r="D2075" s="122"/>
      <c r="E2075" s="122"/>
      <c r="F2075" s="122"/>
      <c r="G2075" s="122"/>
      <c r="H2075" s="122"/>
      <c r="I2075" s="122"/>
      <c r="J2075" s="122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2"/>
      <c r="C2076" s="122"/>
      <c r="D2076" s="122"/>
      <c r="E2076" s="122"/>
      <c r="F2076" s="122"/>
      <c r="G2076" s="122"/>
      <c r="H2076" s="122"/>
      <c r="I2076" s="122"/>
      <c r="J2076" s="122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2"/>
      <c r="C2077" s="122"/>
      <c r="D2077" s="122"/>
      <c r="E2077" s="122"/>
      <c r="F2077" s="122"/>
      <c r="G2077" s="122"/>
      <c r="H2077" s="122"/>
      <c r="I2077" s="122"/>
      <c r="J2077" s="122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2"/>
      <c r="C2078" s="122"/>
      <c r="D2078" s="122"/>
      <c r="E2078" s="122"/>
      <c r="F2078" s="122"/>
      <c r="G2078" s="122"/>
      <c r="H2078" s="122"/>
      <c r="I2078" s="122"/>
      <c r="J2078" s="122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2"/>
      <c r="C2079" s="122"/>
      <c r="D2079" s="122"/>
      <c r="E2079" s="122"/>
      <c r="F2079" s="122"/>
      <c r="G2079" s="122"/>
      <c r="H2079" s="122"/>
      <c r="I2079" s="122"/>
      <c r="J2079" s="122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2"/>
      <c r="C2080" s="122"/>
      <c r="D2080" s="122"/>
      <c r="E2080" s="122"/>
      <c r="F2080" s="122"/>
      <c r="G2080" s="122"/>
      <c r="H2080" s="122"/>
      <c r="I2080" s="122"/>
      <c r="J2080" s="122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2"/>
      <c r="C2081" s="122"/>
      <c r="D2081" s="122"/>
      <c r="E2081" s="122"/>
      <c r="F2081" s="122"/>
      <c r="G2081" s="122"/>
      <c r="H2081" s="122"/>
      <c r="I2081" s="122"/>
      <c r="J2081" s="122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2"/>
      <c r="C2082" s="122"/>
      <c r="D2082" s="122"/>
      <c r="E2082" s="122"/>
      <c r="F2082" s="122"/>
      <c r="G2082" s="122"/>
      <c r="H2082" s="122"/>
      <c r="I2082" s="122"/>
      <c r="J2082" s="122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2"/>
      <c r="C2083" s="122"/>
      <c r="D2083" s="122"/>
      <c r="E2083" s="122"/>
      <c r="F2083" s="122"/>
      <c r="G2083" s="122"/>
      <c r="H2083" s="122"/>
      <c r="I2083" s="122"/>
      <c r="J2083" s="122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2"/>
      <c r="C2084" s="122"/>
      <c r="D2084" s="122"/>
      <c r="E2084" s="122"/>
      <c r="F2084" s="122"/>
      <c r="G2084" s="122"/>
      <c r="H2084" s="122"/>
      <c r="I2084" s="122"/>
      <c r="J2084" s="122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2"/>
      <c r="C2085" s="122"/>
      <c r="D2085" s="122"/>
      <c r="E2085" s="122"/>
      <c r="F2085" s="122"/>
      <c r="G2085" s="122"/>
      <c r="H2085" s="122"/>
      <c r="I2085" s="122"/>
      <c r="J2085" s="122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2"/>
      <c r="C2086" s="122"/>
      <c r="D2086" s="122"/>
      <c r="E2086" s="122"/>
      <c r="F2086" s="122"/>
      <c r="G2086" s="122"/>
      <c r="H2086" s="122"/>
      <c r="I2086" s="122"/>
      <c r="J2086" s="122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2"/>
      <c r="C2087" s="122"/>
      <c r="D2087" s="122"/>
      <c r="E2087" s="122"/>
      <c r="F2087" s="122"/>
      <c r="G2087" s="122"/>
      <c r="H2087" s="122"/>
      <c r="I2087" s="122"/>
      <c r="J2087" s="122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2"/>
      <c r="C2088" s="122"/>
      <c r="D2088" s="122"/>
      <c r="E2088" s="122"/>
      <c r="F2088" s="122"/>
      <c r="G2088" s="122"/>
      <c r="H2088" s="122"/>
      <c r="I2088" s="122"/>
      <c r="J2088" s="122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2"/>
      <c r="C2089" s="122"/>
      <c r="D2089" s="122"/>
      <c r="E2089" s="122"/>
      <c r="F2089" s="122"/>
      <c r="G2089" s="122"/>
      <c r="H2089" s="122"/>
      <c r="I2089" s="122"/>
      <c r="J2089" s="122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2"/>
      <c r="C2090" s="122"/>
      <c r="D2090" s="122"/>
      <c r="E2090" s="122"/>
      <c r="F2090" s="122"/>
      <c r="G2090" s="122"/>
      <c r="H2090" s="122"/>
      <c r="I2090" s="122"/>
      <c r="J2090" s="122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2"/>
      <c r="C2091" s="122"/>
      <c r="D2091" s="122"/>
      <c r="E2091" s="122"/>
      <c r="F2091" s="122"/>
      <c r="G2091" s="122"/>
      <c r="H2091" s="122"/>
      <c r="I2091" s="122"/>
      <c r="J2091" s="122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2"/>
      <c r="C2092" s="122"/>
      <c r="D2092" s="122"/>
      <c r="E2092" s="122"/>
      <c r="F2092" s="122"/>
      <c r="G2092" s="122"/>
      <c r="H2092" s="122"/>
      <c r="I2092" s="122"/>
      <c r="J2092" s="122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2"/>
      <c r="C2093" s="122"/>
      <c r="D2093" s="122"/>
      <c r="E2093" s="122"/>
      <c r="F2093" s="122"/>
      <c r="G2093" s="122"/>
      <c r="H2093" s="122"/>
      <c r="I2093" s="122"/>
      <c r="J2093" s="122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2"/>
      <c r="C2094" s="122"/>
      <c r="D2094" s="122"/>
      <c r="E2094" s="122"/>
      <c r="F2094" s="122"/>
      <c r="G2094" s="122"/>
      <c r="H2094" s="122"/>
      <c r="I2094" s="122"/>
      <c r="J2094" s="122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2"/>
      <c r="C2095" s="122"/>
      <c r="D2095" s="122"/>
      <c r="E2095" s="122"/>
      <c r="F2095" s="122"/>
      <c r="G2095" s="122"/>
      <c r="H2095" s="122"/>
      <c r="I2095" s="122"/>
      <c r="J2095" s="122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2"/>
      <c r="C2096" s="122"/>
      <c r="D2096" s="122"/>
      <c r="E2096" s="122"/>
      <c r="F2096" s="122"/>
      <c r="G2096" s="122"/>
      <c r="H2096" s="122"/>
      <c r="I2096" s="122"/>
      <c r="J2096" s="122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2"/>
      <c r="C2097" s="122"/>
      <c r="D2097" s="122"/>
      <c r="E2097" s="122"/>
      <c r="F2097" s="122"/>
      <c r="G2097" s="122"/>
      <c r="H2097" s="122"/>
      <c r="I2097" s="122"/>
      <c r="J2097" s="122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2"/>
      <c r="C2098" s="122"/>
      <c r="D2098" s="122"/>
      <c r="E2098" s="122"/>
      <c r="F2098" s="122"/>
      <c r="G2098" s="122"/>
      <c r="H2098" s="122"/>
      <c r="I2098" s="122"/>
      <c r="J2098" s="122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2"/>
      <c r="C2099" s="122"/>
      <c r="D2099" s="122"/>
      <c r="E2099" s="122"/>
      <c r="F2099" s="122"/>
      <c r="G2099" s="122"/>
      <c r="H2099" s="122"/>
      <c r="I2099" s="122"/>
      <c r="J2099" s="122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2"/>
      <c r="C2100" s="122"/>
      <c r="D2100" s="122"/>
      <c r="E2100" s="122"/>
      <c r="F2100" s="122"/>
      <c r="G2100" s="122"/>
      <c r="H2100" s="122"/>
      <c r="I2100" s="122"/>
      <c r="J2100" s="122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2"/>
      <c r="C2101" s="122"/>
      <c r="D2101" s="122"/>
      <c r="E2101" s="122"/>
      <c r="F2101" s="122"/>
      <c r="G2101" s="122"/>
      <c r="H2101" s="122"/>
      <c r="I2101" s="122"/>
      <c r="J2101" s="122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2"/>
      <c r="C2102" s="122"/>
      <c r="D2102" s="122"/>
      <c r="E2102" s="122"/>
      <c r="F2102" s="122"/>
      <c r="G2102" s="122"/>
      <c r="H2102" s="122"/>
      <c r="I2102" s="122"/>
      <c r="J2102" s="122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2"/>
      <c r="C2103" s="122"/>
      <c r="D2103" s="122"/>
      <c r="E2103" s="122"/>
      <c r="F2103" s="122"/>
      <c r="G2103" s="122"/>
      <c r="H2103" s="122"/>
      <c r="I2103" s="122"/>
      <c r="J2103" s="122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2"/>
      <c r="C2104" s="122"/>
      <c r="D2104" s="122"/>
      <c r="E2104" s="122"/>
      <c r="F2104" s="122"/>
      <c r="G2104" s="122"/>
      <c r="H2104" s="122"/>
      <c r="I2104" s="122"/>
      <c r="J2104" s="122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2"/>
      <c r="C2105" s="122"/>
      <c r="D2105" s="122"/>
      <c r="E2105" s="122"/>
      <c r="F2105" s="122"/>
      <c r="G2105" s="122"/>
      <c r="H2105" s="122"/>
      <c r="I2105" s="122"/>
      <c r="J2105" s="122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2"/>
      <c r="C2106" s="122"/>
      <c r="D2106" s="122"/>
      <c r="E2106" s="122"/>
      <c r="F2106" s="122"/>
      <c r="G2106" s="122"/>
      <c r="H2106" s="122"/>
      <c r="I2106" s="122"/>
      <c r="J2106" s="122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2"/>
      <c r="C2107" s="122"/>
      <c r="D2107" s="122"/>
      <c r="E2107" s="122"/>
      <c r="F2107" s="122"/>
      <c r="G2107" s="122"/>
      <c r="H2107" s="122"/>
      <c r="I2107" s="122"/>
      <c r="J2107" s="122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2"/>
      <c r="C2108" s="122"/>
      <c r="D2108" s="122"/>
      <c r="E2108" s="122"/>
      <c r="F2108" s="122"/>
      <c r="G2108" s="122"/>
      <c r="H2108" s="122"/>
      <c r="I2108" s="122"/>
      <c r="J2108" s="122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2"/>
      <c r="C2109" s="122"/>
      <c r="D2109" s="122"/>
      <c r="E2109" s="122"/>
      <c r="F2109" s="122"/>
      <c r="G2109" s="122"/>
      <c r="H2109" s="122"/>
      <c r="I2109" s="122"/>
      <c r="J2109" s="122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2"/>
      <c r="C2110" s="122"/>
      <c r="D2110" s="122"/>
      <c r="E2110" s="122"/>
      <c r="F2110" s="122"/>
      <c r="G2110" s="122"/>
      <c r="H2110" s="122"/>
      <c r="I2110" s="122"/>
      <c r="J2110" s="122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2"/>
      <c r="C2111" s="122"/>
      <c r="D2111" s="122"/>
      <c r="E2111" s="122"/>
      <c r="F2111" s="122"/>
      <c r="G2111" s="122"/>
      <c r="H2111" s="122"/>
      <c r="I2111" s="122"/>
      <c r="J2111" s="122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2"/>
      <c r="C2112" s="122"/>
      <c r="D2112" s="122"/>
      <c r="E2112" s="122"/>
      <c r="F2112" s="122"/>
      <c r="G2112" s="122"/>
      <c r="H2112" s="122"/>
      <c r="I2112" s="122"/>
      <c r="J2112" s="122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2"/>
      <c r="C2113" s="122"/>
      <c r="D2113" s="122"/>
      <c r="E2113" s="122"/>
      <c r="F2113" s="122"/>
      <c r="G2113" s="122"/>
      <c r="H2113" s="122"/>
      <c r="I2113" s="122"/>
      <c r="J2113" s="122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2"/>
      <c r="C2114" s="122"/>
      <c r="D2114" s="122"/>
      <c r="E2114" s="122"/>
      <c r="F2114" s="122"/>
      <c r="G2114" s="122"/>
      <c r="H2114" s="122"/>
      <c r="I2114" s="122"/>
      <c r="J2114" s="122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2"/>
      <c r="C2115" s="122"/>
      <c r="D2115" s="122"/>
      <c r="E2115" s="122"/>
      <c r="F2115" s="122"/>
      <c r="G2115" s="122"/>
      <c r="H2115" s="122"/>
      <c r="I2115" s="122"/>
      <c r="J2115" s="122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2"/>
      <c r="C2116" s="122"/>
      <c r="D2116" s="122"/>
      <c r="E2116" s="122"/>
      <c r="F2116" s="122"/>
      <c r="G2116" s="122"/>
      <c r="H2116" s="122"/>
      <c r="I2116" s="122"/>
      <c r="J2116" s="122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2"/>
      <c r="C2117" s="122"/>
      <c r="D2117" s="122"/>
      <c r="E2117" s="122"/>
      <c r="F2117" s="122"/>
      <c r="G2117" s="122"/>
      <c r="H2117" s="122"/>
      <c r="I2117" s="122"/>
      <c r="J2117" s="122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2"/>
      <c r="C2118" s="122"/>
      <c r="D2118" s="122"/>
      <c r="E2118" s="122"/>
      <c r="F2118" s="122"/>
      <c r="G2118" s="122"/>
      <c r="H2118" s="122"/>
      <c r="I2118" s="122"/>
      <c r="J2118" s="122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2"/>
      <c r="C2119" s="122"/>
      <c r="D2119" s="122"/>
      <c r="E2119" s="122"/>
      <c r="F2119" s="122"/>
      <c r="G2119" s="122"/>
      <c r="H2119" s="122"/>
      <c r="I2119" s="122"/>
      <c r="J2119" s="122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2"/>
      <c r="C2120" s="122"/>
      <c r="D2120" s="122"/>
      <c r="E2120" s="122"/>
      <c r="F2120" s="122"/>
      <c r="G2120" s="122"/>
      <c r="H2120" s="122"/>
      <c r="I2120" s="122"/>
      <c r="J2120" s="122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2"/>
      <c r="C2121" s="122"/>
      <c r="D2121" s="122"/>
      <c r="E2121" s="122"/>
      <c r="F2121" s="122"/>
      <c r="G2121" s="122"/>
      <c r="H2121" s="122"/>
      <c r="I2121" s="122"/>
      <c r="J2121" s="122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2"/>
      <c r="C2122" s="122"/>
      <c r="D2122" s="122"/>
      <c r="E2122" s="122"/>
      <c r="F2122" s="122"/>
      <c r="G2122" s="122"/>
      <c r="H2122" s="122"/>
      <c r="I2122" s="122"/>
      <c r="J2122" s="122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2"/>
      <c r="C2123" s="122"/>
      <c r="D2123" s="122"/>
      <c r="E2123" s="122"/>
      <c r="F2123" s="122"/>
      <c r="G2123" s="122"/>
      <c r="H2123" s="122"/>
      <c r="I2123" s="122"/>
      <c r="J2123" s="122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2"/>
      <c r="C2124" s="122"/>
      <c r="D2124" s="122"/>
      <c r="E2124" s="122"/>
      <c r="F2124" s="122"/>
      <c r="G2124" s="122"/>
      <c r="H2124" s="122"/>
      <c r="I2124" s="122"/>
      <c r="J2124" s="122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2"/>
      <c r="C2125" s="122"/>
      <c r="D2125" s="122"/>
      <c r="E2125" s="122"/>
      <c r="F2125" s="122"/>
      <c r="G2125" s="122"/>
      <c r="H2125" s="122"/>
      <c r="I2125" s="122"/>
      <c r="J2125" s="122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2"/>
      <c r="C2126" s="122"/>
      <c r="D2126" s="122"/>
      <c r="E2126" s="122"/>
      <c r="F2126" s="122"/>
      <c r="G2126" s="122"/>
      <c r="H2126" s="122"/>
      <c r="I2126" s="122"/>
      <c r="J2126" s="122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2"/>
      <c r="C2127" s="122"/>
      <c r="D2127" s="122"/>
      <c r="E2127" s="122"/>
      <c r="F2127" s="122"/>
      <c r="G2127" s="122"/>
      <c r="H2127" s="122"/>
      <c r="I2127" s="122"/>
      <c r="J2127" s="122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2"/>
      <c r="C2128" s="122"/>
      <c r="D2128" s="122"/>
      <c r="E2128" s="122"/>
      <c r="F2128" s="122"/>
      <c r="G2128" s="122"/>
      <c r="H2128" s="122"/>
      <c r="I2128" s="122"/>
      <c r="J2128" s="122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2"/>
      <c r="C2129" s="122"/>
      <c r="D2129" s="122"/>
      <c r="E2129" s="122"/>
      <c r="F2129" s="122"/>
      <c r="G2129" s="122"/>
      <c r="H2129" s="122"/>
      <c r="I2129" s="122"/>
      <c r="J2129" s="122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2"/>
      <c r="C2130" s="122"/>
      <c r="D2130" s="122"/>
      <c r="E2130" s="122"/>
      <c r="F2130" s="122"/>
      <c r="G2130" s="122"/>
      <c r="H2130" s="122"/>
      <c r="I2130" s="122"/>
      <c r="J2130" s="122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2"/>
      <c r="C2131" s="122"/>
      <c r="D2131" s="122"/>
      <c r="E2131" s="122"/>
      <c r="F2131" s="122"/>
      <c r="G2131" s="122"/>
      <c r="H2131" s="122"/>
      <c r="I2131" s="122"/>
      <c r="J2131" s="122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2"/>
      <c r="C2132" s="122"/>
      <c r="D2132" s="122"/>
      <c r="E2132" s="122"/>
      <c r="F2132" s="122"/>
      <c r="G2132" s="122"/>
      <c r="H2132" s="122"/>
      <c r="I2132" s="122"/>
      <c r="J2132" s="122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2"/>
      <c r="C2133" s="122"/>
      <c r="D2133" s="122"/>
      <c r="E2133" s="122"/>
      <c r="F2133" s="122"/>
      <c r="G2133" s="122"/>
      <c r="H2133" s="122"/>
      <c r="I2133" s="122"/>
      <c r="J2133" s="122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2"/>
      <c r="C2134" s="122"/>
      <c r="D2134" s="122"/>
      <c r="E2134" s="122"/>
      <c r="F2134" s="122"/>
      <c r="G2134" s="122"/>
      <c r="H2134" s="122"/>
      <c r="I2134" s="122"/>
      <c r="J2134" s="122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2"/>
      <c r="C2135" s="122"/>
      <c r="D2135" s="122"/>
      <c r="E2135" s="122"/>
      <c r="F2135" s="122"/>
      <c r="G2135" s="122"/>
      <c r="H2135" s="122"/>
      <c r="I2135" s="122"/>
      <c r="J2135" s="122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2"/>
      <c r="C2136" s="122"/>
      <c r="D2136" s="122"/>
      <c r="E2136" s="122"/>
      <c r="F2136" s="122"/>
      <c r="G2136" s="122"/>
      <c r="H2136" s="122"/>
      <c r="I2136" s="122"/>
      <c r="J2136" s="122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2"/>
      <c r="C2137" s="122"/>
      <c r="D2137" s="122"/>
      <c r="E2137" s="122"/>
      <c r="F2137" s="122"/>
      <c r="G2137" s="122"/>
      <c r="H2137" s="122"/>
      <c r="I2137" s="122"/>
      <c r="J2137" s="122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2"/>
      <c r="C2138" s="122"/>
      <c r="D2138" s="122"/>
      <c r="E2138" s="122"/>
      <c r="F2138" s="122"/>
      <c r="G2138" s="122"/>
      <c r="H2138" s="122"/>
      <c r="I2138" s="122"/>
      <c r="J2138" s="122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2"/>
      <c r="C2139" s="122"/>
      <c r="D2139" s="122"/>
      <c r="E2139" s="122"/>
      <c r="F2139" s="122"/>
      <c r="G2139" s="122"/>
      <c r="H2139" s="122"/>
      <c r="I2139" s="122"/>
      <c r="J2139" s="122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2"/>
      <c r="C2140" s="122"/>
      <c r="D2140" s="122"/>
      <c r="E2140" s="122"/>
      <c r="F2140" s="122"/>
      <c r="G2140" s="122"/>
      <c r="H2140" s="122"/>
      <c r="I2140" s="122"/>
      <c r="J2140" s="122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2"/>
      <c r="C2141" s="122"/>
      <c r="D2141" s="122"/>
      <c r="E2141" s="122"/>
      <c r="F2141" s="122"/>
      <c r="G2141" s="122"/>
      <c r="H2141" s="122"/>
      <c r="I2141" s="122"/>
      <c r="J2141" s="122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2"/>
      <c r="C2142" s="122"/>
      <c r="D2142" s="122"/>
      <c r="E2142" s="122"/>
      <c r="F2142" s="122"/>
      <c r="G2142" s="122"/>
      <c r="H2142" s="122"/>
      <c r="I2142" s="122"/>
      <c r="J2142" s="122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2"/>
      <c r="C2143" s="122"/>
      <c r="D2143" s="122"/>
      <c r="E2143" s="122"/>
      <c r="F2143" s="122"/>
      <c r="G2143" s="122"/>
      <c r="H2143" s="122"/>
      <c r="I2143" s="122"/>
      <c r="J2143" s="122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2"/>
      <c r="C2144" s="122"/>
      <c r="D2144" s="122"/>
      <c r="E2144" s="122"/>
      <c r="F2144" s="122"/>
      <c r="G2144" s="122"/>
      <c r="H2144" s="122"/>
      <c r="I2144" s="122"/>
      <c r="J2144" s="122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2"/>
      <c r="C2145" s="122"/>
      <c r="D2145" s="122"/>
      <c r="E2145" s="122"/>
      <c r="F2145" s="122"/>
      <c r="G2145" s="122"/>
      <c r="H2145" s="122"/>
      <c r="I2145" s="122"/>
      <c r="J2145" s="122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2"/>
      <c r="C2146" s="122"/>
      <c r="D2146" s="122"/>
      <c r="E2146" s="122"/>
      <c r="F2146" s="122"/>
      <c r="G2146" s="122"/>
      <c r="H2146" s="122"/>
      <c r="I2146" s="122"/>
      <c r="J2146" s="122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2"/>
      <c r="C2147" s="122"/>
      <c r="D2147" s="122"/>
      <c r="E2147" s="122"/>
      <c r="F2147" s="122"/>
      <c r="G2147" s="122"/>
      <c r="H2147" s="122"/>
      <c r="I2147" s="122"/>
      <c r="J2147" s="122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2"/>
      <c r="C2148" s="122"/>
      <c r="D2148" s="122"/>
      <c r="E2148" s="122"/>
      <c r="F2148" s="122"/>
      <c r="G2148" s="122"/>
      <c r="H2148" s="122"/>
      <c r="I2148" s="122"/>
      <c r="J2148" s="122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2"/>
      <c r="C2149" s="122"/>
      <c r="D2149" s="122"/>
      <c r="E2149" s="122"/>
      <c r="F2149" s="122"/>
      <c r="G2149" s="122"/>
      <c r="H2149" s="122"/>
      <c r="I2149" s="122"/>
      <c r="J2149" s="122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2"/>
      <c r="C2150" s="122"/>
      <c r="D2150" s="122"/>
      <c r="E2150" s="122"/>
      <c r="F2150" s="122"/>
      <c r="G2150" s="122"/>
      <c r="H2150" s="122"/>
      <c r="I2150" s="122"/>
      <c r="J2150" s="122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2"/>
      <c r="C2151" s="122"/>
      <c r="D2151" s="122"/>
      <c r="E2151" s="122"/>
      <c r="F2151" s="122"/>
      <c r="G2151" s="122"/>
      <c r="H2151" s="122"/>
      <c r="I2151" s="122"/>
      <c r="J2151" s="122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2"/>
      <c r="C2152" s="122"/>
      <c r="D2152" s="122"/>
      <c r="E2152" s="122"/>
      <c r="F2152" s="122"/>
      <c r="G2152" s="122"/>
      <c r="H2152" s="122"/>
      <c r="I2152" s="122"/>
      <c r="J2152" s="122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2"/>
      <c r="C2153" s="122"/>
      <c r="D2153" s="122"/>
      <c r="E2153" s="122"/>
      <c r="F2153" s="122"/>
      <c r="G2153" s="122"/>
      <c r="H2153" s="122"/>
      <c r="I2153" s="122"/>
      <c r="J2153" s="122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2"/>
      <c r="C2154" s="122"/>
      <c r="D2154" s="122"/>
      <c r="E2154" s="122"/>
      <c r="F2154" s="122"/>
      <c r="G2154" s="122"/>
      <c r="H2154" s="122"/>
      <c r="I2154" s="122"/>
      <c r="J2154" s="122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2"/>
      <c r="C2155" s="122"/>
      <c r="D2155" s="122"/>
      <c r="E2155" s="122"/>
      <c r="F2155" s="122"/>
      <c r="G2155" s="122"/>
      <c r="H2155" s="122"/>
      <c r="I2155" s="122"/>
      <c r="J2155" s="122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2"/>
      <c r="C2156" s="122"/>
      <c r="D2156" s="122"/>
      <c r="E2156" s="122"/>
      <c r="F2156" s="122"/>
      <c r="G2156" s="122"/>
      <c r="H2156" s="122"/>
      <c r="I2156" s="122"/>
      <c r="J2156" s="122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2"/>
      <c r="C2157" s="122"/>
      <c r="D2157" s="122"/>
      <c r="E2157" s="122"/>
      <c r="F2157" s="122"/>
      <c r="G2157" s="122"/>
      <c r="H2157" s="122"/>
      <c r="I2157" s="122"/>
      <c r="J2157" s="122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2"/>
      <c r="C2158" s="122"/>
      <c r="D2158" s="122"/>
      <c r="E2158" s="122"/>
      <c r="F2158" s="122"/>
      <c r="G2158" s="122"/>
      <c r="H2158" s="122"/>
      <c r="I2158" s="122"/>
      <c r="J2158" s="122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2"/>
      <c r="C2159" s="122"/>
      <c r="D2159" s="122"/>
      <c r="E2159" s="122"/>
      <c r="F2159" s="122"/>
      <c r="G2159" s="122"/>
      <c r="H2159" s="122"/>
      <c r="I2159" s="122"/>
      <c r="J2159" s="122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2"/>
      <c r="C2160" s="122"/>
      <c r="D2160" s="122"/>
      <c r="E2160" s="122"/>
      <c r="F2160" s="122"/>
      <c r="G2160" s="122"/>
      <c r="H2160" s="122"/>
      <c r="I2160" s="122"/>
      <c r="J2160" s="122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2"/>
      <c r="C2161" s="122"/>
      <c r="D2161" s="122"/>
      <c r="E2161" s="122"/>
      <c r="F2161" s="122"/>
      <c r="G2161" s="122"/>
      <c r="H2161" s="122"/>
      <c r="I2161" s="122"/>
      <c r="J2161" s="122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2"/>
      <c r="C2162" s="122"/>
      <c r="D2162" s="122"/>
      <c r="E2162" s="122"/>
      <c r="F2162" s="122"/>
      <c r="G2162" s="122"/>
      <c r="H2162" s="122"/>
      <c r="I2162" s="122"/>
      <c r="J2162" s="122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2"/>
      <c r="C2163" s="122"/>
      <c r="D2163" s="122"/>
      <c r="E2163" s="122"/>
      <c r="F2163" s="122"/>
      <c r="G2163" s="122"/>
      <c r="H2163" s="122"/>
      <c r="I2163" s="122"/>
      <c r="J2163" s="122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2"/>
      <c r="C2164" s="122"/>
      <c r="D2164" s="122"/>
      <c r="E2164" s="122"/>
      <c r="F2164" s="122"/>
      <c r="G2164" s="122"/>
      <c r="H2164" s="122"/>
      <c r="I2164" s="122"/>
      <c r="J2164" s="122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2"/>
      <c r="C2165" s="122"/>
      <c r="D2165" s="122"/>
      <c r="E2165" s="122"/>
      <c r="F2165" s="122"/>
      <c r="G2165" s="122"/>
      <c r="H2165" s="122"/>
      <c r="I2165" s="122"/>
      <c r="J2165" s="122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2"/>
      <c r="C2166" s="122"/>
      <c r="D2166" s="122"/>
      <c r="E2166" s="122"/>
      <c r="F2166" s="122"/>
      <c r="G2166" s="122"/>
      <c r="H2166" s="122"/>
      <c r="I2166" s="122"/>
      <c r="J2166" s="122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2"/>
      <c r="C2167" s="122"/>
      <c r="D2167" s="122"/>
      <c r="E2167" s="122"/>
      <c r="F2167" s="122"/>
      <c r="G2167" s="122"/>
      <c r="H2167" s="122"/>
      <c r="I2167" s="122"/>
      <c r="J2167" s="122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2"/>
      <c r="C2168" s="122"/>
      <c r="D2168" s="122"/>
      <c r="E2168" s="122"/>
      <c r="F2168" s="122"/>
      <c r="G2168" s="122"/>
      <c r="H2168" s="122"/>
      <c r="I2168" s="122"/>
      <c r="J2168" s="122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2"/>
      <c r="C2169" s="122"/>
      <c r="D2169" s="122"/>
      <c r="E2169" s="122"/>
      <c r="F2169" s="122"/>
      <c r="G2169" s="122"/>
      <c r="H2169" s="122"/>
      <c r="I2169" s="122"/>
      <c r="J2169" s="122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2"/>
      <c r="C2170" s="122"/>
      <c r="D2170" s="122"/>
      <c r="E2170" s="122"/>
      <c r="F2170" s="122"/>
      <c r="G2170" s="122"/>
      <c r="H2170" s="122"/>
      <c r="I2170" s="122"/>
      <c r="J2170" s="122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2"/>
      <c r="C2171" s="122"/>
      <c r="D2171" s="122"/>
      <c r="E2171" s="122"/>
      <c r="F2171" s="122"/>
      <c r="G2171" s="122"/>
      <c r="H2171" s="122"/>
      <c r="I2171" s="122"/>
      <c r="J2171" s="122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2"/>
      <c r="C2172" s="122"/>
      <c r="D2172" s="122"/>
      <c r="E2172" s="122"/>
      <c r="F2172" s="122"/>
      <c r="G2172" s="122"/>
      <c r="H2172" s="122"/>
      <c r="I2172" s="122"/>
      <c r="J2172" s="122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2"/>
      <c r="C2173" s="122"/>
      <c r="D2173" s="122"/>
      <c r="E2173" s="122"/>
      <c r="F2173" s="122"/>
      <c r="G2173" s="122"/>
      <c r="H2173" s="122"/>
      <c r="I2173" s="122"/>
      <c r="J2173" s="122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2"/>
      <c r="C2174" s="122"/>
      <c r="D2174" s="122"/>
      <c r="E2174" s="122"/>
      <c r="F2174" s="122"/>
      <c r="G2174" s="122"/>
      <c r="H2174" s="122"/>
      <c r="I2174" s="122"/>
      <c r="J2174" s="122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2"/>
      <c r="C2175" s="122"/>
      <c r="D2175" s="122"/>
      <c r="E2175" s="122"/>
      <c r="F2175" s="122"/>
      <c r="G2175" s="122"/>
      <c r="H2175" s="122"/>
      <c r="I2175" s="122"/>
      <c r="J2175" s="122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2"/>
      <c r="C2176" s="122"/>
      <c r="D2176" s="122"/>
      <c r="E2176" s="122"/>
      <c r="F2176" s="122"/>
      <c r="G2176" s="122"/>
      <c r="H2176" s="122"/>
      <c r="I2176" s="122"/>
      <c r="J2176" s="122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2"/>
      <c r="C2177" s="122"/>
      <c r="D2177" s="122"/>
      <c r="E2177" s="122"/>
      <c r="F2177" s="122"/>
      <c r="G2177" s="122"/>
      <c r="H2177" s="122"/>
      <c r="I2177" s="122"/>
      <c r="J2177" s="122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2"/>
      <c r="C2178" s="122"/>
      <c r="D2178" s="122"/>
      <c r="E2178" s="122"/>
      <c r="F2178" s="122"/>
      <c r="G2178" s="122"/>
      <c r="H2178" s="122"/>
      <c r="I2178" s="122"/>
      <c r="J2178" s="122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2"/>
      <c r="C2179" s="122"/>
      <c r="D2179" s="122"/>
      <c r="E2179" s="122"/>
      <c r="F2179" s="122"/>
      <c r="G2179" s="122"/>
      <c r="H2179" s="122"/>
      <c r="I2179" s="122"/>
      <c r="J2179" s="122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2"/>
      <c r="C2180" s="122"/>
      <c r="D2180" s="122"/>
      <c r="E2180" s="122"/>
      <c r="F2180" s="122"/>
      <c r="G2180" s="122"/>
      <c r="H2180" s="122"/>
      <c r="I2180" s="122"/>
      <c r="J2180" s="122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2"/>
      <c r="C2181" s="122"/>
      <c r="D2181" s="122"/>
      <c r="E2181" s="122"/>
      <c r="F2181" s="122"/>
      <c r="G2181" s="122"/>
      <c r="H2181" s="122"/>
      <c r="I2181" s="122"/>
      <c r="J2181" s="122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2"/>
      <c r="C2182" s="122"/>
      <c r="D2182" s="122"/>
      <c r="E2182" s="122"/>
      <c r="F2182" s="122"/>
      <c r="G2182" s="122"/>
      <c r="H2182" s="122"/>
      <c r="I2182" s="122"/>
      <c r="J2182" s="122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2"/>
      <c r="C2183" s="122"/>
      <c r="D2183" s="122"/>
      <c r="E2183" s="122"/>
      <c r="F2183" s="122"/>
      <c r="G2183" s="122"/>
      <c r="H2183" s="122"/>
      <c r="I2183" s="122"/>
      <c r="J2183" s="122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2"/>
      <c r="C2184" s="122"/>
      <c r="D2184" s="122"/>
      <c r="E2184" s="122"/>
      <c r="F2184" s="122"/>
      <c r="G2184" s="122"/>
      <c r="H2184" s="122"/>
      <c r="I2184" s="122"/>
      <c r="J2184" s="122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2"/>
      <c r="C2185" s="122"/>
      <c r="D2185" s="122"/>
      <c r="E2185" s="122"/>
      <c r="F2185" s="122"/>
      <c r="G2185" s="122"/>
      <c r="H2185" s="122"/>
      <c r="I2185" s="122"/>
      <c r="J2185" s="122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2"/>
      <c r="C2186" s="122"/>
      <c r="D2186" s="122"/>
      <c r="E2186" s="122"/>
      <c r="F2186" s="122"/>
      <c r="G2186" s="122"/>
      <c r="H2186" s="122"/>
      <c r="I2186" s="122"/>
      <c r="J2186" s="122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2"/>
      <c r="C2187" s="122"/>
      <c r="D2187" s="122"/>
      <c r="E2187" s="122"/>
      <c r="F2187" s="122"/>
      <c r="G2187" s="122"/>
      <c r="H2187" s="122"/>
      <c r="I2187" s="122"/>
      <c r="J2187" s="122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2"/>
      <c r="C2188" s="122"/>
      <c r="D2188" s="122"/>
      <c r="E2188" s="122"/>
      <c r="F2188" s="122"/>
      <c r="G2188" s="122"/>
      <c r="H2188" s="122"/>
      <c r="I2188" s="122"/>
      <c r="J2188" s="122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2"/>
      <c r="C2189" s="122"/>
      <c r="D2189" s="122"/>
      <c r="E2189" s="122"/>
      <c r="F2189" s="122"/>
      <c r="G2189" s="122"/>
      <c r="H2189" s="122"/>
      <c r="I2189" s="122"/>
      <c r="J2189" s="122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2"/>
      <c r="C2190" s="122"/>
      <c r="D2190" s="122"/>
      <c r="E2190" s="122"/>
      <c r="F2190" s="122"/>
      <c r="G2190" s="122"/>
      <c r="H2190" s="122"/>
      <c r="I2190" s="122"/>
      <c r="J2190" s="122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2"/>
      <c r="C2191" s="122"/>
      <c r="D2191" s="122"/>
      <c r="E2191" s="122"/>
      <c r="F2191" s="122"/>
      <c r="G2191" s="122"/>
      <c r="H2191" s="122"/>
      <c r="I2191" s="122"/>
      <c r="J2191" s="122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2"/>
      <c r="C2192" s="122"/>
      <c r="D2192" s="122"/>
      <c r="E2192" s="122"/>
      <c r="F2192" s="122"/>
      <c r="G2192" s="122"/>
      <c r="H2192" s="122"/>
      <c r="I2192" s="122"/>
      <c r="J2192" s="122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2"/>
      <c r="C2193" s="122"/>
      <c r="D2193" s="122"/>
      <c r="E2193" s="122"/>
      <c r="F2193" s="122"/>
      <c r="G2193" s="122"/>
      <c r="H2193" s="122"/>
      <c r="I2193" s="122"/>
      <c r="J2193" s="122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2"/>
      <c r="C2194" s="122"/>
      <c r="D2194" s="122"/>
      <c r="E2194" s="122"/>
      <c r="F2194" s="122"/>
      <c r="G2194" s="122"/>
      <c r="H2194" s="122"/>
      <c r="I2194" s="122"/>
      <c r="J2194" s="122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2"/>
      <c r="C2195" s="122"/>
      <c r="D2195" s="122"/>
      <c r="E2195" s="122"/>
      <c r="F2195" s="122"/>
      <c r="G2195" s="122"/>
      <c r="H2195" s="122"/>
      <c r="I2195" s="122"/>
      <c r="J2195" s="122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2"/>
      <c r="C2196" s="122"/>
      <c r="D2196" s="122"/>
      <c r="E2196" s="122"/>
      <c r="F2196" s="122"/>
      <c r="G2196" s="122"/>
      <c r="H2196" s="122"/>
      <c r="I2196" s="122"/>
      <c r="J2196" s="122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2"/>
      <c r="C2197" s="122"/>
      <c r="D2197" s="122"/>
      <c r="E2197" s="122"/>
      <c r="F2197" s="122"/>
      <c r="G2197" s="122"/>
      <c r="H2197" s="122"/>
      <c r="I2197" s="122"/>
      <c r="J2197" s="122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2"/>
      <c r="C2198" s="122"/>
      <c r="D2198" s="122"/>
      <c r="E2198" s="122"/>
      <c r="F2198" s="122"/>
      <c r="G2198" s="122"/>
      <c r="H2198" s="122"/>
      <c r="I2198" s="122"/>
      <c r="J2198" s="122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2"/>
      <c r="C2199" s="122"/>
      <c r="D2199" s="122"/>
      <c r="E2199" s="122"/>
      <c r="F2199" s="122"/>
      <c r="G2199" s="122"/>
      <c r="H2199" s="122"/>
      <c r="I2199" s="122"/>
      <c r="J2199" s="122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2"/>
      <c r="C2200" s="122"/>
      <c r="D2200" s="122"/>
      <c r="E2200" s="122"/>
      <c r="F2200" s="122"/>
      <c r="G2200" s="122"/>
      <c r="H2200" s="122"/>
      <c r="I2200" s="122"/>
      <c r="J2200" s="122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2"/>
      <c r="C2201" s="122"/>
      <c r="D2201" s="122"/>
      <c r="E2201" s="122"/>
      <c r="F2201" s="122"/>
      <c r="G2201" s="122"/>
      <c r="H2201" s="122"/>
      <c r="I2201" s="122"/>
      <c r="J2201" s="122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2"/>
      <c r="C2202" s="122"/>
      <c r="D2202" s="122"/>
      <c r="E2202" s="122"/>
      <c r="F2202" s="122"/>
      <c r="G2202" s="122"/>
      <c r="H2202" s="122"/>
      <c r="I2202" s="122"/>
      <c r="J2202" s="122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2"/>
      <c r="C2203" s="122"/>
      <c r="D2203" s="122"/>
      <c r="E2203" s="122"/>
      <c r="F2203" s="122"/>
      <c r="G2203" s="122"/>
      <c r="H2203" s="122"/>
      <c r="I2203" s="122"/>
      <c r="J2203" s="122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2"/>
      <c r="C2204" s="122"/>
      <c r="D2204" s="122"/>
      <c r="E2204" s="122"/>
      <c r="F2204" s="122"/>
      <c r="G2204" s="122"/>
      <c r="H2204" s="122"/>
      <c r="I2204" s="122"/>
      <c r="J2204" s="122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2"/>
      <c r="C2205" s="122"/>
      <c r="D2205" s="122"/>
      <c r="E2205" s="122"/>
      <c r="F2205" s="122"/>
      <c r="G2205" s="122"/>
      <c r="H2205" s="122"/>
      <c r="I2205" s="122"/>
      <c r="J2205" s="122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2"/>
      <c r="C2206" s="122"/>
      <c r="D2206" s="122"/>
      <c r="E2206" s="122"/>
      <c r="F2206" s="122"/>
      <c r="G2206" s="122"/>
      <c r="H2206" s="122"/>
      <c r="I2206" s="122"/>
      <c r="J2206" s="122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2"/>
      <c r="C2207" s="122"/>
      <c r="D2207" s="122"/>
      <c r="E2207" s="122"/>
      <c r="F2207" s="122"/>
      <c r="G2207" s="122"/>
      <c r="H2207" s="122"/>
      <c r="I2207" s="122"/>
      <c r="J2207" s="122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2"/>
      <c r="C2208" s="122"/>
      <c r="D2208" s="122"/>
      <c r="E2208" s="122"/>
      <c r="F2208" s="122"/>
      <c r="G2208" s="122"/>
      <c r="H2208" s="122"/>
      <c r="I2208" s="122"/>
      <c r="J2208" s="122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2"/>
      <c r="C2209" s="122"/>
      <c r="D2209" s="122"/>
      <c r="E2209" s="122"/>
      <c r="F2209" s="122"/>
      <c r="G2209" s="122"/>
      <c r="H2209" s="122"/>
      <c r="I2209" s="122"/>
      <c r="J2209" s="122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2"/>
      <c r="C2210" s="122"/>
      <c r="D2210" s="122"/>
      <c r="E2210" s="122"/>
      <c r="F2210" s="122"/>
      <c r="G2210" s="122"/>
      <c r="H2210" s="122"/>
      <c r="I2210" s="122"/>
      <c r="J2210" s="122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2"/>
      <c r="C2211" s="122"/>
      <c r="D2211" s="122"/>
      <c r="E2211" s="122"/>
      <c r="F2211" s="122"/>
      <c r="G2211" s="122"/>
      <c r="H2211" s="122"/>
      <c r="I2211" s="122"/>
      <c r="J2211" s="122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2"/>
      <c r="C2212" s="122"/>
      <c r="D2212" s="122"/>
      <c r="E2212" s="122"/>
      <c r="F2212" s="122"/>
      <c r="G2212" s="122"/>
      <c r="H2212" s="122"/>
      <c r="I2212" s="122"/>
      <c r="J2212" s="122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2"/>
      <c r="C2213" s="122"/>
      <c r="D2213" s="122"/>
      <c r="E2213" s="122"/>
      <c r="F2213" s="122"/>
      <c r="G2213" s="122"/>
      <c r="H2213" s="122"/>
      <c r="I2213" s="122"/>
      <c r="J2213" s="122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2"/>
      <c r="C2214" s="122"/>
      <c r="D2214" s="122"/>
      <c r="E2214" s="122"/>
      <c r="F2214" s="122"/>
      <c r="G2214" s="122"/>
      <c r="H2214" s="122"/>
      <c r="I2214" s="122"/>
      <c r="J2214" s="122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2"/>
      <c r="C2215" s="122"/>
      <c r="D2215" s="122"/>
      <c r="E2215" s="122"/>
      <c r="F2215" s="122"/>
      <c r="G2215" s="122"/>
      <c r="H2215" s="122"/>
      <c r="I2215" s="122"/>
      <c r="J2215" s="122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2"/>
      <c r="C2216" s="122"/>
      <c r="D2216" s="122"/>
      <c r="E2216" s="122"/>
      <c r="F2216" s="122"/>
      <c r="G2216" s="122"/>
      <c r="H2216" s="122"/>
      <c r="I2216" s="122"/>
      <c r="J2216" s="122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2"/>
      <c r="C2217" s="122"/>
      <c r="D2217" s="122"/>
      <c r="E2217" s="122"/>
      <c r="F2217" s="122"/>
      <c r="G2217" s="122"/>
      <c r="H2217" s="122"/>
      <c r="I2217" s="122"/>
      <c r="J2217" s="122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2"/>
      <c r="C2218" s="122"/>
      <c r="D2218" s="122"/>
      <c r="E2218" s="122"/>
      <c r="F2218" s="122"/>
      <c r="G2218" s="122"/>
      <c r="H2218" s="122"/>
      <c r="I2218" s="122"/>
      <c r="J2218" s="122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2"/>
      <c r="C2219" s="122"/>
      <c r="D2219" s="122"/>
      <c r="E2219" s="122"/>
      <c r="F2219" s="122"/>
      <c r="G2219" s="122"/>
      <c r="H2219" s="122"/>
      <c r="I2219" s="122"/>
      <c r="J2219" s="122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2"/>
      <c r="C2220" s="122"/>
      <c r="D2220" s="122"/>
      <c r="E2220" s="122"/>
      <c r="F2220" s="122"/>
      <c r="G2220" s="122"/>
      <c r="H2220" s="122"/>
      <c r="I2220" s="122"/>
      <c r="J2220" s="122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2"/>
      <c r="C2221" s="122"/>
      <c r="D2221" s="122"/>
      <c r="E2221" s="122"/>
      <c r="F2221" s="122"/>
      <c r="G2221" s="122"/>
      <c r="H2221" s="122"/>
      <c r="I2221" s="122"/>
      <c r="J2221" s="122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2"/>
      <c r="C2222" s="122"/>
      <c r="D2222" s="122"/>
      <c r="E2222" s="122"/>
      <c r="F2222" s="122"/>
      <c r="G2222" s="122"/>
      <c r="H2222" s="122"/>
      <c r="I2222" s="122"/>
      <c r="J2222" s="122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2"/>
      <c r="C2223" s="122"/>
      <c r="D2223" s="122"/>
      <c r="E2223" s="122"/>
      <c r="F2223" s="122"/>
      <c r="G2223" s="122"/>
      <c r="H2223" s="122"/>
      <c r="I2223" s="122"/>
      <c r="J2223" s="122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2"/>
      <c r="C2224" s="122"/>
      <c r="D2224" s="122"/>
      <c r="E2224" s="122"/>
      <c r="F2224" s="122"/>
      <c r="G2224" s="122"/>
      <c r="H2224" s="122"/>
      <c r="I2224" s="122"/>
      <c r="J2224" s="122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2"/>
      <c r="C2225" s="122"/>
      <c r="D2225" s="122"/>
      <c r="E2225" s="122"/>
      <c r="F2225" s="122"/>
      <c r="G2225" s="122"/>
      <c r="H2225" s="122"/>
      <c r="I2225" s="122"/>
      <c r="J2225" s="122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2"/>
      <c r="C2226" s="122"/>
      <c r="D2226" s="122"/>
      <c r="E2226" s="122"/>
      <c r="F2226" s="122"/>
      <c r="G2226" s="122"/>
      <c r="H2226" s="122"/>
      <c r="I2226" s="122"/>
      <c r="J2226" s="122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2"/>
      <c r="C2227" s="122"/>
      <c r="D2227" s="122"/>
      <c r="E2227" s="122"/>
      <c r="F2227" s="122"/>
      <c r="G2227" s="122"/>
      <c r="H2227" s="122"/>
      <c r="I2227" s="122"/>
      <c r="J2227" s="122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2"/>
      <c r="C2228" s="122"/>
      <c r="D2228" s="122"/>
      <c r="E2228" s="122"/>
      <c r="F2228" s="122"/>
      <c r="G2228" s="122"/>
      <c r="H2228" s="122"/>
      <c r="I2228" s="122"/>
      <c r="J2228" s="122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2"/>
      <c r="C2229" s="122"/>
      <c r="D2229" s="122"/>
      <c r="E2229" s="122"/>
      <c r="F2229" s="122"/>
      <c r="G2229" s="122"/>
      <c r="H2229" s="122"/>
      <c r="I2229" s="122"/>
      <c r="J2229" s="122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2"/>
      <c r="C2230" s="122"/>
      <c r="D2230" s="122"/>
      <c r="E2230" s="122"/>
      <c r="F2230" s="122"/>
      <c r="G2230" s="122"/>
      <c r="H2230" s="122"/>
      <c r="I2230" s="122"/>
      <c r="J2230" s="122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2"/>
      <c r="C2231" s="122"/>
      <c r="D2231" s="122"/>
      <c r="E2231" s="122"/>
      <c r="F2231" s="122"/>
      <c r="G2231" s="122"/>
      <c r="H2231" s="122"/>
      <c r="I2231" s="122"/>
      <c r="J2231" s="122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2"/>
      <c r="C2232" s="122"/>
      <c r="D2232" s="122"/>
      <c r="E2232" s="122"/>
      <c r="F2232" s="122"/>
      <c r="G2232" s="122"/>
      <c r="H2232" s="122"/>
      <c r="I2232" s="122"/>
      <c r="J2232" s="122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2"/>
      <c r="C2233" s="122"/>
      <c r="D2233" s="122"/>
      <c r="E2233" s="122"/>
      <c r="F2233" s="122"/>
      <c r="G2233" s="122"/>
      <c r="H2233" s="122"/>
      <c r="I2233" s="122"/>
      <c r="J2233" s="122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2"/>
      <c r="C2234" s="122"/>
      <c r="D2234" s="122"/>
      <c r="E2234" s="122"/>
      <c r="F2234" s="122"/>
      <c r="G2234" s="122"/>
      <c r="H2234" s="122"/>
      <c r="I2234" s="122"/>
      <c r="J2234" s="122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2"/>
      <c r="C2235" s="122"/>
      <c r="D2235" s="122"/>
      <c r="E2235" s="122"/>
      <c r="F2235" s="122"/>
      <c r="G2235" s="122"/>
      <c r="H2235" s="122"/>
      <c r="I2235" s="122"/>
      <c r="J2235" s="122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2"/>
      <c r="C2236" s="122"/>
      <c r="D2236" s="122"/>
      <c r="E2236" s="122"/>
      <c r="F2236" s="122"/>
      <c r="G2236" s="122"/>
      <c r="H2236" s="122"/>
      <c r="I2236" s="122"/>
      <c r="J2236" s="122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2"/>
      <c r="C2237" s="122"/>
      <c r="D2237" s="122"/>
      <c r="E2237" s="122"/>
      <c r="F2237" s="122"/>
      <c r="G2237" s="122"/>
      <c r="H2237" s="122"/>
      <c r="I2237" s="122"/>
      <c r="J2237" s="122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2"/>
      <c r="C2238" s="122"/>
      <c r="D2238" s="122"/>
      <c r="E2238" s="122"/>
      <c r="F2238" s="122"/>
      <c r="G2238" s="122"/>
      <c r="H2238" s="122"/>
      <c r="I2238" s="122"/>
      <c r="J2238" s="122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2"/>
      <c r="C2239" s="122"/>
      <c r="D2239" s="122"/>
      <c r="E2239" s="122"/>
      <c r="F2239" s="122"/>
      <c r="G2239" s="122"/>
      <c r="H2239" s="122"/>
      <c r="I2239" s="122"/>
      <c r="J2239" s="122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2"/>
      <c r="C2240" s="122"/>
      <c r="D2240" s="122"/>
      <c r="E2240" s="122"/>
      <c r="F2240" s="122"/>
      <c r="G2240" s="122"/>
      <c r="H2240" s="122"/>
      <c r="I2240" s="122"/>
      <c r="J2240" s="122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2"/>
      <c r="C2241" s="122"/>
      <c r="D2241" s="122"/>
      <c r="E2241" s="122"/>
      <c r="F2241" s="122"/>
      <c r="G2241" s="122"/>
      <c r="H2241" s="122"/>
      <c r="I2241" s="122"/>
      <c r="J2241" s="122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2"/>
      <c r="C2242" s="122"/>
      <c r="D2242" s="122"/>
      <c r="E2242" s="122"/>
      <c r="F2242" s="122"/>
      <c r="G2242" s="122"/>
      <c r="H2242" s="122"/>
      <c r="I2242" s="122"/>
      <c r="J2242" s="122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2"/>
      <c r="C2243" s="122"/>
      <c r="D2243" s="122"/>
      <c r="E2243" s="122"/>
      <c r="F2243" s="122"/>
      <c r="G2243" s="122"/>
      <c r="H2243" s="122"/>
      <c r="I2243" s="122"/>
      <c r="J2243" s="122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2"/>
      <c r="C2244" s="122"/>
      <c r="D2244" s="122"/>
      <c r="E2244" s="122"/>
      <c r="F2244" s="122"/>
      <c r="G2244" s="122"/>
      <c r="H2244" s="122"/>
      <c r="I2244" s="122"/>
      <c r="J2244" s="122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2"/>
      <c r="C2245" s="122"/>
      <c r="D2245" s="122"/>
      <c r="E2245" s="122"/>
      <c r="F2245" s="122"/>
      <c r="G2245" s="122"/>
      <c r="H2245" s="122"/>
      <c r="I2245" s="122"/>
      <c r="J2245" s="122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2"/>
      <c r="C2246" s="122"/>
      <c r="D2246" s="122"/>
      <c r="E2246" s="122"/>
      <c r="F2246" s="122"/>
      <c r="G2246" s="122"/>
      <c r="H2246" s="122"/>
      <c r="I2246" s="122"/>
      <c r="J2246" s="122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2"/>
      <c r="C2247" s="122"/>
      <c r="D2247" s="122"/>
      <c r="E2247" s="122"/>
      <c r="F2247" s="122"/>
      <c r="G2247" s="122"/>
      <c r="H2247" s="122"/>
      <c r="I2247" s="122"/>
      <c r="J2247" s="122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2"/>
      <c r="C2248" s="122"/>
      <c r="D2248" s="122"/>
      <c r="E2248" s="122"/>
      <c r="F2248" s="122"/>
      <c r="G2248" s="122"/>
      <c r="H2248" s="122"/>
      <c r="I2248" s="122"/>
      <c r="J2248" s="122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2"/>
      <c r="C2249" s="122"/>
      <c r="D2249" s="122"/>
      <c r="E2249" s="122"/>
      <c r="F2249" s="122"/>
      <c r="G2249" s="122"/>
      <c r="H2249" s="122"/>
      <c r="I2249" s="122"/>
      <c r="J2249" s="122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2"/>
      <c r="C2250" s="122"/>
      <c r="D2250" s="122"/>
      <c r="E2250" s="122"/>
      <c r="F2250" s="122"/>
      <c r="G2250" s="122"/>
      <c r="H2250" s="122"/>
      <c r="I2250" s="122"/>
      <c r="J2250" s="122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2"/>
      <c r="C2251" s="122"/>
      <c r="D2251" s="122"/>
      <c r="E2251" s="122"/>
      <c r="F2251" s="122"/>
      <c r="G2251" s="122"/>
      <c r="H2251" s="122"/>
      <c r="I2251" s="122"/>
      <c r="J2251" s="122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2"/>
      <c r="C2252" s="122"/>
      <c r="D2252" s="122"/>
      <c r="E2252" s="122"/>
      <c r="F2252" s="122"/>
      <c r="G2252" s="122"/>
      <c r="H2252" s="122"/>
      <c r="I2252" s="122"/>
      <c r="J2252" s="122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2"/>
      <c r="C2253" s="122"/>
      <c r="D2253" s="122"/>
      <c r="E2253" s="122"/>
      <c r="F2253" s="122"/>
      <c r="G2253" s="122"/>
      <c r="H2253" s="122"/>
      <c r="I2253" s="122"/>
      <c r="J2253" s="122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2"/>
      <c r="C2254" s="122"/>
      <c r="D2254" s="122"/>
      <c r="E2254" s="122"/>
      <c r="F2254" s="122"/>
      <c r="G2254" s="122"/>
      <c r="H2254" s="122"/>
      <c r="I2254" s="122"/>
      <c r="J2254" s="122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2"/>
      <c r="C2255" s="122"/>
      <c r="D2255" s="122"/>
      <c r="E2255" s="122"/>
      <c r="F2255" s="122"/>
      <c r="G2255" s="122"/>
      <c r="H2255" s="122"/>
      <c r="I2255" s="122"/>
      <c r="J2255" s="122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2"/>
      <c r="C2256" s="122"/>
      <c r="D2256" s="122"/>
      <c r="E2256" s="122"/>
      <c r="F2256" s="122"/>
      <c r="G2256" s="122"/>
      <c r="H2256" s="122"/>
      <c r="I2256" s="122"/>
      <c r="J2256" s="122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2"/>
      <c r="C2257" s="122"/>
      <c r="D2257" s="122"/>
      <c r="E2257" s="122"/>
      <c r="F2257" s="122"/>
      <c r="G2257" s="122"/>
      <c r="H2257" s="122"/>
      <c r="I2257" s="122"/>
      <c r="J2257" s="122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2"/>
      <c r="C2258" s="122"/>
      <c r="D2258" s="122"/>
      <c r="E2258" s="122"/>
      <c r="F2258" s="122"/>
      <c r="G2258" s="122"/>
      <c r="H2258" s="122"/>
      <c r="I2258" s="122"/>
      <c r="J2258" s="122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2"/>
      <c r="C2259" s="122"/>
      <c r="D2259" s="122"/>
      <c r="E2259" s="122"/>
      <c r="F2259" s="122"/>
      <c r="G2259" s="122"/>
      <c r="H2259" s="122"/>
      <c r="I2259" s="122"/>
      <c r="J2259" s="122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2"/>
      <c r="C2260" s="122"/>
      <c r="D2260" s="122"/>
      <c r="E2260" s="122"/>
      <c r="F2260" s="122"/>
      <c r="G2260" s="122"/>
      <c r="H2260" s="122"/>
      <c r="I2260" s="122"/>
      <c r="J2260" s="122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2"/>
      <c r="C2261" s="122"/>
      <c r="D2261" s="122"/>
      <c r="E2261" s="122"/>
      <c r="F2261" s="122"/>
      <c r="G2261" s="122"/>
      <c r="H2261" s="122"/>
      <c r="I2261" s="122"/>
      <c r="J2261" s="122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2"/>
      <c r="C2262" s="122"/>
      <c r="D2262" s="122"/>
      <c r="E2262" s="122"/>
      <c r="F2262" s="122"/>
      <c r="G2262" s="122"/>
      <c r="H2262" s="122"/>
      <c r="I2262" s="122"/>
      <c r="J2262" s="122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2"/>
      <c r="C2263" s="122"/>
      <c r="D2263" s="122"/>
      <c r="E2263" s="122"/>
      <c r="F2263" s="122"/>
      <c r="G2263" s="122"/>
      <c r="H2263" s="122"/>
      <c r="I2263" s="122"/>
      <c r="J2263" s="122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2"/>
      <c r="C2264" s="122"/>
      <c r="D2264" s="122"/>
      <c r="E2264" s="122"/>
      <c r="F2264" s="122"/>
      <c r="G2264" s="122"/>
      <c r="H2264" s="122"/>
      <c r="I2264" s="122"/>
      <c r="J2264" s="122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2"/>
      <c r="C2265" s="122"/>
      <c r="D2265" s="122"/>
      <c r="E2265" s="122"/>
      <c r="F2265" s="122"/>
      <c r="G2265" s="122"/>
      <c r="H2265" s="122"/>
      <c r="I2265" s="122"/>
      <c r="J2265" s="122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2"/>
      <c r="C2266" s="122"/>
      <c r="D2266" s="122"/>
      <c r="E2266" s="122"/>
      <c r="F2266" s="122"/>
      <c r="G2266" s="122"/>
      <c r="H2266" s="122"/>
      <c r="I2266" s="122"/>
      <c r="J2266" s="122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2"/>
      <c r="C2267" s="122"/>
      <c r="D2267" s="122"/>
      <c r="E2267" s="122"/>
      <c r="F2267" s="122"/>
      <c r="G2267" s="122"/>
      <c r="H2267" s="122"/>
      <c r="I2267" s="122"/>
      <c r="J2267" s="122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2"/>
      <c r="C2268" s="122"/>
      <c r="D2268" s="122"/>
      <c r="E2268" s="122"/>
      <c r="F2268" s="122"/>
      <c r="G2268" s="122"/>
      <c r="H2268" s="122"/>
      <c r="I2268" s="122"/>
      <c r="J2268" s="122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2"/>
      <c r="C2269" s="122"/>
      <c r="D2269" s="122"/>
      <c r="E2269" s="122"/>
      <c r="F2269" s="122"/>
      <c r="G2269" s="122"/>
      <c r="H2269" s="122"/>
      <c r="I2269" s="122"/>
      <c r="J2269" s="122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2"/>
      <c r="C2270" s="122"/>
      <c r="D2270" s="122"/>
      <c r="E2270" s="122"/>
      <c r="F2270" s="122"/>
      <c r="G2270" s="122"/>
      <c r="H2270" s="122"/>
      <c r="I2270" s="122"/>
      <c r="J2270" s="122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2"/>
      <c r="C2271" s="122"/>
      <c r="D2271" s="122"/>
      <c r="E2271" s="122"/>
      <c r="F2271" s="122"/>
      <c r="G2271" s="122"/>
      <c r="H2271" s="122"/>
      <c r="I2271" s="122"/>
      <c r="J2271" s="122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2"/>
      <c r="C2272" s="122"/>
      <c r="D2272" s="122"/>
      <c r="E2272" s="122"/>
      <c r="F2272" s="122"/>
      <c r="G2272" s="122"/>
      <c r="H2272" s="122"/>
      <c r="I2272" s="122"/>
      <c r="J2272" s="122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2"/>
      <c r="C2273" s="122"/>
      <c r="D2273" s="122"/>
      <c r="E2273" s="122"/>
      <c r="F2273" s="122"/>
      <c r="G2273" s="122"/>
      <c r="H2273" s="122"/>
      <c r="I2273" s="122"/>
      <c r="J2273" s="122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2"/>
      <c r="C2274" s="122"/>
      <c r="D2274" s="122"/>
      <c r="E2274" s="122"/>
      <c r="F2274" s="122"/>
      <c r="G2274" s="122"/>
      <c r="H2274" s="122"/>
      <c r="I2274" s="122"/>
      <c r="J2274" s="122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2"/>
      <c r="C2275" s="122"/>
      <c r="D2275" s="122"/>
      <c r="E2275" s="122"/>
      <c r="F2275" s="122"/>
      <c r="G2275" s="122"/>
      <c r="H2275" s="122"/>
      <c r="I2275" s="122"/>
      <c r="J2275" s="122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2"/>
      <c r="C2276" s="122"/>
      <c r="D2276" s="122"/>
      <c r="E2276" s="122"/>
      <c r="F2276" s="122"/>
      <c r="G2276" s="122"/>
      <c r="H2276" s="122"/>
      <c r="I2276" s="122"/>
      <c r="J2276" s="122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2"/>
      <c r="C2277" s="122"/>
      <c r="D2277" s="122"/>
      <c r="E2277" s="122"/>
      <c r="F2277" s="122"/>
      <c r="G2277" s="122"/>
      <c r="H2277" s="122"/>
      <c r="I2277" s="122"/>
      <c r="J2277" s="122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2"/>
      <c r="C2278" s="122"/>
      <c r="D2278" s="122"/>
      <c r="E2278" s="122"/>
      <c r="F2278" s="122"/>
      <c r="G2278" s="122"/>
      <c r="H2278" s="122"/>
      <c r="I2278" s="122"/>
      <c r="J2278" s="122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2"/>
      <c r="C2279" s="122"/>
      <c r="D2279" s="122"/>
      <c r="E2279" s="122"/>
      <c r="F2279" s="122"/>
      <c r="G2279" s="122"/>
      <c r="H2279" s="122"/>
      <c r="I2279" s="122"/>
      <c r="J2279" s="122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2"/>
      <c r="C2280" s="122"/>
      <c r="D2280" s="122"/>
      <c r="E2280" s="122"/>
      <c r="F2280" s="122"/>
      <c r="G2280" s="122"/>
      <c r="H2280" s="122"/>
      <c r="I2280" s="122"/>
      <c r="J2280" s="122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2"/>
      <c r="C2281" s="122"/>
      <c r="D2281" s="122"/>
      <c r="E2281" s="122"/>
      <c r="F2281" s="122"/>
      <c r="G2281" s="122"/>
      <c r="H2281" s="122"/>
      <c r="I2281" s="122"/>
      <c r="J2281" s="122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2"/>
      <c r="C2282" s="122"/>
      <c r="D2282" s="122"/>
      <c r="E2282" s="122"/>
      <c r="F2282" s="122"/>
      <c r="G2282" s="122"/>
      <c r="H2282" s="122"/>
      <c r="I2282" s="122"/>
      <c r="J2282" s="122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2"/>
      <c r="C2283" s="122"/>
      <c r="D2283" s="122"/>
      <c r="E2283" s="122"/>
      <c r="F2283" s="122"/>
      <c r="G2283" s="122"/>
      <c r="H2283" s="122"/>
      <c r="I2283" s="122"/>
      <c r="J2283" s="122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2"/>
      <c r="C2284" s="122"/>
      <c r="D2284" s="122"/>
      <c r="E2284" s="122"/>
      <c r="F2284" s="122"/>
      <c r="G2284" s="122"/>
      <c r="H2284" s="122"/>
      <c r="I2284" s="122"/>
      <c r="J2284" s="122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2"/>
      <c r="C2285" s="122"/>
      <c r="D2285" s="122"/>
      <c r="E2285" s="122"/>
      <c r="F2285" s="122"/>
      <c r="G2285" s="122"/>
      <c r="H2285" s="122"/>
      <c r="I2285" s="122"/>
      <c r="J2285" s="122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2"/>
      <c r="C2286" s="122"/>
      <c r="D2286" s="122"/>
      <c r="E2286" s="122"/>
      <c r="F2286" s="122"/>
      <c r="G2286" s="122"/>
      <c r="H2286" s="122"/>
      <c r="I2286" s="122"/>
      <c r="J2286" s="122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2"/>
      <c r="C2287" s="122"/>
      <c r="D2287" s="122"/>
      <c r="E2287" s="122"/>
      <c r="F2287" s="122"/>
      <c r="G2287" s="122"/>
      <c r="H2287" s="122"/>
      <c r="I2287" s="122"/>
      <c r="J2287" s="122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2"/>
      <c r="C2288" s="122"/>
      <c r="D2288" s="122"/>
      <c r="E2288" s="122"/>
      <c r="F2288" s="122"/>
      <c r="G2288" s="122"/>
      <c r="H2288" s="122"/>
      <c r="I2288" s="122"/>
      <c r="J2288" s="122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2"/>
      <c r="C2289" s="122"/>
      <c r="D2289" s="122"/>
      <c r="E2289" s="122"/>
      <c r="F2289" s="122"/>
      <c r="G2289" s="122"/>
      <c r="H2289" s="122"/>
      <c r="I2289" s="122"/>
      <c r="J2289" s="122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2"/>
      <c r="C2290" s="122"/>
      <c r="D2290" s="122"/>
      <c r="E2290" s="122"/>
      <c r="F2290" s="122"/>
      <c r="G2290" s="122"/>
      <c r="H2290" s="122"/>
      <c r="I2290" s="122"/>
      <c r="J2290" s="122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2"/>
      <c r="C2291" s="122"/>
      <c r="D2291" s="122"/>
      <c r="E2291" s="122"/>
      <c r="F2291" s="122"/>
      <c r="G2291" s="122"/>
      <c r="H2291" s="122"/>
      <c r="I2291" s="122"/>
      <c r="J2291" s="122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2"/>
      <c r="C2292" s="122"/>
      <c r="D2292" s="122"/>
      <c r="E2292" s="122"/>
      <c r="F2292" s="122"/>
      <c r="G2292" s="122"/>
      <c r="H2292" s="122"/>
      <c r="I2292" s="122"/>
      <c r="J2292" s="122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2"/>
      <c r="C2293" s="122"/>
      <c r="D2293" s="122"/>
      <c r="E2293" s="122"/>
      <c r="F2293" s="122"/>
      <c r="G2293" s="122"/>
      <c r="H2293" s="122"/>
      <c r="I2293" s="122"/>
      <c r="J2293" s="122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2"/>
      <c r="C2294" s="122"/>
      <c r="D2294" s="122"/>
      <c r="E2294" s="122"/>
      <c r="F2294" s="122"/>
      <c r="G2294" s="122"/>
      <c r="H2294" s="122"/>
      <c r="I2294" s="122"/>
      <c r="J2294" s="122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2"/>
      <c r="C2295" s="122"/>
      <c r="D2295" s="122"/>
      <c r="E2295" s="122"/>
      <c r="F2295" s="122"/>
      <c r="G2295" s="122"/>
      <c r="H2295" s="122"/>
      <c r="I2295" s="122"/>
      <c r="J2295" s="122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2"/>
      <c r="C2296" s="122"/>
      <c r="D2296" s="122"/>
      <c r="E2296" s="122"/>
      <c r="F2296" s="122"/>
      <c r="G2296" s="122"/>
      <c r="H2296" s="122"/>
      <c r="I2296" s="122"/>
      <c r="J2296" s="122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2"/>
      <c r="C2297" s="122"/>
      <c r="D2297" s="122"/>
      <c r="E2297" s="122"/>
      <c r="F2297" s="122"/>
      <c r="G2297" s="122"/>
      <c r="H2297" s="122"/>
      <c r="I2297" s="122"/>
      <c r="J2297" s="122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2"/>
      <c r="C2298" s="122"/>
      <c r="D2298" s="122"/>
      <c r="E2298" s="122"/>
      <c r="F2298" s="122"/>
      <c r="G2298" s="122"/>
      <c r="H2298" s="122"/>
      <c r="I2298" s="122"/>
      <c r="J2298" s="122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2"/>
      <c r="C2299" s="122"/>
      <c r="D2299" s="122"/>
      <c r="E2299" s="122"/>
      <c r="F2299" s="122"/>
      <c r="G2299" s="122"/>
      <c r="H2299" s="122"/>
      <c r="I2299" s="122"/>
      <c r="J2299" s="122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2"/>
      <c r="C2300" s="122"/>
      <c r="D2300" s="122"/>
      <c r="E2300" s="122"/>
      <c r="F2300" s="122"/>
      <c r="G2300" s="122"/>
      <c r="H2300" s="122"/>
      <c r="I2300" s="122"/>
      <c r="J2300" s="122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2"/>
      <c r="C2301" s="122"/>
      <c r="D2301" s="122"/>
      <c r="E2301" s="122"/>
      <c r="F2301" s="122"/>
      <c r="G2301" s="122"/>
      <c r="H2301" s="122"/>
      <c r="I2301" s="122"/>
      <c r="J2301" s="122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2"/>
      <c r="C2302" s="122"/>
      <c r="D2302" s="122"/>
      <c r="E2302" s="122"/>
      <c r="F2302" s="122"/>
      <c r="G2302" s="122"/>
      <c r="H2302" s="122"/>
      <c r="I2302" s="122"/>
      <c r="J2302" s="122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2"/>
      <c r="C2303" s="122"/>
      <c r="D2303" s="122"/>
      <c r="E2303" s="122"/>
      <c r="F2303" s="122"/>
      <c r="G2303" s="122"/>
      <c r="H2303" s="122"/>
      <c r="I2303" s="122"/>
      <c r="J2303" s="122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2"/>
      <c r="C2304" s="122"/>
      <c r="D2304" s="122"/>
      <c r="E2304" s="122"/>
      <c r="F2304" s="122"/>
      <c r="G2304" s="122"/>
      <c r="H2304" s="122"/>
      <c r="I2304" s="122"/>
      <c r="J2304" s="122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2"/>
      <c r="C2305" s="122"/>
      <c r="D2305" s="122"/>
      <c r="E2305" s="122"/>
      <c r="F2305" s="122"/>
      <c r="G2305" s="122"/>
      <c r="H2305" s="122"/>
      <c r="I2305" s="122"/>
      <c r="J2305" s="122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2"/>
      <c r="C2306" s="122"/>
      <c r="D2306" s="122"/>
      <c r="E2306" s="122"/>
      <c r="F2306" s="122"/>
      <c r="G2306" s="122"/>
      <c r="H2306" s="122"/>
      <c r="I2306" s="122"/>
      <c r="J2306" s="122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2"/>
      <c r="C2307" s="122"/>
      <c r="D2307" s="122"/>
      <c r="E2307" s="122"/>
      <c r="F2307" s="122"/>
      <c r="G2307" s="122"/>
      <c r="H2307" s="122"/>
      <c r="I2307" s="122"/>
      <c r="J2307" s="122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2"/>
      <c r="C2308" s="122"/>
      <c r="D2308" s="122"/>
      <c r="E2308" s="122"/>
      <c r="F2308" s="122"/>
      <c r="G2308" s="122"/>
      <c r="H2308" s="122"/>
      <c r="I2308" s="122"/>
      <c r="J2308" s="122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2"/>
      <c r="C2309" s="122"/>
      <c r="D2309" s="122"/>
      <c r="E2309" s="122"/>
      <c r="F2309" s="122"/>
      <c r="G2309" s="122"/>
      <c r="H2309" s="122"/>
      <c r="I2309" s="122"/>
      <c r="J2309" s="122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2"/>
      <c r="C2310" s="122"/>
      <c r="D2310" s="122"/>
      <c r="E2310" s="122"/>
      <c r="F2310" s="122"/>
      <c r="G2310" s="122"/>
      <c r="H2310" s="122"/>
      <c r="I2310" s="122"/>
      <c r="J2310" s="122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2"/>
      <c r="C2311" s="122"/>
      <c r="D2311" s="122"/>
      <c r="E2311" s="122"/>
      <c r="F2311" s="122"/>
      <c r="G2311" s="122"/>
      <c r="H2311" s="122"/>
      <c r="I2311" s="122"/>
      <c r="J2311" s="122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2"/>
      <c r="C2312" s="122"/>
      <c r="D2312" s="122"/>
      <c r="E2312" s="122"/>
      <c r="F2312" s="122"/>
      <c r="G2312" s="122"/>
      <c r="H2312" s="122"/>
      <c r="I2312" s="122"/>
      <c r="J2312" s="122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2"/>
      <c r="C2313" s="122"/>
      <c r="D2313" s="122"/>
      <c r="E2313" s="122"/>
      <c r="F2313" s="122"/>
      <c r="G2313" s="122"/>
      <c r="H2313" s="122"/>
      <c r="I2313" s="122"/>
      <c r="J2313" s="122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2"/>
      <c r="C2314" s="122"/>
      <c r="D2314" s="122"/>
      <c r="E2314" s="122"/>
      <c r="F2314" s="122"/>
      <c r="G2314" s="122"/>
      <c r="H2314" s="122"/>
      <c r="I2314" s="122"/>
      <c r="J2314" s="122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2"/>
      <c r="C2315" s="122"/>
      <c r="D2315" s="122"/>
      <c r="E2315" s="122"/>
      <c r="F2315" s="122"/>
      <c r="G2315" s="122"/>
      <c r="H2315" s="122"/>
      <c r="I2315" s="122"/>
      <c r="J2315" s="122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2"/>
      <c r="C2316" s="122"/>
      <c r="D2316" s="122"/>
      <c r="E2316" s="122"/>
      <c r="F2316" s="122"/>
      <c r="G2316" s="122"/>
      <c r="H2316" s="122"/>
      <c r="I2316" s="122"/>
      <c r="J2316" s="122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2"/>
      <c r="C2317" s="122"/>
      <c r="D2317" s="122"/>
      <c r="E2317" s="122"/>
      <c r="F2317" s="122"/>
      <c r="G2317" s="122"/>
      <c r="H2317" s="122"/>
      <c r="I2317" s="122"/>
      <c r="J2317" s="122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2"/>
      <c r="C2318" s="122"/>
      <c r="D2318" s="122"/>
      <c r="E2318" s="122"/>
      <c r="F2318" s="122"/>
      <c r="G2318" s="122"/>
      <c r="H2318" s="122"/>
      <c r="I2318" s="122"/>
      <c r="J2318" s="122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2"/>
      <c r="C2319" s="122"/>
      <c r="D2319" s="122"/>
      <c r="E2319" s="122"/>
      <c r="F2319" s="122"/>
      <c r="G2319" s="122"/>
      <c r="H2319" s="122"/>
      <c r="I2319" s="122"/>
      <c r="J2319" s="122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2"/>
      <c r="C2320" s="122"/>
      <c r="D2320" s="122"/>
      <c r="E2320" s="122"/>
      <c r="F2320" s="122"/>
      <c r="G2320" s="122"/>
      <c r="H2320" s="122"/>
      <c r="I2320" s="122"/>
      <c r="J2320" s="122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2"/>
      <c r="C2321" s="122"/>
      <c r="D2321" s="122"/>
      <c r="E2321" s="122"/>
      <c r="F2321" s="122"/>
      <c r="G2321" s="122"/>
      <c r="H2321" s="122"/>
      <c r="I2321" s="122"/>
      <c r="J2321" s="122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2"/>
      <c r="C2322" s="122"/>
      <c r="D2322" s="122"/>
      <c r="E2322" s="122"/>
      <c r="F2322" s="122"/>
      <c r="G2322" s="122"/>
      <c r="H2322" s="122"/>
      <c r="I2322" s="122"/>
      <c r="J2322" s="122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2"/>
      <c r="C2323" s="122"/>
      <c r="D2323" s="122"/>
      <c r="E2323" s="122"/>
      <c r="F2323" s="122"/>
      <c r="G2323" s="122"/>
      <c r="H2323" s="122"/>
      <c r="I2323" s="122"/>
      <c r="J2323" s="122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2"/>
      <c r="C2324" s="122"/>
      <c r="D2324" s="122"/>
      <c r="E2324" s="122"/>
      <c r="F2324" s="122"/>
      <c r="G2324" s="122"/>
      <c r="H2324" s="122"/>
      <c r="I2324" s="122"/>
      <c r="J2324" s="122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2"/>
      <c r="C2325" s="122"/>
      <c r="D2325" s="122"/>
      <c r="E2325" s="122"/>
      <c r="F2325" s="122"/>
      <c r="G2325" s="122"/>
      <c r="H2325" s="122"/>
      <c r="I2325" s="122"/>
      <c r="J2325" s="122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2"/>
      <c r="C2326" s="122"/>
      <c r="D2326" s="122"/>
      <c r="E2326" s="122"/>
      <c r="F2326" s="122"/>
      <c r="G2326" s="122"/>
      <c r="H2326" s="122"/>
      <c r="I2326" s="122"/>
      <c r="J2326" s="122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2"/>
      <c r="C2327" s="122"/>
      <c r="D2327" s="122"/>
      <c r="E2327" s="122"/>
      <c r="F2327" s="122"/>
      <c r="G2327" s="122"/>
      <c r="H2327" s="122"/>
      <c r="I2327" s="122"/>
      <c r="J2327" s="122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2"/>
      <c r="C2328" s="122"/>
      <c r="D2328" s="122"/>
      <c r="E2328" s="122"/>
      <c r="F2328" s="122"/>
      <c r="G2328" s="122"/>
      <c r="H2328" s="122"/>
      <c r="I2328" s="122"/>
      <c r="J2328" s="122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2"/>
      <c r="C2329" s="122"/>
      <c r="D2329" s="122"/>
      <c r="E2329" s="122"/>
      <c r="F2329" s="122"/>
      <c r="G2329" s="122"/>
      <c r="H2329" s="122"/>
      <c r="I2329" s="122"/>
      <c r="J2329" s="122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2"/>
      <c r="C2330" s="122"/>
      <c r="D2330" s="122"/>
      <c r="E2330" s="122"/>
      <c r="F2330" s="122"/>
      <c r="G2330" s="122"/>
      <c r="H2330" s="122"/>
      <c r="I2330" s="122"/>
      <c r="J2330" s="122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2"/>
      <c r="C2331" s="122"/>
      <c r="D2331" s="122"/>
      <c r="E2331" s="122"/>
      <c r="F2331" s="122"/>
      <c r="G2331" s="122"/>
      <c r="H2331" s="122"/>
      <c r="I2331" s="122"/>
      <c r="J2331" s="122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2"/>
      <c r="C2332" s="122"/>
      <c r="D2332" s="122"/>
      <c r="E2332" s="122"/>
      <c r="F2332" s="122"/>
      <c r="G2332" s="122"/>
      <c r="H2332" s="122"/>
      <c r="I2332" s="122"/>
      <c r="J2332" s="122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2"/>
      <c r="C2333" s="122"/>
      <c r="D2333" s="122"/>
      <c r="E2333" s="122"/>
      <c r="F2333" s="122"/>
      <c r="G2333" s="122"/>
      <c r="H2333" s="122"/>
      <c r="I2333" s="122"/>
      <c r="J2333" s="122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2"/>
      <c r="C2334" s="122"/>
      <c r="D2334" s="122"/>
      <c r="E2334" s="122"/>
      <c r="F2334" s="122"/>
      <c r="G2334" s="122"/>
      <c r="H2334" s="122"/>
      <c r="I2334" s="122"/>
      <c r="J2334" s="122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2"/>
      <c r="C2335" s="122"/>
      <c r="D2335" s="122"/>
      <c r="E2335" s="122"/>
      <c r="F2335" s="122"/>
      <c r="G2335" s="122"/>
      <c r="H2335" s="122"/>
      <c r="I2335" s="122"/>
      <c r="J2335" s="122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2"/>
      <c r="C2336" s="122"/>
      <c r="D2336" s="122"/>
      <c r="E2336" s="122"/>
      <c r="F2336" s="122"/>
      <c r="G2336" s="122"/>
      <c r="H2336" s="122"/>
      <c r="I2336" s="122"/>
      <c r="J2336" s="122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2"/>
      <c r="C2337" s="122"/>
      <c r="D2337" s="122"/>
      <c r="E2337" s="122"/>
      <c r="F2337" s="122"/>
      <c r="G2337" s="122"/>
      <c r="H2337" s="122"/>
      <c r="I2337" s="122"/>
      <c r="J2337" s="122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2"/>
      <c r="C2338" s="122"/>
      <c r="D2338" s="122"/>
      <c r="E2338" s="122"/>
      <c r="F2338" s="122"/>
      <c r="G2338" s="122"/>
      <c r="H2338" s="122"/>
      <c r="I2338" s="122"/>
      <c r="J2338" s="122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2"/>
      <c r="C2339" s="122"/>
      <c r="D2339" s="122"/>
      <c r="E2339" s="122"/>
      <c r="F2339" s="122"/>
      <c r="G2339" s="122"/>
      <c r="H2339" s="122"/>
      <c r="I2339" s="122"/>
      <c r="J2339" s="122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2"/>
      <c r="C2340" s="122"/>
      <c r="D2340" s="122"/>
      <c r="E2340" s="122"/>
      <c r="F2340" s="122"/>
      <c r="G2340" s="122"/>
      <c r="H2340" s="122"/>
      <c r="I2340" s="122"/>
      <c r="J2340" s="122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2"/>
      <c r="C2341" s="122"/>
      <c r="D2341" s="122"/>
      <c r="E2341" s="122"/>
      <c r="F2341" s="122"/>
      <c r="G2341" s="122"/>
      <c r="H2341" s="122"/>
      <c r="I2341" s="122"/>
      <c r="J2341" s="122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2"/>
      <c r="C2342" s="122"/>
      <c r="D2342" s="122"/>
      <c r="E2342" s="122"/>
      <c r="F2342" s="122"/>
      <c r="G2342" s="122"/>
      <c r="H2342" s="122"/>
      <c r="I2342" s="122"/>
      <c r="J2342" s="122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2"/>
      <c r="C2343" s="122"/>
      <c r="D2343" s="122"/>
      <c r="E2343" s="122"/>
      <c r="F2343" s="122"/>
      <c r="G2343" s="122"/>
      <c r="H2343" s="122"/>
      <c r="I2343" s="122"/>
      <c r="J2343" s="122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2"/>
      <c r="C2344" s="122"/>
      <c r="D2344" s="122"/>
      <c r="E2344" s="122"/>
      <c r="F2344" s="122"/>
      <c r="G2344" s="122"/>
      <c r="H2344" s="122"/>
      <c r="I2344" s="122"/>
      <c r="J2344" s="122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2"/>
      <c r="C2345" s="122"/>
      <c r="D2345" s="122"/>
      <c r="E2345" s="122"/>
      <c r="F2345" s="122"/>
      <c r="G2345" s="122"/>
      <c r="H2345" s="122"/>
      <c r="I2345" s="122"/>
      <c r="J2345" s="122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2"/>
      <c r="C2346" s="122"/>
      <c r="D2346" s="122"/>
      <c r="E2346" s="122"/>
      <c r="F2346" s="122"/>
      <c r="G2346" s="122"/>
      <c r="H2346" s="122"/>
      <c r="I2346" s="122"/>
      <c r="J2346" s="122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2"/>
      <c r="C2347" s="122"/>
      <c r="D2347" s="122"/>
      <c r="E2347" s="122"/>
      <c r="F2347" s="122"/>
      <c r="G2347" s="122"/>
      <c r="H2347" s="122"/>
      <c r="I2347" s="122"/>
      <c r="J2347" s="122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2"/>
      <c r="C2348" s="122"/>
      <c r="D2348" s="122"/>
      <c r="E2348" s="122"/>
      <c r="F2348" s="122"/>
      <c r="G2348" s="122"/>
      <c r="H2348" s="122"/>
      <c r="I2348" s="122"/>
      <c r="J2348" s="122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2"/>
      <c r="C2349" s="122"/>
      <c r="D2349" s="122"/>
      <c r="E2349" s="122"/>
      <c r="F2349" s="122"/>
      <c r="G2349" s="122"/>
      <c r="H2349" s="122"/>
      <c r="I2349" s="122"/>
      <c r="J2349" s="122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2"/>
      <c r="C2350" s="122"/>
      <c r="D2350" s="122"/>
      <c r="E2350" s="122"/>
      <c r="F2350" s="122"/>
      <c r="G2350" s="122"/>
      <c r="H2350" s="122"/>
      <c r="I2350" s="122"/>
      <c r="J2350" s="122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2"/>
      <c r="C2351" s="122"/>
      <c r="D2351" s="122"/>
      <c r="E2351" s="122"/>
      <c r="F2351" s="122"/>
      <c r="G2351" s="122"/>
      <c r="H2351" s="122"/>
      <c r="I2351" s="122"/>
      <c r="J2351" s="122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2"/>
      <c r="C2352" s="122"/>
      <c r="D2352" s="122"/>
      <c r="E2352" s="122"/>
      <c r="F2352" s="122"/>
      <c r="G2352" s="122"/>
      <c r="H2352" s="122"/>
      <c r="I2352" s="122"/>
      <c r="J2352" s="122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2"/>
      <c r="C2353" s="122"/>
      <c r="D2353" s="122"/>
      <c r="E2353" s="122"/>
      <c r="F2353" s="122"/>
      <c r="G2353" s="122"/>
      <c r="H2353" s="122"/>
      <c r="I2353" s="122"/>
      <c r="J2353" s="122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2"/>
      <c r="C2354" s="122"/>
      <c r="D2354" s="122"/>
      <c r="E2354" s="122"/>
      <c r="F2354" s="122"/>
      <c r="G2354" s="122"/>
      <c r="H2354" s="122"/>
      <c r="I2354" s="122"/>
      <c r="J2354" s="122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2"/>
      <c r="C2355" s="122"/>
      <c r="D2355" s="122"/>
      <c r="E2355" s="122"/>
      <c r="F2355" s="122"/>
      <c r="G2355" s="122"/>
      <c r="H2355" s="122"/>
      <c r="I2355" s="122"/>
      <c r="J2355" s="122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2"/>
      <c r="C2356" s="122"/>
      <c r="D2356" s="122"/>
      <c r="E2356" s="122"/>
      <c r="F2356" s="122"/>
      <c r="G2356" s="122"/>
      <c r="H2356" s="122"/>
      <c r="I2356" s="122"/>
      <c r="J2356" s="122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2"/>
      <c r="C2357" s="122"/>
      <c r="D2357" s="122"/>
      <c r="E2357" s="122"/>
      <c r="F2357" s="122"/>
      <c r="G2357" s="122"/>
      <c r="H2357" s="122"/>
      <c r="I2357" s="122"/>
      <c r="J2357" s="122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2"/>
      <c r="C2358" s="122"/>
      <c r="D2358" s="122"/>
      <c r="E2358" s="122"/>
      <c r="F2358" s="122"/>
      <c r="G2358" s="122"/>
      <c r="H2358" s="122"/>
      <c r="I2358" s="122"/>
      <c r="J2358" s="122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2"/>
      <c r="C2359" s="122"/>
      <c r="D2359" s="122"/>
      <c r="E2359" s="122"/>
      <c r="F2359" s="122"/>
      <c r="G2359" s="122"/>
      <c r="H2359" s="122"/>
      <c r="I2359" s="122"/>
      <c r="J2359" s="122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2"/>
      <c r="C2360" s="122"/>
      <c r="D2360" s="122"/>
      <c r="E2360" s="122"/>
      <c r="F2360" s="122"/>
      <c r="G2360" s="122"/>
      <c r="H2360" s="122"/>
      <c r="I2360" s="122"/>
      <c r="J2360" s="122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2"/>
      <c r="C2361" s="122"/>
      <c r="D2361" s="122"/>
      <c r="E2361" s="122"/>
      <c r="F2361" s="122"/>
      <c r="G2361" s="122"/>
      <c r="H2361" s="122"/>
      <c r="I2361" s="122"/>
      <c r="J2361" s="122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2"/>
      <c r="C2362" s="122"/>
      <c r="D2362" s="122"/>
      <c r="E2362" s="122"/>
      <c r="F2362" s="122"/>
      <c r="G2362" s="122"/>
      <c r="H2362" s="122"/>
      <c r="I2362" s="122"/>
      <c r="J2362" s="122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2"/>
      <c r="C2363" s="122"/>
      <c r="D2363" s="122"/>
      <c r="E2363" s="122"/>
      <c r="F2363" s="122"/>
      <c r="G2363" s="122"/>
      <c r="H2363" s="122"/>
      <c r="I2363" s="122"/>
      <c r="J2363" s="122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2"/>
      <c r="C2364" s="122"/>
      <c r="D2364" s="122"/>
      <c r="E2364" s="122"/>
      <c r="F2364" s="122"/>
      <c r="G2364" s="122"/>
      <c r="H2364" s="122"/>
      <c r="I2364" s="122"/>
      <c r="J2364" s="122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2"/>
      <c r="C2365" s="122"/>
      <c r="D2365" s="122"/>
      <c r="E2365" s="122"/>
      <c r="F2365" s="122"/>
      <c r="G2365" s="122"/>
      <c r="H2365" s="122"/>
      <c r="I2365" s="122"/>
      <c r="J2365" s="122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2"/>
      <c r="C2366" s="122"/>
      <c r="D2366" s="122"/>
      <c r="E2366" s="122"/>
      <c r="F2366" s="122"/>
      <c r="G2366" s="122"/>
      <c r="H2366" s="122"/>
      <c r="I2366" s="122"/>
      <c r="J2366" s="122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2"/>
      <c r="C2367" s="122"/>
      <c r="D2367" s="122"/>
      <c r="E2367" s="122"/>
      <c r="F2367" s="122"/>
      <c r="G2367" s="122"/>
      <c r="H2367" s="122"/>
      <c r="I2367" s="122"/>
      <c r="J2367" s="122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2"/>
      <c r="C2368" s="122"/>
      <c r="D2368" s="122"/>
      <c r="E2368" s="122"/>
      <c r="F2368" s="122"/>
      <c r="G2368" s="122"/>
      <c r="H2368" s="122"/>
      <c r="I2368" s="122"/>
      <c r="J2368" s="122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2"/>
      <c r="C2369" s="122"/>
      <c r="D2369" s="122"/>
      <c r="E2369" s="122"/>
      <c r="F2369" s="122"/>
      <c r="G2369" s="122"/>
      <c r="H2369" s="122"/>
      <c r="I2369" s="122"/>
      <c r="J2369" s="122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2"/>
      <c r="C2370" s="122"/>
      <c r="D2370" s="122"/>
      <c r="E2370" s="122"/>
      <c r="F2370" s="122"/>
      <c r="G2370" s="122"/>
      <c r="H2370" s="122"/>
      <c r="I2370" s="122"/>
      <c r="J2370" s="122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2"/>
      <c r="C2371" s="122"/>
      <c r="D2371" s="122"/>
      <c r="E2371" s="122"/>
      <c r="F2371" s="122"/>
      <c r="G2371" s="122"/>
      <c r="H2371" s="122"/>
      <c r="I2371" s="122"/>
      <c r="J2371" s="122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2"/>
      <c r="C2372" s="122"/>
      <c r="D2372" s="122"/>
      <c r="E2372" s="122"/>
      <c r="F2372" s="122"/>
      <c r="G2372" s="122"/>
      <c r="H2372" s="122"/>
      <c r="I2372" s="122"/>
      <c r="J2372" s="122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2"/>
      <c r="C2373" s="122"/>
      <c r="D2373" s="122"/>
      <c r="E2373" s="122"/>
      <c r="F2373" s="122"/>
      <c r="G2373" s="122"/>
      <c r="H2373" s="122"/>
      <c r="I2373" s="122"/>
      <c r="J2373" s="122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2"/>
      <c r="C2374" s="122"/>
      <c r="D2374" s="122"/>
      <c r="E2374" s="122"/>
      <c r="F2374" s="122"/>
      <c r="G2374" s="122"/>
      <c r="H2374" s="122"/>
      <c r="I2374" s="122"/>
      <c r="J2374" s="122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2"/>
      <c r="C2375" s="122"/>
      <c r="D2375" s="122"/>
      <c r="E2375" s="122"/>
      <c r="F2375" s="122"/>
      <c r="G2375" s="122"/>
      <c r="H2375" s="122"/>
      <c r="I2375" s="122"/>
      <c r="J2375" s="122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2"/>
      <c r="C2376" s="122"/>
      <c r="D2376" s="122"/>
      <c r="E2376" s="122"/>
      <c r="F2376" s="122"/>
      <c r="G2376" s="122"/>
      <c r="H2376" s="122"/>
      <c r="I2376" s="122"/>
      <c r="J2376" s="122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2"/>
      <c r="C2377" s="122"/>
      <c r="D2377" s="122"/>
      <c r="E2377" s="122"/>
      <c r="F2377" s="122"/>
      <c r="G2377" s="122"/>
      <c r="H2377" s="122"/>
      <c r="I2377" s="122"/>
      <c r="J2377" s="122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2"/>
      <c r="C2378" s="122"/>
      <c r="D2378" s="122"/>
      <c r="E2378" s="122"/>
      <c r="F2378" s="122"/>
      <c r="G2378" s="122"/>
      <c r="H2378" s="122"/>
      <c r="I2378" s="122"/>
      <c r="J2378" s="122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2"/>
      <c r="C2379" s="122"/>
      <c r="D2379" s="122"/>
      <c r="E2379" s="122"/>
      <c r="F2379" s="122"/>
      <c r="G2379" s="122"/>
      <c r="H2379" s="122"/>
      <c r="I2379" s="122"/>
      <c r="J2379" s="122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2"/>
      <c r="C2380" s="122"/>
      <c r="D2380" s="122"/>
      <c r="E2380" s="122"/>
      <c r="F2380" s="122"/>
      <c r="G2380" s="122"/>
      <c r="H2380" s="122"/>
      <c r="I2380" s="122"/>
      <c r="J2380" s="122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2"/>
      <c r="C2381" s="122"/>
      <c r="D2381" s="122"/>
      <c r="E2381" s="122"/>
      <c r="F2381" s="122"/>
      <c r="G2381" s="122"/>
      <c r="H2381" s="122"/>
      <c r="I2381" s="122"/>
      <c r="J2381" s="122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2"/>
      <c r="C2382" s="122"/>
      <c r="D2382" s="122"/>
      <c r="E2382" s="122"/>
      <c r="F2382" s="122"/>
      <c r="G2382" s="122"/>
      <c r="H2382" s="122"/>
      <c r="I2382" s="122"/>
      <c r="J2382" s="122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2"/>
      <c r="C2383" s="122"/>
      <c r="D2383" s="122"/>
      <c r="E2383" s="122"/>
      <c r="F2383" s="122"/>
      <c r="G2383" s="122"/>
      <c r="H2383" s="122"/>
      <c r="I2383" s="122"/>
      <c r="J2383" s="122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2"/>
      <c r="C2384" s="122"/>
      <c r="D2384" s="122"/>
      <c r="E2384" s="122"/>
      <c r="F2384" s="122"/>
      <c r="G2384" s="122"/>
      <c r="H2384" s="122"/>
      <c r="I2384" s="122"/>
      <c r="J2384" s="122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2"/>
      <c r="C2385" s="122"/>
      <c r="D2385" s="122"/>
      <c r="E2385" s="122"/>
      <c r="F2385" s="122"/>
      <c r="G2385" s="122"/>
      <c r="H2385" s="122"/>
      <c r="I2385" s="122"/>
      <c r="J2385" s="122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2"/>
      <c r="C2386" s="122"/>
      <c r="D2386" s="122"/>
      <c r="E2386" s="122"/>
      <c r="F2386" s="122"/>
      <c r="G2386" s="122"/>
      <c r="H2386" s="122"/>
      <c r="I2386" s="122"/>
      <c r="J2386" s="122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2"/>
      <c r="C2387" s="122"/>
      <c r="D2387" s="122"/>
      <c r="E2387" s="122"/>
      <c r="F2387" s="122"/>
      <c r="G2387" s="122"/>
      <c r="H2387" s="122"/>
      <c r="I2387" s="122"/>
      <c r="J2387" s="122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2"/>
      <c r="C2388" s="122"/>
      <c r="D2388" s="122"/>
      <c r="E2388" s="122"/>
      <c r="F2388" s="122"/>
      <c r="G2388" s="122"/>
      <c r="H2388" s="122"/>
      <c r="I2388" s="122"/>
      <c r="J2388" s="122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2"/>
      <c r="C2389" s="122"/>
      <c r="D2389" s="122"/>
      <c r="E2389" s="122"/>
      <c r="F2389" s="122"/>
      <c r="G2389" s="122"/>
      <c r="H2389" s="122"/>
      <c r="I2389" s="122"/>
      <c r="J2389" s="122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2"/>
      <c r="C2390" s="122"/>
      <c r="D2390" s="122"/>
      <c r="E2390" s="122"/>
      <c r="F2390" s="122"/>
      <c r="G2390" s="122"/>
      <c r="H2390" s="122"/>
      <c r="I2390" s="122"/>
      <c r="J2390" s="122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2"/>
      <c r="C2391" s="122"/>
      <c r="D2391" s="122"/>
      <c r="E2391" s="122"/>
      <c r="F2391" s="122"/>
      <c r="G2391" s="122"/>
      <c r="H2391" s="122"/>
      <c r="I2391" s="122"/>
      <c r="J2391" s="122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2"/>
      <c r="C2392" s="122"/>
      <c r="D2392" s="122"/>
      <c r="E2392" s="122"/>
      <c r="F2392" s="122"/>
      <c r="G2392" s="122"/>
      <c r="H2392" s="122"/>
      <c r="I2392" s="122"/>
      <c r="J2392" s="122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2"/>
      <c r="C2393" s="122"/>
      <c r="D2393" s="122"/>
      <c r="E2393" s="122"/>
      <c r="F2393" s="122"/>
      <c r="G2393" s="122"/>
      <c r="H2393" s="122"/>
      <c r="I2393" s="122"/>
      <c r="J2393" s="122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2"/>
      <c r="C2394" s="122"/>
      <c r="D2394" s="122"/>
      <c r="E2394" s="122"/>
      <c r="F2394" s="122"/>
      <c r="G2394" s="122"/>
      <c r="H2394" s="122"/>
      <c r="I2394" s="122"/>
      <c r="J2394" s="122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2"/>
      <c r="C2395" s="122"/>
      <c r="D2395" s="122"/>
      <c r="E2395" s="122"/>
      <c r="F2395" s="122"/>
      <c r="G2395" s="122"/>
      <c r="H2395" s="122"/>
      <c r="I2395" s="122"/>
      <c r="J2395" s="122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2"/>
      <c r="C2396" s="122"/>
      <c r="D2396" s="122"/>
      <c r="E2396" s="122"/>
      <c r="F2396" s="122"/>
      <c r="G2396" s="122"/>
      <c r="H2396" s="122"/>
      <c r="I2396" s="122"/>
      <c r="J2396" s="122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2"/>
      <c r="C2397" s="122"/>
      <c r="D2397" s="122"/>
      <c r="E2397" s="122"/>
      <c r="F2397" s="122"/>
      <c r="G2397" s="122"/>
      <c r="H2397" s="122"/>
      <c r="I2397" s="122"/>
      <c r="J2397" s="122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2"/>
      <c r="C2398" s="122"/>
      <c r="D2398" s="122"/>
      <c r="E2398" s="122"/>
      <c r="F2398" s="122"/>
      <c r="G2398" s="122"/>
      <c r="H2398" s="122"/>
      <c r="I2398" s="122"/>
      <c r="J2398" s="122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2"/>
      <c r="C2399" s="122"/>
      <c r="D2399" s="122"/>
      <c r="E2399" s="122"/>
      <c r="F2399" s="122"/>
      <c r="G2399" s="122"/>
      <c r="H2399" s="122"/>
      <c r="I2399" s="122"/>
      <c r="J2399" s="122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2"/>
      <c r="C2400" s="122"/>
      <c r="D2400" s="122"/>
      <c r="E2400" s="122"/>
      <c r="F2400" s="122"/>
      <c r="G2400" s="122"/>
      <c r="H2400" s="122"/>
      <c r="I2400" s="122"/>
      <c r="J2400" s="122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2"/>
      <c r="C2401" s="122"/>
      <c r="D2401" s="122"/>
      <c r="E2401" s="122"/>
      <c r="F2401" s="122"/>
      <c r="G2401" s="122"/>
      <c r="H2401" s="122"/>
      <c r="I2401" s="122"/>
      <c r="J2401" s="122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2"/>
      <c r="C2402" s="122"/>
      <c r="D2402" s="122"/>
      <c r="E2402" s="122"/>
      <c r="F2402" s="122"/>
      <c r="G2402" s="122"/>
      <c r="H2402" s="122"/>
      <c r="I2402" s="122"/>
      <c r="J2402" s="122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2"/>
      <c r="C2403" s="122"/>
      <c r="D2403" s="122"/>
      <c r="E2403" s="122"/>
      <c r="F2403" s="122"/>
      <c r="G2403" s="122"/>
      <c r="H2403" s="122"/>
      <c r="I2403" s="122"/>
      <c r="J2403" s="122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2"/>
      <c r="C2404" s="122"/>
      <c r="D2404" s="122"/>
      <c r="E2404" s="122"/>
      <c r="F2404" s="122"/>
      <c r="G2404" s="122"/>
      <c r="H2404" s="122"/>
      <c r="I2404" s="122"/>
      <c r="J2404" s="122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2"/>
      <c r="C2405" s="122"/>
      <c r="D2405" s="122"/>
      <c r="E2405" s="122"/>
      <c r="F2405" s="122"/>
      <c r="G2405" s="122"/>
      <c r="H2405" s="122"/>
      <c r="I2405" s="122"/>
      <c r="J2405" s="122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2"/>
      <c r="C2406" s="122"/>
      <c r="D2406" s="122"/>
      <c r="E2406" s="122"/>
      <c r="F2406" s="122"/>
      <c r="G2406" s="122"/>
      <c r="H2406" s="122"/>
      <c r="I2406" s="122"/>
      <c r="J2406" s="122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2"/>
      <c r="C2407" s="122"/>
      <c r="D2407" s="122"/>
      <c r="E2407" s="122"/>
      <c r="F2407" s="122"/>
      <c r="G2407" s="122"/>
      <c r="H2407" s="122"/>
      <c r="I2407" s="122"/>
      <c r="J2407" s="122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2"/>
      <c r="C2408" s="122"/>
      <c r="D2408" s="122"/>
      <c r="E2408" s="122"/>
      <c r="F2408" s="122"/>
      <c r="G2408" s="122"/>
      <c r="H2408" s="122"/>
      <c r="I2408" s="122"/>
      <c r="J2408" s="122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2"/>
      <c r="C2409" s="122"/>
      <c r="D2409" s="122"/>
      <c r="E2409" s="122"/>
      <c r="F2409" s="122"/>
      <c r="G2409" s="122"/>
      <c r="H2409" s="122"/>
      <c r="I2409" s="122"/>
      <c r="J2409" s="122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2"/>
      <c r="C2410" s="122"/>
      <c r="D2410" s="122"/>
      <c r="E2410" s="122"/>
      <c r="F2410" s="122"/>
      <c r="G2410" s="122"/>
      <c r="H2410" s="122"/>
      <c r="I2410" s="122"/>
      <c r="J2410" s="122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2"/>
      <c r="C2411" s="122"/>
      <c r="D2411" s="122"/>
      <c r="E2411" s="122"/>
      <c r="F2411" s="122"/>
      <c r="G2411" s="122"/>
      <c r="H2411" s="122"/>
      <c r="I2411" s="122"/>
      <c r="J2411" s="122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2"/>
      <c r="C2412" s="122"/>
      <c r="D2412" s="122"/>
      <c r="E2412" s="122"/>
      <c r="F2412" s="122"/>
      <c r="G2412" s="122"/>
      <c r="H2412" s="122"/>
      <c r="I2412" s="122"/>
      <c r="J2412" s="122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2"/>
      <c r="C2413" s="122"/>
      <c r="D2413" s="122"/>
      <c r="E2413" s="122"/>
      <c r="F2413" s="122"/>
      <c r="G2413" s="122"/>
      <c r="H2413" s="122"/>
      <c r="I2413" s="122"/>
      <c r="J2413" s="122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2"/>
      <c r="C2414" s="122"/>
      <c r="D2414" s="122"/>
      <c r="E2414" s="122"/>
      <c r="F2414" s="122"/>
      <c r="G2414" s="122"/>
      <c r="H2414" s="122"/>
      <c r="I2414" s="122"/>
      <c r="J2414" s="122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2"/>
      <c r="C2415" s="122"/>
      <c r="D2415" s="122"/>
      <c r="E2415" s="122"/>
      <c r="F2415" s="122"/>
      <c r="G2415" s="122"/>
      <c r="H2415" s="122"/>
      <c r="I2415" s="122"/>
      <c r="J2415" s="122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2"/>
      <c r="C2416" s="122"/>
      <c r="D2416" s="122"/>
      <c r="E2416" s="122"/>
      <c r="F2416" s="122"/>
      <c r="G2416" s="122"/>
      <c r="H2416" s="122"/>
      <c r="I2416" s="122"/>
      <c r="J2416" s="122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2"/>
      <c r="C2417" s="122"/>
      <c r="D2417" s="122"/>
      <c r="E2417" s="122"/>
      <c r="F2417" s="122"/>
      <c r="G2417" s="122"/>
      <c r="H2417" s="122"/>
      <c r="I2417" s="122"/>
      <c r="J2417" s="122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2"/>
      <c r="C2418" s="122"/>
      <c r="D2418" s="122"/>
      <c r="E2418" s="122"/>
      <c r="F2418" s="122"/>
      <c r="G2418" s="122"/>
      <c r="H2418" s="122"/>
      <c r="I2418" s="122"/>
      <c r="J2418" s="122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2"/>
      <c r="C2419" s="122"/>
      <c r="D2419" s="122"/>
      <c r="E2419" s="122"/>
      <c r="F2419" s="122"/>
      <c r="G2419" s="122"/>
      <c r="H2419" s="122"/>
      <c r="I2419" s="122"/>
      <c r="J2419" s="122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2"/>
      <c r="C2420" s="122"/>
      <c r="D2420" s="122"/>
      <c r="E2420" s="122"/>
      <c r="F2420" s="122"/>
      <c r="G2420" s="122"/>
      <c r="H2420" s="122"/>
      <c r="I2420" s="122"/>
      <c r="J2420" s="122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2"/>
      <c r="C2421" s="122"/>
      <c r="D2421" s="122"/>
      <c r="E2421" s="122"/>
      <c r="F2421" s="122"/>
      <c r="G2421" s="122"/>
      <c r="H2421" s="122"/>
      <c r="I2421" s="122"/>
      <c r="J2421" s="122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2"/>
      <c r="C2422" s="122"/>
      <c r="D2422" s="122"/>
      <c r="E2422" s="122"/>
      <c r="F2422" s="122"/>
      <c r="G2422" s="122"/>
      <c r="H2422" s="122"/>
      <c r="I2422" s="122"/>
      <c r="J2422" s="122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2"/>
      <c r="C2423" s="122"/>
      <c r="D2423" s="122"/>
      <c r="E2423" s="122"/>
      <c r="F2423" s="122"/>
      <c r="G2423" s="122"/>
      <c r="H2423" s="122"/>
      <c r="I2423" s="122"/>
      <c r="J2423" s="122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2"/>
      <c r="C2424" s="122"/>
      <c r="D2424" s="122"/>
      <c r="E2424" s="122"/>
      <c r="F2424" s="122"/>
      <c r="G2424" s="122"/>
      <c r="H2424" s="122"/>
      <c r="I2424" s="122"/>
      <c r="J2424" s="122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2"/>
      <c r="C2425" s="122"/>
      <c r="D2425" s="122"/>
      <c r="E2425" s="122"/>
      <c r="F2425" s="122"/>
      <c r="G2425" s="122"/>
      <c r="H2425" s="122"/>
      <c r="I2425" s="122"/>
      <c r="J2425" s="122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2"/>
      <c r="C2426" s="122"/>
      <c r="D2426" s="122"/>
      <c r="E2426" s="122"/>
      <c r="F2426" s="122"/>
      <c r="G2426" s="122"/>
      <c r="H2426" s="122"/>
      <c r="I2426" s="122"/>
      <c r="J2426" s="122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2"/>
      <c r="C2427" s="122"/>
      <c r="D2427" s="122"/>
      <c r="E2427" s="122"/>
      <c r="F2427" s="122"/>
      <c r="G2427" s="122"/>
      <c r="H2427" s="122"/>
      <c r="I2427" s="122"/>
      <c r="J2427" s="122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2"/>
      <c r="C2428" s="122"/>
      <c r="D2428" s="122"/>
      <c r="E2428" s="122"/>
      <c r="F2428" s="122"/>
      <c r="G2428" s="122"/>
      <c r="H2428" s="122"/>
      <c r="I2428" s="122"/>
      <c r="J2428" s="122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2"/>
      <c r="C2429" s="122"/>
      <c r="D2429" s="122"/>
      <c r="E2429" s="122"/>
      <c r="F2429" s="122"/>
      <c r="G2429" s="122"/>
      <c r="H2429" s="122"/>
      <c r="I2429" s="122"/>
      <c r="J2429" s="122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2"/>
      <c r="C2430" s="122"/>
      <c r="D2430" s="122"/>
      <c r="E2430" s="122"/>
      <c r="F2430" s="122"/>
      <c r="G2430" s="122"/>
      <c r="H2430" s="122"/>
      <c r="I2430" s="122"/>
      <c r="J2430" s="122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2"/>
      <c r="C2431" s="122"/>
      <c r="D2431" s="122"/>
      <c r="E2431" s="122"/>
      <c r="F2431" s="122"/>
      <c r="G2431" s="122"/>
      <c r="H2431" s="122"/>
      <c r="I2431" s="122"/>
      <c r="J2431" s="122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2"/>
      <c r="C2432" s="122"/>
      <c r="D2432" s="122"/>
      <c r="E2432" s="122"/>
      <c r="F2432" s="122"/>
      <c r="G2432" s="122"/>
      <c r="H2432" s="122"/>
      <c r="I2432" s="122"/>
      <c r="J2432" s="122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2"/>
      <c r="C2433" s="122"/>
      <c r="D2433" s="122"/>
      <c r="E2433" s="122"/>
      <c r="F2433" s="122"/>
      <c r="G2433" s="122"/>
      <c r="H2433" s="122"/>
      <c r="I2433" s="122"/>
      <c r="J2433" s="122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2"/>
      <c r="C2434" s="122"/>
      <c r="D2434" s="122"/>
      <c r="E2434" s="122"/>
      <c r="F2434" s="122"/>
      <c r="G2434" s="122"/>
      <c r="H2434" s="122"/>
      <c r="I2434" s="122"/>
      <c r="J2434" s="122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2"/>
      <c r="C2435" s="122"/>
      <c r="D2435" s="122"/>
      <c r="E2435" s="122"/>
      <c r="F2435" s="122"/>
      <c r="G2435" s="122"/>
      <c r="H2435" s="122"/>
      <c r="I2435" s="122"/>
      <c r="J2435" s="122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2"/>
      <c r="C2436" s="122"/>
      <c r="D2436" s="122"/>
      <c r="E2436" s="122"/>
      <c r="F2436" s="122"/>
      <c r="G2436" s="122"/>
      <c r="H2436" s="122"/>
      <c r="I2436" s="122"/>
      <c r="J2436" s="122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2"/>
      <c r="C2437" s="122"/>
      <c r="D2437" s="122"/>
      <c r="E2437" s="122"/>
      <c r="F2437" s="122"/>
      <c r="G2437" s="122"/>
      <c r="H2437" s="122"/>
      <c r="I2437" s="122"/>
      <c r="J2437" s="122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2"/>
      <c r="C2438" s="122"/>
      <c r="D2438" s="122"/>
      <c r="E2438" s="122"/>
      <c r="F2438" s="122"/>
      <c r="G2438" s="122"/>
      <c r="H2438" s="122"/>
      <c r="I2438" s="122"/>
      <c r="J2438" s="122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2"/>
      <c r="C2439" s="122"/>
      <c r="D2439" s="122"/>
      <c r="E2439" s="122"/>
      <c r="F2439" s="122"/>
      <c r="G2439" s="122"/>
      <c r="H2439" s="122"/>
      <c r="I2439" s="122"/>
      <c r="J2439" s="122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2"/>
      <c r="C2440" s="122"/>
      <c r="D2440" s="122"/>
      <c r="E2440" s="122"/>
      <c r="F2440" s="122"/>
      <c r="G2440" s="122"/>
      <c r="H2440" s="122"/>
      <c r="I2440" s="122"/>
      <c r="J2440" s="122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2"/>
      <c r="C2441" s="122"/>
      <c r="D2441" s="122"/>
      <c r="E2441" s="122"/>
      <c r="F2441" s="122"/>
      <c r="G2441" s="122"/>
      <c r="H2441" s="122"/>
      <c r="I2441" s="122"/>
      <c r="J2441" s="122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2"/>
      <c r="C2442" s="122"/>
      <c r="D2442" s="122"/>
      <c r="E2442" s="122"/>
      <c r="F2442" s="122"/>
      <c r="G2442" s="122"/>
      <c r="H2442" s="122"/>
      <c r="I2442" s="122"/>
      <c r="J2442" s="122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2"/>
      <c r="C2443" s="122"/>
      <c r="D2443" s="122"/>
      <c r="E2443" s="122"/>
      <c r="F2443" s="122"/>
      <c r="G2443" s="122"/>
      <c r="H2443" s="122"/>
      <c r="I2443" s="122"/>
      <c r="J2443" s="122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2"/>
      <c r="C2444" s="122"/>
      <c r="D2444" s="122"/>
      <c r="E2444" s="122"/>
      <c r="F2444" s="122"/>
      <c r="G2444" s="122"/>
      <c r="H2444" s="122"/>
      <c r="I2444" s="122"/>
      <c r="J2444" s="122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2"/>
      <c r="C2445" s="122"/>
      <c r="D2445" s="122"/>
      <c r="E2445" s="122"/>
      <c r="F2445" s="122"/>
      <c r="G2445" s="122"/>
      <c r="H2445" s="122"/>
      <c r="I2445" s="122"/>
      <c r="J2445" s="122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2"/>
      <c r="C2446" s="122"/>
      <c r="D2446" s="122"/>
      <c r="E2446" s="122"/>
      <c r="F2446" s="122"/>
      <c r="G2446" s="122"/>
      <c r="H2446" s="122"/>
      <c r="I2446" s="122"/>
      <c r="J2446" s="122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2"/>
      <c r="C2447" s="122"/>
      <c r="D2447" s="122"/>
      <c r="E2447" s="122"/>
      <c r="F2447" s="122"/>
      <c r="G2447" s="122"/>
      <c r="H2447" s="122"/>
      <c r="I2447" s="122"/>
      <c r="J2447" s="122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2"/>
      <c r="C2448" s="122"/>
      <c r="D2448" s="122"/>
      <c r="E2448" s="122"/>
      <c r="F2448" s="122"/>
      <c r="G2448" s="122"/>
      <c r="H2448" s="122"/>
      <c r="I2448" s="122"/>
      <c r="J2448" s="122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2"/>
      <c r="C2449" s="122"/>
      <c r="D2449" s="122"/>
      <c r="E2449" s="122"/>
      <c r="F2449" s="122"/>
      <c r="G2449" s="122"/>
      <c r="H2449" s="122"/>
      <c r="I2449" s="122"/>
      <c r="J2449" s="122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2"/>
      <c r="C2450" s="122"/>
      <c r="D2450" s="122"/>
      <c r="E2450" s="122"/>
      <c r="F2450" s="122"/>
      <c r="G2450" s="122"/>
      <c r="H2450" s="122"/>
      <c r="I2450" s="122"/>
      <c r="J2450" s="122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2"/>
      <c r="C2451" s="122"/>
      <c r="D2451" s="122"/>
      <c r="E2451" s="122"/>
      <c r="F2451" s="122"/>
      <c r="G2451" s="122"/>
      <c r="H2451" s="122"/>
      <c r="I2451" s="122"/>
      <c r="J2451" s="122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2"/>
      <c r="C2452" s="122"/>
      <c r="D2452" s="122"/>
      <c r="E2452" s="122"/>
      <c r="F2452" s="122"/>
      <c r="G2452" s="122"/>
      <c r="H2452" s="122"/>
      <c r="I2452" s="122"/>
      <c r="J2452" s="122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2"/>
      <c r="C2453" s="122"/>
      <c r="D2453" s="122"/>
      <c r="E2453" s="122"/>
      <c r="F2453" s="122"/>
      <c r="G2453" s="122"/>
      <c r="H2453" s="122"/>
      <c r="I2453" s="122"/>
      <c r="J2453" s="122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2"/>
      <c r="C2454" s="122"/>
      <c r="D2454" s="122"/>
      <c r="E2454" s="122"/>
      <c r="F2454" s="122"/>
      <c r="G2454" s="122"/>
      <c r="H2454" s="122"/>
      <c r="I2454" s="122"/>
      <c r="J2454" s="122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2"/>
      <c r="C2455" s="122"/>
      <c r="D2455" s="122"/>
      <c r="E2455" s="122"/>
      <c r="F2455" s="122"/>
      <c r="G2455" s="122"/>
      <c r="H2455" s="122"/>
      <c r="I2455" s="122"/>
      <c r="J2455" s="122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2"/>
      <c r="C2456" s="122"/>
      <c r="D2456" s="122"/>
      <c r="E2456" s="122"/>
      <c r="F2456" s="122"/>
      <c r="G2456" s="122"/>
      <c r="H2456" s="122"/>
      <c r="I2456" s="122"/>
      <c r="J2456" s="122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2"/>
      <c r="C2457" s="122"/>
      <c r="D2457" s="122"/>
      <c r="E2457" s="122"/>
      <c r="F2457" s="122"/>
      <c r="G2457" s="122"/>
      <c r="H2457" s="122"/>
      <c r="I2457" s="122"/>
      <c r="J2457" s="122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2"/>
      <c r="C2458" s="122"/>
      <c r="D2458" s="122"/>
      <c r="E2458" s="122"/>
      <c r="F2458" s="122"/>
      <c r="G2458" s="122"/>
      <c r="H2458" s="122"/>
      <c r="I2458" s="122"/>
      <c r="J2458" s="122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2"/>
      <c r="C2459" s="122"/>
      <c r="D2459" s="122"/>
      <c r="E2459" s="122"/>
      <c r="F2459" s="122"/>
      <c r="G2459" s="122"/>
      <c r="H2459" s="122"/>
      <c r="I2459" s="122"/>
      <c r="J2459" s="122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2"/>
      <c r="C2460" s="122"/>
      <c r="D2460" s="122"/>
      <c r="E2460" s="122"/>
      <c r="F2460" s="122"/>
      <c r="G2460" s="122"/>
      <c r="H2460" s="122"/>
      <c r="I2460" s="122"/>
      <c r="J2460" s="122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2"/>
      <c r="C2461" s="122"/>
      <c r="D2461" s="122"/>
      <c r="E2461" s="122"/>
      <c r="F2461" s="122"/>
      <c r="G2461" s="122"/>
      <c r="H2461" s="122"/>
      <c r="I2461" s="122"/>
      <c r="J2461" s="122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2"/>
      <c r="C2462" s="122"/>
      <c r="D2462" s="122"/>
      <c r="E2462" s="122"/>
      <c r="F2462" s="122"/>
      <c r="G2462" s="122"/>
      <c r="H2462" s="122"/>
      <c r="I2462" s="122"/>
      <c r="J2462" s="122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2"/>
      <c r="C2463" s="122"/>
      <c r="D2463" s="122"/>
      <c r="E2463" s="122"/>
      <c r="F2463" s="122"/>
      <c r="G2463" s="122"/>
      <c r="H2463" s="122"/>
      <c r="I2463" s="122"/>
      <c r="J2463" s="122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2"/>
      <c r="C2464" s="122"/>
      <c r="D2464" s="122"/>
      <c r="E2464" s="122"/>
      <c r="F2464" s="122"/>
      <c r="G2464" s="122"/>
      <c r="H2464" s="122"/>
      <c r="I2464" s="122"/>
      <c r="J2464" s="122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2"/>
      <c r="C2465" s="122"/>
      <c r="D2465" s="122"/>
      <c r="E2465" s="122"/>
      <c r="F2465" s="122"/>
      <c r="G2465" s="122"/>
      <c r="H2465" s="122"/>
      <c r="I2465" s="122"/>
      <c r="J2465" s="122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2"/>
      <c r="C2466" s="122"/>
      <c r="D2466" s="122"/>
      <c r="E2466" s="122"/>
      <c r="F2466" s="122"/>
      <c r="G2466" s="122"/>
      <c r="H2466" s="122"/>
      <c r="I2466" s="122"/>
      <c r="J2466" s="122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2"/>
      <c r="C2467" s="122"/>
      <c r="D2467" s="122"/>
      <c r="E2467" s="122"/>
      <c r="F2467" s="122"/>
      <c r="G2467" s="122"/>
      <c r="H2467" s="122"/>
      <c r="I2467" s="122"/>
      <c r="J2467" s="122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2"/>
      <c r="C2468" s="122"/>
      <c r="D2468" s="122"/>
      <c r="E2468" s="122"/>
      <c r="F2468" s="122"/>
      <c r="G2468" s="122"/>
      <c r="H2468" s="122"/>
      <c r="I2468" s="122"/>
      <c r="J2468" s="122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2"/>
      <c r="C2469" s="122"/>
      <c r="D2469" s="122"/>
      <c r="E2469" s="122"/>
      <c r="F2469" s="122"/>
      <c r="G2469" s="122"/>
      <c r="H2469" s="122"/>
      <c r="I2469" s="122"/>
      <c r="J2469" s="122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2"/>
      <c r="C2470" s="122"/>
      <c r="D2470" s="122"/>
      <c r="E2470" s="122"/>
      <c r="F2470" s="122"/>
      <c r="G2470" s="122"/>
      <c r="H2470" s="122"/>
      <c r="I2470" s="122"/>
      <c r="J2470" s="122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2"/>
      <c r="C2471" s="122"/>
      <c r="D2471" s="122"/>
      <c r="E2471" s="122"/>
      <c r="F2471" s="122"/>
      <c r="G2471" s="122"/>
      <c r="H2471" s="122"/>
      <c r="I2471" s="122"/>
      <c r="J2471" s="122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2"/>
      <c r="C2472" s="122"/>
      <c r="D2472" s="122"/>
      <c r="E2472" s="122"/>
      <c r="F2472" s="122"/>
      <c r="G2472" s="122"/>
      <c r="H2472" s="122"/>
      <c r="I2472" s="122"/>
      <c r="J2472" s="122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2"/>
      <c r="C2473" s="122"/>
      <c r="D2473" s="122"/>
      <c r="E2473" s="122"/>
      <c r="F2473" s="122"/>
      <c r="G2473" s="122"/>
      <c r="H2473" s="122"/>
      <c r="I2473" s="122"/>
      <c r="J2473" s="122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2"/>
      <c r="C2474" s="122"/>
      <c r="D2474" s="122"/>
      <c r="E2474" s="122"/>
      <c r="F2474" s="122"/>
      <c r="G2474" s="122"/>
      <c r="H2474" s="122"/>
      <c r="I2474" s="122"/>
      <c r="J2474" s="122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2"/>
      <c r="C2475" s="122"/>
      <c r="D2475" s="122"/>
      <c r="E2475" s="122"/>
      <c r="F2475" s="122"/>
      <c r="G2475" s="122"/>
      <c r="H2475" s="122"/>
      <c r="I2475" s="122"/>
      <c r="J2475" s="122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2"/>
      <c r="C2476" s="122"/>
      <c r="D2476" s="122"/>
      <c r="E2476" s="122"/>
      <c r="F2476" s="122"/>
      <c r="G2476" s="122"/>
      <c r="H2476" s="122"/>
      <c r="I2476" s="122"/>
      <c r="J2476" s="122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2"/>
      <c r="C2477" s="122"/>
      <c r="D2477" s="122"/>
      <c r="E2477" s="122"/>
      <c r="F2477" s="122"/>
      <c r="G2477" s="122"/>
      <c r="H2477" s="122"/>
      <c r="I2477" s="122"/>
      <c r="J2477" s="122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2"/>
      <c r="C2478" s="122"/>
      <c r="D2478" s="122"/>
      <c r="E2478" s="122"/>
      <c r="F2478" s="122"/>
      <c r="G2478" s="122"/>
      <c r="H2478" s="122"/>
      <c r="I2478" s="122"/>
      <c r="J2478" s="122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2"/>
      <c r="C2479" s="122"/>
      <c r="D2479" s="122"/>
      <c r="E2479" s="122"/>
      <c r="F2479" s="122"/>
      <c r="G2479" s="122"/>
      <c r="H2479" s="122"/>
      <c r="I2479" s="122"/>
      <c r="J2479" s="122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2"/>
      <c r="C2480" s="122"/>
      <c r="D2480" s="122"/>
      <c r="E2480" s="122"/>
      <c r="F2480" s="122"/>
      <c r="G2480" s="122"/>
      <c r="H2480" s="122"/>
      <c r="I2480" s="122"/>
      <c r="J2480" s="122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2"/>
      <c r="C2481" s="122"/>
      <c r="D2481" s="122"/>
      <c r="E2481" s="122"/>
      <c r="F2481" s="122"/>
      <c r="G2481" s="122"/>
      <c r="H2481" s="122"/>
      <c r="I2481" s="122"/>
      <c r="J2481" s="122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2"/>
      <c r="C2482" s="122"/>
      <c r="D2482" s="122"/>
      <c r="E2482" s="122"/>
      <c r="F2482" s="122"/>
      <c r="G2482" s="122"/>
      <c r="H2482" s="122"/>
      <c r="I2482" s="122"/>
      <c r="J2482" s="122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2"/>
      <c r="C2483" s="122"/>
      <c r="D2483" s="122"/>
      <c r="E2483" s="122"/>
      <c r="F2483" s="122"/>
      <c r="G2483" s="122"/>
      <c r="H2483" s="122"/>
      <c r="I2483" s="122"/>
      <c r="J2483" s="122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2"/>
      <c r="C2484" s="122"/>
      <c r="D2484" s="122"/>
      <c r="E2484" s="122"/>
      <c r="F2484" s="122"/>
      <c r="G2484" s="122"/>
      <c r="H2484" s="122"/>
      <c r="I2484" s="122"/>
      <c r="J2484" s="122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2"/>
      <c r="C2485" s="122"/>
      <c r="D2485" s="122"/>
      <c r="E2485" s="122"/>
      <c r="F2485" s="122"/>
      <c r="G2485" s="122"/>
      <c r="H2485" s="122"/>
      <c r="I2485" s="122"/>
      <c r="J2485" s="122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2"/>
      <c r="C2486" s="122"/>
      <c r="D2486" s="122"/>
      <c r="E2486" s="122"/>
      <c r="F2486" s="122"/>
      <c r="G2486" s="122"/>
      <c r="H2486" s="122"/>
      <c r="I2486" s="122"/>
      <c r="J2486" s="122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2"/>
      <c r="C2487" s="122"/>
      <c r="D2487" s="122"/>
      <c r="E2487" s="122"/>
      <c r="F2487" s="122"/>
      <c r="G2487" s="122"/>
      <c r="H2487" s="122"/>
      <c r="I2487" s="122"/>
      <c r="J2487" s="122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2"/>
      <c r="C2488" s="122"/>
      <c r="D2488" s="122"/>
      <c r="E2488" s="122"/>
      <c r="F2488" s="122"/>
      <c r="G2488" s="122"/>
      <c r="H2488" s="122"/>
      <c r="I2488" s="122"/>
      <c r="J2488" s="122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2"/>
      <c r="C2489" s="122"/>
      <c r="D2489" s="122"/>
      <c r="E2489" s="122"/>
      <c r="F2489" s="122"/>
      <c r="G2489" s="122"/>
      <c r="H2489" s="122"/>
      <c r="I2489" s="122"/>
      <c r="J2489" s="122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2"/>
      <c r="C2490" s="122"/>
      <c r="D2490" s="122"/>
      <c r="E2490" s="122"/>
      <c r="F2490" s="122"/>
      <c r="G2490" s="122"/>
      <c r="H2490" s="122"/>
      <c r="I2490" s="122"/>
      <c r="J2490" s="122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2"/>
      <c r="C2491" s="122"/>
      <c r="D2491" s="122"/>
      <c r="E2491" s="122"/>
      <c r="F2491" s="122"/>
      <c r="G2491" s="122"/>
      <c r="H2491" s="122"/>
      <c r="I2491" s="122"/>
      <c r="J2491" s="122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2"/>
      <c r="C2492" s="122"/>
      <c r="D2492" s="122"/>
      <c r="E2492" s="122"/>
      <c r="F2492" s="122"/>
      <c r="G2492" s="122"/>
      <c r="H2492" s="122"/>
      <c r="I2492" s="122"/>
      <c r="J2492" s="122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2"/>
      <c r="C2493" s="122"/>
      <c r="D2493" s="122"/>
      <c r="E2493" s="122"/>
      <c r="F2493" s="122"/>
      <c r="G2493" s="122"/>
      <c r="H2493" s="122"/>
      <c r="I2493" s="122"/>
      <c r="J2493" s="122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2"/>
      <c r="C2494" s="122"/>
      <c r="D2494" s="122"/>
      <c r="E2494" s="122"/>
      <c r="F2494" s="122"/>
      <c r="G2494" s="122"/>
      <c r="H2494" s="122"/>
      <c r="I2494" s="122"/>
      <c r="J2494" s="122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2"/>
      <c r="C2495" s="122"/>
      <c r="D2495" s="122"/>
      <c r="E2495" s="122"/>
      <c r="F2495" s="122"/>
      <c r="G2495" s="122"/>
      <c r="H2495" s="122"/>
      <c r="I2495" s="122"/>
      <c r="J2495" s="122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2"/>
      <c r="C2496" s="122"/>
      <c r="D2496" s="122"/>
      <c r="E2496" s="122"/>
      <c r="F2496" s="122"/>
      <c r="G2496" s="122"/>
      <c r="H2496" s="122"/>
      <c r="I2496" s="122"/>
      <c r="J2496" s="122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2"/>
      <c r="C2497" s="122"/>
      <c r="D2497" s="122"/>
      <c r="E2497" s="122"/>
      <c r="F2497" s="122"/>
      <c r="G2497" s="122"/>
      <c r="H2497" s="122"/>
      <c r="I2497" s="122"/>
      <c r="J2497" s="122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2"/>
      <c r="C2498" s="122"/>
      <c r="D2498" s="122"/>
      <c r="E2498" s="122"/>
      <c r="F2498" s="122"/>
      <c r="G2498" s="122"/>
      <c r="H2498" s="122"/>
      <c r="I2498" s="122"/>
      <c r="J2498" s="122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2"/>
      <c r="C2499" s="122"/>
      <c r="D2499" s="122"/>
      <c r="E2499" s="122"/>
      <c r="F2499" s="122"/>
      <c r="G2499" s="122"/>
      <c r="H2499" s="122"/>
      <c r="I2499" s="122"/>
      <c r="J2499" s="122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2"/>
      <c r="C2500" s="122"/>
      <c r="D2500" s="122"/>
      <c r="E2500" s="122"/>
      <c r="F2500" s="122"/>
      <c r="G2500" s="122"/>
      <c r="H2500" s="122"/>
      <c r="I2500" s="122"/>
      <c r="J2500" s="122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2"/>
      <c r="C2501" s="122"/>
      <c r="D2501" s="122"/>
      <c r="E2501" s="122"/>
      <c r="F2501" s="122"/>
      <c r="G2501" s="122"/>
      <c r="H2501" s="122"/>
      <c r="I2501" s="122"/>
      <c r="J2501" s="122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2"/>
      <c r="C2502" s="122"/>
      <c r="D2502" s="122"/>
      <c r="E2502" s="122"/>
      <c r="F2502" s="122"/>
      <c r="G2502" s="122"/>
      <c r="H2502" s="122"/>
      <c r="I2502" s="122"/>
      <c r="J2502" s="122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2"/>
      <c r="C2503" s="122"/>
      <c r="D2503" s="122"/>
      <c r="E2503" s="122"/>
      <c r="F2503" s="122"/>
      <c r="G2503" s="122"/>
      <c r="H2503" s="122"/>
      <c r="I2503" s="122"/>
      <c r="J2503" s="122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2"/>
      <c r="C2504" s="122"/>
      <c r="D2504" s="122"/>
      <c r="E2504" s="122"/>
      <c r="F2504" s="122"/>
      <c r="G2504" s="122"/>
      <c r="H2504" s="122"/>
      <c r="I2504" s="122"/>
      <c r="J2504" s="122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2"/>
      <c r="C2505" s="122"/>
      <c r="D2505" s="122"/>
      <c r="E2505" s="122"/>
      <c r="F2505" s="122"/>
      <c r="G2505" s="122"/>
      <c r="H2505" s="122"/>
      <c r="I2505" s="122"/>
      <c r="J2505" s="122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2"/>
      <c r="C2506" s="122"/>
      <c r="D2506" s="122"/>
      <c r="E2506" s="122"/>
      <c r="F2506" s="122"/>
      <c r="G2506" s="122"/>
      <c r="H2506" s="122"/>
      <c r="I2506" s="122"/>
      <c r="J2506" s="122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2"/>
      <c r="C2507" s="122"/>
      <c r="D2507" s="122"/>
      <c r="E2507" s="122"/>
      <c r="F2507" s="122"/>
      <c r="G2507" s="122"/>
      <c r="H2507" s="122"/>
      <c r="I2507" s="122"/>
      <c r="J2507" s="122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2"/>
      <c r="C2508" s="122"/>
      <c r="D2508" s="122"/>
      <c r="E2508" s="122"/>
      <c r="F2508" s="122"/>
      <c r="G2508" s="122"/>
      <c r="H2508" s="122"/>
      <c r="I2508" s="122"/>
      <c r="J2508" s="122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2"/>
      <c r="C2509" s="122"/>
      <c r="D2509" s="122"/>
      <c r="E2509" s="122"/>
      <c r="F2509" s="122"/>
      <c r="G2509" s="122"/>
      <c r="H2509" s="122"/>
      <c r="I2509" s="122"/>
      <c r="J2509" s="122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2"/>
      <c r="C2510" s="122"/>
      <c r="D2510" s="122"/>
      <c r="E2510" s="122"/>
      <c r="F2510" s="122"/>
      <c r="G2510" s="122"/>
      <c r="H2510" s="122"/>
      <c r="I2510" s="122"/>
      <c r="J2510" s="122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2"/>
      <c r="C2511" s="122"/>
      <c r="D2511" s="122"/>
      <c r="E2511" s="122"/>
      <c r="F2511" s="122"/>
      <c r="G2511" s="122"/>
      <c r="H2511" s="122"/>
      <c r="I2511" s="122"/>
      <c r="J2511" s="122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2"/>
      <c r="C2512" s="122"/>
      <c r="D2512" s="122"/>
      <c r="E2512" s="122"/>
      <c r="F2512" s="122"/>
      <c r="G2512" s="122"/>
      <c r="H2512" s="122"/>
      <c r="I2512" s="122"/>
      <c r="J2512" s="122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2"/>
      <c r="C2513" s="122"/>
      <c r="D2513" s="122"/>
      <c r="E2513" s="122"/>
      <c r="F2513" s="122"/>
      <c r="G2513" s="122"/>
      <c r="H2513" s="122"/>
      <c r="I2513" s="122"/>
      <c r="J2513" s="122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2"/>
      <c r="C2514" s="122"/>
      <c r="D2514" s="122"/>
      <c r="E2514" s="122"/>
      <c r="F2514" s="122"/>
      <c r="G2514" s="122"/>
      <c r="H2514" s="122"/>
      <c r="I2514" s="122"/>
      <c r="J2514" s="122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2"/>
      <c r="C2515" s="122"/>
      <c r="D2515" s="122"/>
      <c r="E2515" s="122"/>
      <c r="F2515" s="122"/>
      <c r="G2515" s="122"/>
      <c r="H2515" s="122"/>
      <c r="I2515" s="122"/>
      <c r="J2515" s="122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2"/>
      <c r="C2516" s="122"/>
      <c r="D2516" s="122"/>
      <c r="E2516" s="122"/>
      <c r="F2516" s="122"/>
      <c r="G2516" s="122"/>
      <c r="H2516" s="122"/>
      <c r="I2516" s="122"/>
      <c r="J2516" s="122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2"/>
      <c r="C2517" s="122"/>
      <c r="D2517" s="122"/>
      <c r="E2517" s="122"/>
      <c r="F2517" s="122"/>
      <c r="G2517" s="122"/>
      <c r="H2517" s="122"/>
      <c r="I2517" s="122"/>
      <c r="J2517" s="122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2"/>
      <c r="C2518" s="122"/>
      <c r="D2518" s="122"/>
      <c r="E2518" s="122"/>
      <c r="F2518" s="122"/>
      <c r="G2518" s="122"/>
      <c r="H2518" s="122"/>
      <c r="I2518" s="122"/>
      <c r="J2518" s="122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2"/>
      <c r="C2519" s="122"/>
      <c r="D2519" s="122"/>
      <c r="E2519" s="122"/>
      <c r="F2519" s="122"/>
      <c r="G2519" s="122"/>
      <c r="H2519" s="122"/>
      <c r="I2519" s="122"/>
      <c r="J2519" s="122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2"/>
      <c r="C2520" s="122"/>
      <c r="D2520" s="122"/>
      <c r="E2520" s="122"/>
      <c r="F2520" s="122"/>
      <c r="G2520" s="122"/>
      <c r="H2520" s="122"/>
      <c r="I2520" s="122"/>
      <c r="J2520" s="122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2"/>
      <c r="C2521" s="122"/>
      <c r="D2521" s="122"/>
      <c r="E2521" s="122"/>
      <c r="F2521" s="122"/>
      <c r="G2521" s="122"/>
      <c r="H2521" s="122"/>
      <c r="I2521" s="122"/>
      <c r="J2521" s="122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2"/>
      <c r="C2522" s="122"/>
      <c r="D2522" s="122"/>
      <c r="E2522" s="122"/>
      <c r="F2522" s="122"/>
      <c r="G2522" s="122"/>
      <c r="H2522" s="122"/>
      <c r="I2522" s="122"/>
      <c r="J2522" s="122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2"/>
      <c r="C2523" s="122"/>
      <c r="D2523" s="122"/>
      <c r="E2523" s="122"/>
      <c r="F2523" s="122"/>
      <c r="G2523" s="122"/>
      <c r="H2523" s="122"/>
      <c r="I2523" s="122"/>
      <c r="J2523" s="122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2"/>
      <c r="C2524" s="122"/>
      <c r="D2524" s="122"/>
      <c r="E2524" s="122"/>
      <c r="F2524" s="122"/>
      <c r="G2524" s="122"/>
      <c r="H2524" s="122"/>
      <c r="I2524" s="122"/>
      <c r="J2524" s="122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2"/>
      <c r="C2525" s="122"/>
      <c r="D2525" s="122"/>
      <c r="E2525" s="122"/>
      <c r="F2525" s="122"/>
      <c r="G2525" s="122"/>
      <c r="H2525" s="122"/>
      <c r="I2525" s="122"/>
      <c r="J2525" s="122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2"/>
      <c r="C2526" s="122"/>
      <c r="D2526" s="122"/>
      <c r="E2526" s="122"/>
      <c r="F2526" s="122"/>
      <c r="G2526" s="122"/>
      <c r="H2526" s="122"/>
      <c r="I2526" s="122"/>
      <c r="J2526" s="122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2"/>
      <c r="C2527" s="122"/>
      <c r="D2527" s="122"/>
      <c r="E2527" s="122"/>
      <c r="F2527" s="122"/>
      <c r="G2527" s="122"/>
      <c r="H2527" s="122"/>
      <c r="I2527" s="122"/>
      <c r="J2527" s="122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2"/>
      <c r="C2528" s="122"/>
      <c r="D2528" s="122"/>
      <c r="E2528" s="122"/>
      <c r="F2528" s="122"/>
      <c r="G2528" s="122"/>
      <c r="H2528" s="122"/>
      <c r="I2528" s="122"/>
      <c r="J2528" s="122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2"/>
      <c r="C2529" s="122"/>
      <c r="D2529" s="122"/>
      <c r="E2529" s="122"/>
      <c r="F2529" s="122"/>
      <c r="G2529" s="122"/>
      <c r="H2529" s="122"/>
      <c r="I2529" s="122"/>
      <c r="J2529" s="122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2"/>
      <c r="C2530" s="122"/>
      <c r="D2530" s="122"/>
      <c r="E2530" s="122"/>
      <c r="F2530" s="122"/>
      <c r="G2530" s="122"/>
      <c r="H2530" s="122"/>
      <c r="I2530" s="122"/>
      <c r="J2530" s="122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2"/>
      <c r="C2531" s="122"/>
      <c r="D2531" s="122"/>
      <c r="E2531" s="122"/>
      <c r="F2531" s="122"/>
      <c r="G2531" s="122"/>
      <c r="H2531" s="122"/>
      <c r="I2531" s="122"/>
      <c r="J2531" s="122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2"/>
      <c r="C2532" s="122"/>
      <c r="D2532" s="122"/>
      <c r="E2532" s="122"/>
      <c r="F2532" s="122"/>
      <c r="G2532" s="122"/>
      <c r="H2532" s="122"/>
      <c r="I2532" s="122"/>
      <c r="J2532" s="122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2"/>
      <c r="C2533" s="122"/>
      <c r="D2533" s="122"/>
      <c r="E2533" s="122"/>
      <c r="F2533" s="122"/>
      <c r="G2533" s="122"/>
      <c r="H2533" s="122"/>
      <c r="I2533" s="122"/>
      <c r="J2533" s="122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2"/>
      <c r="C2534" s="122"/>
      <c r="D2534" s="122"/>
      <c r="E2534" s="122"/>
      <c r="F2534" s="122"/>
      <c r="G2534" s="122"/>
      <c r="H2534" s="122"/>
      <c r="I2534" s="122"/>
      <c r="J2534" s="122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2"/>
      <c r="C2535" s="122"/>
      <c r="D2535" s="122"/>
      <c r="E2535" s="122"/>
      <c r="F2535" s="122"/>
      <c r="G2535" s="122"/>
      <c r="H2535" s="122"/>
      <c r="I2535" s="122"/>
      <c r="J2535" s="122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2"/>
      <c r="C2536" s="122"/>
      <c r="D2536" s="122"/>
      <c r="E2536" s="122"/>
      <c r="F2536" s="122"/>
      <c r="G2536" s="122"/>
      <c r="H2536" s="122"/>
      <c r="I2536" s="122"/>
      <c r="J2536" s="122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2"/>
      <c r="C2537" s="122"/>
      <c r="D2537" s="122"/>
      <c r="E2537" s="122"/>
      <c r="F2537" s="122"/>
      <c r="G2537" s="122"/>
      <c r="H2537" s="122"/>
      <c r="I2537" s="122"/>
      <c r="J2537" s="122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2"/>
      <c r="C2538" s="122"/>
      <c r="D2538" s="122"/>
      <c r="E2538" s="122"/>
      <c r="F2538" s="122"/>
      <c r="G2538" s="122"/>
      <c r="H2538" s="122"/>
      <c r="I2538" s="122"/>
      <c r="J2538" s="122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2"/>
      <c r="C2539" s="122"/>
      <c r="D2539" s="122"/>
      <c r="E2539" s="122"/>
      <c r="F2539" s="122"/>
      <c r="G2539" s="122"/>
      <c r="H2539" s="122"/>
      <c r="I2539" s="122"/>
      <c r="J2539" s="122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2"/>
      <c r="C2540" s="122"/>
      <c r="D2540" s="122"/>
      <c r="E2540" s="122"/>
      <c r="F2540" s="122"/>
      <c r="G2540" s="122"/>
      <c r="H2540" s="122"/>
      <c r="I2540" s="122"/>
      <c r="J2540" s="122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2"/>
      <c r="C2541" s="122"/>
      <c r="D2541" s="122"/>
      <c r="E2541" s="122"/>
      <c r="F2541" s="122"/>
      <c r="G2541" s="122"/>
      <c r="H2541" s="122"/>
      <c r="I2541" s="122"/>
      <c r="J2541" s="122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2"/>
      <c r="C2542" s="122"/>
      <c r="D2542" s="122"/>
      <c r="E2542" s="122"/>
      <c r="F2542" s="122"/>
      <c r="G2542" s="122"/>
      <c r="H2542" s="122"/>
      <c r="I2542" s="122"/>
      <c r="J2542" s="122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2"/>
      <c r="C2543" s="122"/>
      <c r="D2543" s="122"/>
      <c r="E2543" s="122"/>
      <c r="F2543" s="122"/>
      <c r="G2543" s="122"/>
      <c r="H2543" s="122"/>
      <c r="I2543" s="122"/>
      <c r="J2543" s="122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2"/>
      <c r="C2544" s="122"/>
      <c r="D2544" s="122"/>
      <c r="E2544" s="122"/>
      <c r="F2544" s="122"/>
      <c r="G2544" s="122"/>
      <c r="H2544" s="122"/>
      <c r="I2544" s="122"/>
      <c r="J2544" s="122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2"/>
      <c r="C2545" s="122"/>
      <c r="D2545" s="122"/>
      <c r="E2545" s="122"/>
      <c r="F2545" s="122"/>
      <c r="G2545" s="122"/>
      <c r="H2545" s="122"/>
      <c r="I2545" s="122"/>
      <c r="J2545" s="122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2"/>
      <c r="C2546" s="122"/>
      <c r="D2546" s="122"/>
      <c r="E2546" s="122"/>
      <c r="F2546" s="122"/>
      <c r="G2546" s="122"/>
      <c r="H2546" s="122"/>
      <c r="I2546" s="122"/>
      <c r="J2546" s="122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2"/>
      <c r="C2547" s="122"/>
      <c r="D2547" s="122"/>
      <c r="E2547" s="122"/>
      <c r="F2547" s="122"/>
      <c r="G2547" s="122"/>
      <c r="H2547" s="122"/>
      <c r="I2547" s="122"/>
      <c r="J2547" s="122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2"/>
      <c r="C2548" s="122"/>
      <c r="D2548" s="122"/>
      <c r="E2548" s="122"/>
      <c r="F2548" s="122"/>
      <c r="G2548" s="122"/>
      <c r="H2548" s="122"/>
      <c r="I2548" s="122"/>
      <c r="J2548" s="122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2"/>
      <c r="C2549" s="122"/>
      <c r="D2549" s="122"/>
      <c r="E2549" s="122"/>
      <c r="F2549" s="122"/>
      <c r="G2549" s="122"/>
      <c r="H2549" s="122"/>
      <c r="I2549" s="122"/>
      <c r="J2549" s="122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2"/>
      <c r="C2550" s="122"/>
      <c r="D2550" s="122"/>
      <c r="E2550" s="122"/>
      <c r="F2550" s="122"/>
      <c r="G2550" s="122"/>
      <c r="H2550" s="122"/>
      <c r="I2550" s="122"/>
      <c r="J2550" s="122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2"/>
      <c r="C2551" s="122"/>
      <c r="D2551" s="122"/>
      <c r="E2551" s="122"/>
      <c r="F2551" s="122"/>
      <c r="G2551" s="122"/>
      <c r="H2551" s="122"/>
      <c r="I2551" s="122"/>
      <c r="J2551" s="122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2"/>
      <c r="C2552" s="122"/>
      <c r="D2552" s="122"/>
      <c r="E2552" s="122"/>
      <c r="F2552" s="122"/>
      <c r="G2552" s="122"/>
      <c r="H2552" s="122"/>
      <c r="I2552" s="122"/>
      <c r="J2552" s="122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2"/>
      <c r="C2553" s="122"/>
      <c r="D2553" s="122"/>
      <c r="E2553" s="122"/>
      <c r="F2553" s="122"/>
      <c r="G2553" s="122"/>
      <c r="H2553" s="122"/>
      <c r="I2553" s="122"/>
      <c r="J2553" s="122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2"/>
      <c r="C2554" s="122"/>
      <c r="D2554" s="122"/>
      <c r="E2554" s="122"/>
      <c r="F2554" s="122"/>
      <c r="G2554" s="122"/>
      <c r="H2554" s="122"/>
      <c r="I2554" s="122"/>
      <c r="J2554" s="122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2"/>
      <c r="C2555" s="122"/>
      <c r="D2555" s="122"/>
      <c r="E2555" s="122"/>
      <c r="F2555" s="122"/>
      <c r="G2555" s="122"/>
      <c r="H2555" s="122"/>
      <c r="I2555" s="122"/>
      <c r="J2555" s="122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2"/>
      <c r="C2556" s="122"/>
      <c r="D2556" s="122"/>
      <c r="E2556" s="122"/>
      <c r="F2556" s="122"/>
      <c r="G2556" s="122"/>
      <c r="H2556" s="122"/>
      <c r="I2556" s="122"/>
      <c r="J2556" s="122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2"/>
      <c r="C2557" s="122"/>
      <c r="D2557" s="122"/>
      <c r="E2557" s="122"/>
      <c r="F2557" s="122"/>
      <c r="G2557" s="122"/>
      <c r="H2557" s="122"/>
      <c r="I2557" s="122"/>
      <c r="J2557" s="122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2"/>
      <c r="C2558" s="122"/>
      <c r="D2558" s="122"/>
      <c r="E2558" s="122"/>
      <c r="F2558" s="122"/>
      <c r="G2558" s="122"/>
      <c r="H2558" s="122"/>
      <c r="I2558" s="122"/>
      <c r="J2558" s="122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2"/>
      <c r="C2559" s="122"/>
      <c r="D2559" s="122"/>
      <c r="E2559" s="122"/>
      <c r="F2559" s="122"/>
      <c r="G2559" s="122"/>
      <c r="H2559" s="122"/>
      <c r="I2559" s="122"/>
      <c r="J2559" s="122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2"/>
      <c r="C2560" s="122"/>
      <c r="D2560" s="122"/>
      <c r="E2560" s="122"/>
      <c r="F2560" s="122"/>
      <c r="G2560" s="122"/>
      <c r="H2560" s="122"/>
      <c r="I2560" s="122"/>
      <c r="J2560" s="122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2"/>
      <c r="C2561" s="122"/>
      <c r="D2561" s="122"/>
      <c r="E2561" s="122"/>
      <c r="F2561" s="122"/>
      <c r="G2561" s="122"/>
      <c r="H2561" s="122"/>
      <c r="I2561" s="122"/>
      <c r="J2561" s="122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2"/>
      <c r="C2562" s="122"/>
      <c r="D2562" s="122"/>
      <c r="E2562" s="122"/>
      <c r="F2562" s="122"/>
      <c r="G2562" s="122"/>
      <c r="H2562" s="122"/>
      <c r="I2562" s="122"/>
      <c r="J2562" s="122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2"/>
      <c r="C2563" s="122"/>
      <c r="D2563" s="122"/>
      <c r="E2563" s="122"/>
      <c r="F2563" s="122"/>
      <c r="G2563" s="122"/>
      <c r="H2563" s="122"/>
      <c r="I2563" s="122"/>
      <c r="J2563" s="122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2"/>
      <c r="C2564" s="122"/>
      <c r="D2564" s="122"/>
      <c r="E2564" s="122"/>
      <c r="F2564" s="122"/>
      <c r="G2564" s="122"/>
      <c r="H2564" s="122"/>
      <c r="I2564" s="122"/>
      <c r="J2564" s="122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2"/>
      <c r="C2565" s="122"/>
      <c r="D2565" s="122"/>
      <c r="E2565" s="122"/>
      <c r="F2565" s="122"/>
      <c r="G2565" s="122"/>
      <c r="H2565" s="122"/>
      <c r="I2565" s="122"/>
      <c r="J2565" s="122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2"/>
      <c r="C2566" s="122"/>
      <c r="D2566" s="122"/>
      <c r="E2566" s="122"/>
      <c r="F2566" s="122"/>
      <c r="G2566" s="122"/>
      <c r="H2566" s="122"/>
      <c r="I2566" s="122"/>
      <c r="J2566" s="122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2"/>
      <c r="C2567" s="122"/>
      <c r="D2567" s="122"/>
      <c r="E2567" s="122"/>
      <c r="F2567" s="122"/>
      <c r="G2567" s="122"/>
      <c r="H2567" s="122"/>
      <c r="I2567" s="122"/>
      <c r="J2567" s="122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2"/>
      <c r="C2568" s="122"/>
      <c r="D2568" s="122"/>
      <c r="E2568" s="122"/>
      <c r="F2568" s="122"/>
      <c r="G2568" s="122"/>
      <c r="H2568" s="122"/>
      <c r="I2568" s="122"/>
      <c r="J2568" s="122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2"/>
      <c r="C2569" s="122"/>
      <c r="D2569" s="122"/>
      <c r="E2569" s="122"/>
      <c r="F2569" s="122"/>
      <c r="G2569" s="122"/>
      <c r="H2569" s="122"/>
      <c r="I2569" s="122"/>
      <c r="J2569" s="122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2"/>
      <c r="C2570" s="122"/>
      <c r="D2570" s="122"/>
      <c r="E2570" s="122"/>
      <c r="F2570" s="122"/>
      <c r="G2570" s="122"/>
      <c r="H2570" s="122"/>
      <c r="I2570" s="122"/>
      <c r="J2570" s="122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2"/>
      <c r="C2571" s="122"/>
      <c r="D2571" s="122"/>
      <c r="E2571" s="122"/>
      <c r="F2571" s="122"/>
      <c r="G2571" s="122"/>
      <c r="H2571" s="122"/>
      <c r="I2571" s="122"/>
      <c r="J2571" s="122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2"/>
      <c r="C2572" s="122"/>
      <c r="D2572" s="122"/>
      <c r="E2572" s="122"/>
      <c r="F2572" s="122"/>
      <c r="G2572" s="122"/>
      <c r="H2572" s="122"/>
      <c r="I2572" s="122"/>
      <c r="J2572" s="122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2"/>
      <c r="C2573" s="122"/>
      <c r="D2573" s="122"/>
      <c r="E2573" s="122"/>
      <c r="F2573" s="122"/>
      <c r="G2573" s="122"/>
      <c r="H2573" s="122"/>
      <c r="I2573" s="122"/>
      <c r="J2573" s="122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2"/>
      <c r="C2574" s="122"/>
      <c r="D2574" s="122"/>
      <c r="E2574" s="122"/>
      <c r="F2574" s="122"/>
      <c r="G2574" s="122"/>
      <c r="H2574" s="122"/>
      <c r="I2574" s="122"/>
      <c r="J2574" s="122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2"/>
      <c r="C2575" s="122"/>
      <c r="D2575" s="122"/>
      <c r="E2575" s="122"/>
      <c r="F2575" s="122"/>
      <c r="G2575" s="122"/>
      <c r="H2575" s="122"/>
      <c r="I2575" s="122"/>
      <c r="J2575" s="122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2"/>
      <c r="C2576" s="122"/>
      <c r="D2576" s="122"/>
      <c r="E2576" s="122"/>
      <c r="F2576" s="122"/>
      <c r="G2576" s="122"/>
      <c r="H2576" s="122"/>
      <c r="I2576" s="122"/>
      <c r="J2576" s="122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2"/>
      <c r="C2577" s="122"/>
      <c r="D2577" s="122"/>
      <c r="E2577" s="122"/>
      <c r="F2577" s="122"/>
      <c r="G2577" s="122"/>
      <c r="H2577" s="122"/>
      <c r="I2577" s="122"/>
      <c r="J2577" s="122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2"/>
      <c r="C2578" s="122"/>
      <c r="D2578" s="122"/>
      <c r="E2578" s="122"/>
      <c r="F2578" s="122"/>
      <c r="G2578" s="122"/>
      <c r="H2578" s="122"/>
      <c r="I2578" s="122"/>
      <c r="J2578" s="122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2"/>
      <c r="C2579" s="122"/>
      <c r="D2579" s="122"/>
      <c r="E2579" s="122"/>
      <c r="F2579" s="122"/>
      <c r="G2579" s="122"/>
      <c r="H2579" s="122"/>
      <c r="I2579" s="122"/>
      <c r="J2579" s="122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2"/>
      <c r="C2580" s="122"/>
      <c r="D2580" s="122"/>
      <c r="E2580" s="122"/>
      <c r="F2580" s="122"/>
      <c r="G2580" s="122"/>
      <c r="H2580" s="122"/>
      <c r="I2580" s="122"/>
      <c r="J2580" s="122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2"/>
      <c r="C2581" s="122"/>
      <c r="D2581" s="122"/>
      <c r="E2581" s="122"/>
      <c r="F2581" s="122"/>
      <c r="G2581" s="122"/>
      <c r="H2581" s="122"/>
      <c r="I2581" s="122"/>
      <c r="J2581" s="122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2"/>
      <c r="C2582" s="122"/>
      <c r="D2582" s="122"/>
      <c r="E2582" s="122"/>
      <c r="F2582" s="122"/>
      <c r="G2582" s="122"/>
      <c r="H2582" s="122"/>
      <c r="I2582" s="122"/>
      <c r="J2582" s="122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2"/>
      <c r="C2583" s="122"/>
      <c r="D2583" s="122"/>
      <c r="E2583" s="122"/>
      <c r="F2583" s="122"/>
      <c r="G2583" s="122"/>
      <c r="H2583" s="122"/>
      <c r="I2583" s="122"/>
      <c r="J2583" s="122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2"/>
      <c r="C2584" s="122"/>
      <c r="D2584" s="122"/>
      <c r="E2584" s="122"/>
      <c r="F2584" s="122"/>
      <c r="G2584" s="122"/>
      <c r="H2584" s="122"/>
      <c r="I2584" s="122"/>
      <c r="J2584" s="122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2"/>
      <c r="C2585" s="122"/>
      <c r="D2585" s="122"/>
      <c r="E2585" s="122"/>
      <c r="F2585" s="122"/>
      <c r="G2585" s="122"/>
      <c r="H2585" s="122"/>
      <c r="I2585" s="122"/>
      <c r="J2585" s="122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2"/>
      <c r="C2586" s="122"/>
      <c r="D2586" s="122"/>
      <c r="E2586" s="122"/>
      <c r="F2586" s="122"/>
      <c r="G2586" s="122"/>
      <c r="H2586" s="122"/>
      <c r="I2586" s="122"/>
      <c r="J2586" s="122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2"/>
      <c r="C2587" s="122"/>
      <c r="D2587" s="122"/>
      <c r="E2587" s="122"/>
      <c r="F2587" s="122"/>
      <c r="G2587" s="122"/>
      <c r="H2587" s="122"/>
      <c r="I2587" s="122"/>
      <c r="J2587" s="122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2"/>
      <c r="C2588" s="122"/>
      <c r="D2588" s="122"/>
      <c r="E2588" s="122"/>
      <c r="F2588" s="122"/>
      <c r="G2588" s="122"/>
      <c r="H2588" s="122"/>
      <c r="I2588" s="122"/>
      <c r="J2588" s="122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2"/>
      <c r="C2589" s="122"/>
      <c r="D2589" s="122"/>
      <c r="E2589" s="122"/>
      <c r="F2589" s="122"/>
      <c r="G2589" s="122"/>
      <c r="H2589" s="122"/>
      <c r="I2589" s="122"/>
      <c r="J2589" s="122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2"/>
      <c r="C2590" s="122"/>
      <c r="D2590" s="122"/>
      <c r="E2590" s="122"/>
      <c r="F2590" s="122"/>
      <c r="G2590" s="122"/>
      <c r="H2590" s="122"/>
      <c r="I2590" s="122"/>
      <c r="J2590" s="122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2"/>
      <c r="C2591" s="122"/>
      <c r="D2591" s="122"/>
      <c r="E2591" s="122"/>
      <c r="F2591" s="122"/>
      <c r="G2591" s="122"/>
      <c r="H2591" s="122"/>
      <c r="I2591" s="122"/>
      <c r="J2591" s="122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2"/>
      <c r="C2592" s="122"/>
      <c r="D2592" s="122"/>
      <c r="E2592" s="122"/>
      <c r="F2592" s="122"/>
      <c r="G2592" s="122"/>
      <c r="H2592" s="122"/>
      <c r="I2592" s="122"/>
      <c r="J2592" s="122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2"/>
      <c r="C2593" s="122"/>
      <c r="D2593" s="122"/>
      <c r="E2593" s="122"/>
      <c r="F2593" s="122"/>
      <c r="G2593" s="122"/>
      <c r="H2593" s="122"/>
      <c r="I2593" s="122"/>
      <c r="J2593" s="122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2"/>
      <c r="C2594" s="122"/>
      <c r="D2594" s="122"/>
      <c r="E2594" s="122"/>
      <c r="F2594" s="122"/>
      <c r="G2594" s="122"/>
      <c r="H2594" s="122"/>
      <c r="I2594" s="122"/>
      <c r="J2594" s="122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2"/>
      <c r="C2595" s="122"/>
      <c r="D2595" s="122"/>
      <c r="E2595" s="122"/>
      <c r="F2595" s="122"/>
      <c r="G2595" s="122"/>
      <c r="H2595" s="122"/>
      <c r="I2595" s="122"/>
      <c r="J2595" s="122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2"/>
      <c r="C2596" s="122"/>
      <c r="D2596" s="122"/>
      <c r="E2596" s="122"/>
      <c r="F2596" s="122"/>
      <c r="G2596" s="122"/>
      <c r="H2596" s="122"/>
      <c r="I2596" s="122"/>
      <c r="J2596" s="122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2"/>
      <c r="C2597" s="122"/>
      <c r="D2597" s="122"/>
      <c r="E2597" s="122"/>
      <c r="F2597" s="122"/>
      <c r="G2597" s="122"/>
      <c r="H2597" s="122"/>
      <c r="I2597" s="122"/>
      <c r="J2597" s="122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2"/>
      <c r="C2598" s="122"/>
      <c r="D2598" s="122"/>
      <c r="E2598" s="122"/>
      <c r="F2598" s="122"/>
      <c r="G2598" s="122"/>
      <c r="H2598" s="122"/>
      <c r="I2598" s="122"/>
      <c r="J2598" s="122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2"/>
      <c r="C2599" s="122"/>
      <c r="D2599" s="122"/>
      <c r="E2599" s="122"/>
      <c r="F2599" s="122"/>
      <c r="G2599" s="122"/>
      <c r="H2599" s="122"/>
      <c r="I2599" s="122"/>
      <c r="J2599" s="122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2"/>
      <c r="C2600" s="122"/>
      <c r="D2600" s="122"/>
      <c r="E2600" s="122"/>
      <c r="F2600" s="122"/>
      <c r="G2600" s="122"/>
      <c r="H2600" s="122"/>
      <c r="I2600" s="122"/>
      <c r="J2600" s="122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2"/>
      <c r="C2601" s="122"/>
      <c r="D2601" s="122"/>
      <c r="E2601" s="122"/>
      <c r="F2601" s="122"/>
      <c r="G2601" s="122"/>
      <c r="H2601" s="122"/>
      <c r="I2601" s="122"/>
      <c r="J2601" s="122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2"/>
      <c r="C2602" s="122"/>
      <c r="D2602" s="122"/>
      <c r="E2602" s="122"/>
      <c r="F2602" s="122"/>
      <c r="G2602" s="122"/>
      <c r="H2602" s="122"/>
      <c r="I2602" s="122"/>
      <c r="J2602" s="122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2"/>
      <c r="C2603" s="122"/>
      <c r="D2603" s="122"/>
      <c r="E2603" s="122"/>
      <c r="F2603" s="122"/>
      <c r="G2603" s="122"/>
      <c r="H2603" s="122"/>
      <c r="I2603" s="122"/>
      <c r="J2603" s="122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2"/>
      <c r="C2604" s="122"/>
      <c r="D2604" s="122"/>
      <c r="E2604" s="122"/>
      <c r="F2604" s="122"/>
      <c r="G2604" s="122"/>
      <c r="H2604" s="122"/>
      <c r="I2604" s="122"/>
      <c r="J2604" s="122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2"/>
      <c r="C2605" s="122"/>
      <c r="D2605" s="122"/>
      <c r="E2605" s="122"/>
      <c r="F2605" s="122"/>
      <c r="G2605" s="122"/>
      <c r="H2605" s="122"/>
      <c r="I2605" s="122"/>
      <c r="J2605" s="122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2"/>
      <c r="C2606" s="122"/>
      <c r="D2606" s="122"/>
      <c r="E2606" s="122"/>
      <c r="F2606" s="122"/>
      <c r="G2606" s="122"/>
      <c r="H2606" s="122"/>
      <c r="I2606" s="122"/>
      <c r="J2606" s="122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2"/>
      <c r="C2607" s="122"/>
      <c r="D2607" s="122"/>
      <c r="E2607" s="122"/>
      <c r="F2607" s="122"/>
      <c r="G2607" s="122"/>
      <c r="H2607" s="122"/>
      <c r="I2607" s="122"/>
      <c r="J2607" s="122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2"/>
      <c r="C2608" s="122"/>
      <c r="D2608" s="122"/>
      <c r="E2608" s="122"/>
      <c r="F2608" s="122"/>
      <c r="G2608" s="122"/>
      <c r="H2608" s="122"/>
      <c r="I2608" s="122"/>
      <c r="J2608" s="122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2"/>
      <c r="C2609" s="122"/>
      <c r="D2609" s="122"/>
      <c r="E2609" s="122"/>
      <c r="F2609" s="122"/>
      <c r="G2609" s="122"/>
      <c r="H2609" s="122"/>
      <c r="I2609" s="122"/>
      <c r="J2609" s="122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2"/>
      <c r="C2610" s="122"/>
      <c r="D2610" s="122"/>
      <c r="E2610" s="122"/>
      <c r="F2610" s="122"/>
      <c r="G2610" s="122"/>
      <c r="H2610" s="122"/>
      <c r="I2610" s="122"/>
      <c r="J2610" s="122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2"/>
      <c r="C2611" s="122"/>
      <c r="D2611" s="122"/>
      <c r="E2611" s="122"/>
      <c r="F2611" s="122"/>
      <c r="G2611" s="122"/>
      <c r="H2611" s="122"/>
      <c r="I2611" s="122"/>
      <c r="J2611" s="122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2"/>
      <c r="C2612" s="122"/>
      <c r="D2612" s="122"/>
      <c r="E2612" s="122"/>
      <c r="F2612" s="122"/>
      <c r="G2612" s="122"/>
      <c r="H2612" s="122"/>
      <c r="I2612" s="122"/>
      <c r="J2612" s="122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2"/>
      <c r="C2613" s="122"/>
      <c r="D2613" s="122"/>
      <c r="E2613" s="122"/>
      <c r="F2613" s="122"/>
      <c r="G2613" s="122"/>
      <c r="H2613" s="122"/>
      <c r="I2613" s="122"/>
      <c r="J2613" s="122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2"/>
      <c r="C2614" s="122"/>
      <c r="D2614" s="122"/>
      <c r="E2614" s="122"/>
      <c r="F2614" s="122"/>
      <c r="G2614" s="122"/>
      <c r="H2614" s="122"/>
      <c r="I2614" s="122"/>
      <c r="J2614" s="122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2"/>
      <c r="C2615" s="122"/>
      <c r="D2615" s="122"/>
      <c r="E2615" s="122"/>
      <c r="F2615" s="122"/>
      <c r="G2615" s="122"/>
      <c r="H2615" s="122"/>
      <c r="I2615" s="122"/>
      <c r="J2615" s="122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2"/>
      <c r="C2616" s="122"/>
      <c r="D2616" s="122"/>
      <c r="E2616" s="122"/>
      <c r="F2616" s="122"/>
      <c r="G2616" s="122"/>
      <c r="H2616" s="122"/>
      <c r="I2616" s="122"/>
      <c r="J2616" s="122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2"/>
      <c r="C2617" s="122"/>
      <c r="D2617" s="122"/>
      <c r="E2617" s="122"/>
      <c r="F2617" s="122"/>
      <c r="G2617" s="122"/>
      <c r="H2617" s="122"/>
      <c r="I2617" s="122"/>
      <c r="J2617" s="122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2"/>
      <c r="C2618" s="122"/>
      <c r="D2618" s="122"/>
      <c r="E2618" s="122"/>
      <c r="F2618" s="122"/>
      <c r="G2618" s="122"/>
      <c r="H2618" s="122"/>
      <c r="I2618" s="122"/>
      <c r="J2618" s="122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2"/>
      <c r="C2619" s="122"/>
      <c r="D2619" s="122"/>
      <c r="E2619" s="122"/>
      <c r="F2619" s="122"/>
      <c r="G2619" s="122"/>
      <c r="H2619" s="122"/>
      <c r="I2619" s="122"/>
      <c r="J2619" s="122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2"/>
      <c r="C2620" s="122"/>
      <c r="D2620" s="122"/>
      <c r="E2620" s="122"/>
      <c r="F2620" s="122"/>
      <c r="G2620" s="122"/>
      <c r="H2620" s="122"/>
      <c r="I2620" s="122"/>
      <c r="J2620" s="122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2"/>
      <c r="C2621" s="122"/>
      <c r="D2621" s="122"/>
      <c r="E2621" s="122"/>
      <c r="F2621" s="122"/>
      <c r="G2621" s="122"/>
      <c r="H2621" s="122"/>
      <c r="I2621" s="122"/>
      <c r="J2621" s="122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2"/>
      <c r="C2622" s="122"/>
      <c r="D2622" s="122"/>
      <c r="E2622" s="122"/>
      <c r="F2622" s="122"/>
      <c r="G2622" s="122"/>
      <c r="H2622" s="122"/>
      <c r="I2622" s="122"/>
      <c r="J2622" s="122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2"/>
      <c r="C2623" s="122"/>
      <c r="D2623" s="122"/>
      <c r="E2623" s="122"/>
      <c r="F2623" s="122"/>
      <c r="G2623" s="122"/>
      <c r="H2623" s="122"/>
      <c r="I2623" s="122"/>
      <c r="J2623" s="122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2"/>
      <c r="C2624" s="122"/>
      <c r="D2624" s="122"/>
      <c r="E2624" s="122"/>
      <c r="F2624" s="122"/>
      <c r="G2624" s="122"/>
      <c r="H2624" s="122"/>
      <c r="I2624" s="122"/>
      <c r="J2624" s="122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2"/>
      <c r="C2625" s="122"/>
      <c r="D2625" s="122"/>
      <c r="E2625" s="122"/>
      <c r="F2625" s="122"/>
      <c r="G2625" s="122"/>
      <c r="H2625" s="122"/>
      <c r="I2625" s="122"/>
      <c r="J2625" s="122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2"/>
      <c r="C2626" s="122"/>
      <c r="D2626" s="122"/>
      <c r="E2626" s="122"/>
      <c r="F2626" s="122"/>
      <c r="G2626" s="122"/>
      <c r="H2626" s="122"/>
      <c r="I2626" s="122"/>
      <c r="J2626" s="122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2"/>
      <c r="C2627" s="122"/>
      <c r="D2627" s="122"/>
      <c r="E2627" s="122"/>
      <c r="F2627" s="122"/>
      <c r="G2627" s="122"/>
      <c r="H2627" s="122"/>
      <c r="I2627" s="122"/>
      <c r="J2627" s="122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2"/>
      <c r="C2628" s="122"/>
      <c r="D2628" s="122"/>
      <c r="E2628" s="122"/>
      <c r="F2628" s="122"/>
      <c r="G2628" s="122"/>
      <c r="H2628" s="122"/>
      <c r="I2628" s="122"/>
      <c r="J2628" s="122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2"/>
      <c r="C2629" s="122"/>
      <c r="D2629" s="122"/>
      <c r="E2629" s="122"/>
      <c r="F2629" s="122"/>
      <c r="G2629" s="122"/>
      <c r="H2629" s="122"/>
      <c r="I2629" s="122"/>
      <c r="J2629" s="122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2"/>
      <c r="C2630" s="122"/>
      <c r="D2630" s="122"/>
      <c r="E2630" s="122"/>
      <c r="F2630" s="122"/>
      <c r="G2630" s="122"/>
      <c r="H2630" s="122"/>
      <c r="I2630" s="122"/>
      <c r="J2630" s="122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2"/>
      <c r="C2631" s="122"/>
      <c r="D2631" s="122"/>
      <c r="E2631" s="122"/>
      <c r="F2631" s="122"/>
      <c r="G2631" s="122"/>
      <c r="H2631" s="122"/>
      <c r="I2631" s="122"/>
      <c r="J2631" s="122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2"/>
      <c r="C2632" s="122"/>
      <c r="D2632" s="122"/>
      <c r="E2632" s="122"/>
      <c r="F2632" s="122"/>
      <c r="G2632" s="122"/>
      <c r="H2632" s="122"/>
      <c r="I2632" s="122"/>
      <c r="J2632" s="122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2"/>
      <c r="C2633" s="122"/>
      <c r="D2633" s="122"/>
      <c r="E2633" s="122"/>
      <c r="F2633" s="122"/>
      <c r="G2633" s="122"/>
      <c r="H2633" s="122"/>
      <c r="I2633" s="122"/>
      <c r="J2633" s="122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2"/>
      <c r="C2634" s="122"/>
      <c r="D2634" s="122"/>
      <c r="E2634" s="122"/>
      <c r="F2634" s="122"/>
      <c r="G2634" s="122"/>
      <c r="H2634" s="122"/>
      <c r="I2634" s="122"/>
      <c r="J2634" s="122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2"/>
      <c r="C2635" s="122"/>
      <c r="D2635" s="122"/>
      <c r="E2635" s="122"/>
      <c r="F2635" s="122"/>
      <c r="G2635" s="122"/>
      <c r="H2635" s="122"/>
      <c r="I2635" s="122"/>
      <c r="J2635" s="122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2"/>
      <c r="C2636" s="122"/>
      <c r="D2636" s="122"/>
      <c r="E2636" s="122"/>
      <c r="F2636" s="122"/>
      <c r="G2636" s="122"/>
      <c r="H2636" s="122"/>
      <c r="I2636" s="122"/>
      <c r="J2636" s="122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2"/>
      <c r="C2637" s="122"/>
      <c r="D2637" s="122"/>
      <c r="E2637" s="122"/>
      <c r="F2637" s="122"/>
      <c r="G2637" s="122"/>
      <c r="H2637" s="122"/>
      <c r="I2637" s="122"/>
      <c r="J2637" s="122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2"/>
      <c r="C2638" s="122"/>
      <c r="D2638" s="122"/>
      <c r="E2638" s="122"/>
      <c r="F2638" s="122"/>
      <c r="G2638" s="122"/>
      <c r="H2638" s="122"/>
      <c r="I2638" s="122"/>
      <c r="J2638" s="122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2"/>
      <c r="C2639" s="122"/>
      <c r="D2639" s="122"/>
      <c r="E2639" s="122"/>
      <c r="F2639" s="122"/>
      <c r="G2639" s="122"/>
      <c r="H2639" s="122"/>
      <c r="I2639" s="122"/>
      <c r="J2639" s="122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2"/>
      <c r="C2640" s="122"/>
      <c r="D2640" s="122"/>
      <c r="E2640" s="122"/>
      <c r="F2640" s="122"/>
      <c r="G2640" s="122"/>
      <c r="H2640" s="122"/>
      <c r="I2640" s="122"/>
      <c r="J2640" s="122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2"/>
      <c r="C2641" s="122"/>
      <c r="D2641" s="122"/>
      <c r="E2641" s="122"/>
      <c r="F2641" s="122"/>
      <c r="G2641" s="122"/>
      <c r="H2641" s="122"/>
      <c r="I2641" s="122"/>
      <c r="J2641" s="122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2"/>
      <c r="C2642" s="122"/>
      <c r="D2642" s="122"/>
      <c r="E2642" s="122"/>
      <c r="F2642" s="122"/>
      <c r="G2642" s="122"/>
      <c r="H2642" s="122"/>
      <c r="I2642" s="122"/>
      <c r="J2642" s="122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2"/>
      <c r="C2643" s="122"/>
      <c r="D2643" s="122"/>
      <c r="E2643" s="122"/>
      <c r="F2643" s="122"/>
      <c r="G2643" s="122"/>
      <c r="H2643" s="122"/>
      <c r="I2643" s="122"/>
      <c r="J2643" s="122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2"/>
      <c r="C2644" s="122"/>
      <c r="D2644" s="122"/>
      <c r="E2644" s="122"/>
      <c r="F2644" s="122"/>
      <c r="G2644" s="122"/>
      <c r="H2644" s="122"/>
      <c r="I2644" s="122"/>
      <c r="J2644" s="122"/>
      <c r="K2644" s="21"/>
      <c r="L2644" s="21"/>
      <c r="M2644" s="21"/>
      <c r="N2644" s="21"/>
      <c r="O2644" s="21"/>
      <c r="P2644" s="21"/>
      <c r="Q2644" s="21"/>
      <c r="R2644" s="21"/>
      <c r="S2644" s="21"/>
    </row>
    <row r="2645" spans="2:19" s="8" customFormat="1" x14ac:dyDescent="0.3">
      <c r="B2645" s="122"/>
      <c r="C2645" s="122"/>
      <c r="D2645" s="122"/>
      <c r="E2645" s="122"/>
      <c r="F2645" s="122"/>
      <c r="G2645" s="122"/>
      <c r="H2645" s="122"/>
      <c r="I2645" s="122"/>
      <c r="J2645" s="122"/>
      <c r="K2645" s="21"/>
      <c r="L2645" s="21"/>
      <c r="M2645" s="21"/>
      <c r="N2645" s="21"/>
      <c r="O2645" s="21"/>
      <c r="P2645" s="21"/>
      <c r="Q2645" s="21"/>
      <c r="R2645" s="21"/>
      <c r="S2645" s="21"/>
    </row>
    <row r="2646" spans="2:19" s="8" customFormat="1" x14ac:dyDescent="0.3">
      <c r="B2646" s="122"/>
      <c r="C2646" s="122"/>
      <c r="D2646" s="122"/>
      <c r="E2646" s="122"/>
      <c r="F2646" s="122"/>
      <c r="G2646" s="122"/>
      <c r="H2646" s="122"/>
      <c r="I2646" s="122"/>
      <c r="J2646" s="122"/>
      <c r="K2646" s="21"/>
      <c r="L2646" s="21"/>
      <c r="M2646" s="21"/>
      <c r="N2646" s="21"/>
      <c r="O2646" s="21"/>
      <c r="P2646" s="21"/>
      <c r="Q2646" s="21"/>
      <c r="R2646" s="21"/>
      <c r="S2646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6" location="'3.1 Patrimônio'!A1" display="3.1 PATRIMÔNIO DAS EAPC/EFPC   - EM R$ " xr:uid="{00000000-0004-0000-0000-00000F000000}"/>
    <hyperlink ref="C27" location="'3.3 Patrimônio EFPC patrocínio'!A1" display="3.3 PATRIMÔNIO DAS EFPC POR PATROCÍNIO  - EM R$ " xr:uid="{00000000-0004-0000-0000-000010000000}"/>
    <hyperlink ref="C28" location="'3.4 Ativos por modalidade'!A1" display="3.3 ATIVO DOS PLANOS DE BENEFÍCIOS EFPC POR MODALIDADE  - EM R$ " xr:uid="{00000000-0004-0000-0000-000011000000}"/>
    <hyperlink ref="C29" location="'3.5 Provisões EAPC produto'!A1" display="3.5 PROVISÕES TÉCNICAS EAPC POR PRODUTO  - EM R$ " xr:uid="{00000000-0004-0000-0000-000012000000}"/>
    <hyperlink ref="C32" location="'4.1 Resultado EFPC'!A1" display="4.1 RESULTADO FINANCEIRO DOS PLANOS DE BENEFÍCIOS DAS EFPC  - EM R$ " xr:uid="{00000000-0004-0000-0000-000013000000}"/>
    <hyperlink ref="C35" location="'5.1 Contrib.e Resgates'!A1" display="5.1 CONTRIBUIÇÕES RECEBIDAS PELOS PLANOS/PRODUTOS DE PREVIDÊNCIA - EM R$ " xr:uid="{00000000-0004-0000-0000-000014000000}"/>
    <hyperlink ref="C36" location="'5.2 Fluxo Mensal de Contrib.'!A1" display="5.2 FLUXO MENSAL DE CONTRIBUIÇÕES RECEBIDAS PELAS EAPC - EM R$" xr:uid="{00000000-0004-0000-0000-000015000000}"/>
    <hyperlink ref="C37" location="'5.3 Fluxo Mensal de Resgates'!A1" display="5.3 FLUXO MENSAL DE RESGATES DAS EAPC - EM R$" xr:uid="{00000000-0004-0000-0000-000016000000}"/>
    <hyperlink ref="C38" location="'5.4 Contrib.e Resgates EAPC'!A1" display="5.4 CONTRIBUIÇÕES EAPC POR TIPO DE PRODUTO " xr:uid="{00000000-0004-0000-0000-000017000000}"/>
    <hyperlink ref="C39" location="'5.5 Fluxo Mensal Contr. EAPC'!A1" display="5.5 FLUXO MENSAL DE CONTRIBUIÇÕES RECEBIDAS EAPC: POR PRODUTOS DE PREVIDÊNCIA - EM R$" xr:uid="{00000000-0004-0000-0000-000018000000}"/>
    <hyperlink ref="C40" location="'5.6 Fluxo Mensal Resgates EAPC'!A1" display="5.6 FLUXO MENSAL DE RESGATES EAPC: POR PRODUTOS DE PREVIDÊNCIA - EM R$" xr:uid="{00000000-0004-0000-0000-000019000000}"/>
    <hyperlink ref="C41" location="'5.7 Contrib.e Resgates EFPC'!A1" display="5.7 CONTRIBUIÇÕES EFPC: POR MODALIDADE DE PLANO" xr:uid="{00000000-0004-0000-0000-00001A000000}"/>
    <hyperlink ref="C42" location="'5.8 Fluxo Mensal Contr. EFPC'!A1" display="5.8 FLUXO MENSAL DE CONTRIBUIÇÕES RECEBIDAS EFPC: POR MODALIDADE DE PLANO- EM R$" xr:uid="{00000000-0004-0000-0000-00001B000000}"/>
    <hyperlink ref="C43" location="'5.9 Fluxo Mensal Resgates EFPC'!A1" display="5.9 FLUXO MENSAL DE RESGATES EFPC: POR MODALIDADE DE PLANO - EM R$" xr:uid="{00000000-0004-0000-0000-00001C000000}"/>
    <hyperlink ref="C44" location="'5.10 Tiquete Médio Mensal'!A1" display="5.10 TÍQUETE MENSAL DAS CONTRIBUIÇÕES DAS EAPC/EFPC - EM R$" xr:uid="{00000000-0004-0000-0000-00001D000000}"/>
    <hyperlink ref="C47" location="'6.1 Benefícios Planos Produtos'!A1" display="6.1 BENEFÍCIOS PAGOS PELOS PLANOS/PRODUTOS - EM R$" xr:uid="{00000000-0004-0000-0000-00001E000000}"/>
    <hyperlink ref="C48" location="'6.2 Fluxo Mensal Benefícios'!A1" display="6.2 FLUXO MENSAL DE BENEFÍCIOS PAGOS PELAS EAPC - EM R$" xr:uid="{00000000-0004-0000-0000-00001F000000}"/>
    <hyperlink ref="C49" location="'6.3 Benefícios Pagos EFPC'!A1" display="6.3 BENEFÍCIOS PAGOS EFPC: POR MODALIDADE DE PLANO - EM R$" xr:uid="{00000000-0004-0000-0000-000020000000}"/>
    <hyperlink ref="C50" location="'6.4 Fluxo Mensal Benef. EFPC'!A1" display="6.4 FLUXO MENSAL DE BENEFÍCIOS PAGOS EFPC: POR MODALIDADE DE PLANO - EM R$" xr:uid="{00000000-0004-0000-0000-000021000000}"/>
    <hyperlink ref="C51" location="'6.5 Benefícios Pagos EAPC'!A1" display="6.5 BENEFÍCIOS PAGOS EAPC: POR PRODUTO - EM R$" xr:uid="{00000000-0004-0000-0000-000022000000}"/>
    <hyperlink ref="C52" location="'6.6 Fluxo Mensal Benef. EAPC'!A1" display="6.6 FLUXO MENSAL DE BENEFÍCIOS PAGOS EAPC: POR PRODUTO - EM R$" xr:uid="{00000000-0004-0000-0000-000023000000}"/>
    <hyperlink ref="C55" location="'7.1 Taxa Média Adm. EAPC '!A1" display="7.1 TAXA MÉDIA DE ADMINISTRAÇÃO DAS EAPC: POR SEGMENTO DE APLICAÇÃO - EM %" xr:uid="{00000000-0004-0000-0000-000024000000}"/>
    <hyperlink ref="C56" location="'7.2A Taxa Média Adm. EAPC Plano'!A1" display="7.2 A TAXA MÉDIA DE ADMINISTRAÇÃO DAS EAPC: POR TIPO DE PLANO E SEGMENTO DE APLICAÇÃO - EM OUTUBRO/21" xr:uid="{00000000-0004-0000-0000-000025000000}"/>
    <hyperlink ref="C57" location="'7.3 Rentabilidade Média EAPC'!A1" display="7.3 RENTABILIDADE MÉDIA ACUMULADA DAS EAPC: POR SEGMENTO DE APLICAÇÃO" xr:uid="{00000000-0004-0000-0000-000026000000}"/>
    <hyperlink ref="C58" location="'7.4A Rent. Média EAPC Plano'!A1" display="7.4 A  RENTABILIDADE MÉDIA DAS EAPC: POR TIPO DE PLANO E SEGMENTO DE APLICAÇÃO - EM OUTUBRO/21" xr:uid="{00000000-0004-0000-0000-000027000000}"/>
    <hyperlink ref="C59" location="'7.5 Taxa Adm. Média EFPC'!A1" display="7.5 TAXA DE ADMINISTRAÇÃO MÉDIA DAS EFPC: POR SEGMENTO TOTAL E TIPO DE PATROCÍNIO - EM %" xr:uid="{00000000-0004-0000-0000-000028000000}"/>
    <hyperlink ref="C60" location="'7.6A e 7.6B Taxa Adm.Média EFPC'!A1" display="7.6A - TAXA DE ADMINISTRAÇÃO MÉDIA DAS EFPC: POR MODALIDADE DE PLANO - EM %" xr:uid="{00000000-0004-0000-0000-000029000000}"/>
    <hyperlink ref="C61" location="'7.6A e 7.6B Taxa Adm.Média EFPC'!A1" display="7.6B - TAXA DE ADMINISTRAÇÃO MÉDIA DAS EFPC: POR FAIXA DE POPULAÇÃO - EM %" xr:uid="{00000000-0004-0000-0000-00002A000000}"/>
    <hyperlink ref="C62" location="'7.7 Taxa Carregam. Média EFPC'!A1" display="7.7 TAXA DE CARREGAMENTO MÉDIA DAS EFPC: POR SEGMENTO TOTAL E TIPO DE PATROCÍNIO - EM %" xr:uid="{00000000-0004-0000-0000-00002B000000}"/>
    <hyperlink ref="C63" location="'7.8A e 7.8B Taxa Car.Média EFPC'!A1" display="7.8A - TAXA DE CARREGAMETO MÉDIA DAS EFPC: POR MODALIDADE DE PLANO - EM %" xr:uid="{00000000-0004-0000-0000-00002C000000}"/>
    <hyperlink ref="C64" location="'7.8A e 7.8B Taxa Car.Média EFPC'!A1" display="7.8B - TAXA DE ADMINISTRAÇÃO MÉDIA DAS EFPC: POR FAIXA DE POPULAÇÃO - EM %" xr:uid="{00000000-0004-0000-0000-00002D000000}"/>
    <hyperlink ref="C65" location="'7.9 Rent. Média EFPC Plano'!A1" display="7.9 RENTABILIDADE MÉDIA ANUAL E ACUMULADA DAS EFPC: POR MODALIDADE DE PLANO E ÍNDICE" xr:uid="{00000000-0004-0000-0000-00002E000000}"/>
    <hyperlink ref="C69" location="'8.1 Investimento EFPC EAPC'!A1" display="8.1  INVESTIMENTO TOTAL EAPC/EFPC: POR SEGMENTO DE APLICAÇÃO - EM R$ BILHÕES" xr:uid="{00000000-0004-0000-0000-00002F000000}"/>
    <hyperlink ref="C70" location="'8.2  Investimento EAPC'!A1" display="8.2  INVESTIMENTOS EAPC - EM R$ BILHÕES" xr:uid="{00000000-0004-0000-0000-000030000000}"/>
    <hyperlink ref="C71" location="'8.3  Investimento EFPC'!A1" display="8.3  INVESTIMENTOS EFPC - EM R$ BILHÕES" xr:uid="{00000000-0004-0000-0000-000031000000}"/>
    <hyperlink ref="C72" location="'8.4 Títulos Públ. EAPC % Index.'!A1" display="8.4  INVESTIMENTOS EM TÍTULOS PÚBLICOS DAS EAPC - % POR INDEXADOR " xr:uid="{00000000-0004-0000-0000-000032000000}"/>
    <hyperlink ref="C73" location="'8.5 Títulos Públ. EFPC % Index.'!A1" display="8.5  INVESTIMENTOS EM TÍTULOS PÚBLICOS DAS EFPC - % POR INDEXADOR " xr:uid="{00000000-0004-0000-0000-000033000000}"/>
    <hyperlink ref="C74" location="'8.6 Tít. Públ.EAPC % por Venc.'!A1" display="8.6  INVESTIMENTOS EM TÍTULOS PÚBLICOS DAS EAPC - % POR PRAZO DE VENCIMENTO " xr:uid="{00000000-0004-0000-0000-000034000000}"/>
    <hyperlink ref="C75" location="'8.7 Tít. Públ.EFPC % por Venc.'!A1" display="8.7  INVESTIMENTOS EM TÍTULOS PÚBLICOS DAS EFPC - % POR PRAZO DE VENCIMENTO " xr:uid="{00000000-0004-0000-0000-000035000000}"/>
    <hyperlink ref="C79" location="'Cenário Internacional RPC'!A1" display="10.1 CENÁRIO INTERNACIONAL DA PREVIDÊNCIA COMPLEMENTAR " xr:uid="{00000000-0004-0000-0000-000036000000}"/>
    <hyperlink ref="C7" location="'Dados_EAPC e Seguradoras'!A1" display="1.4 DADOS POR ENTIDADE: EAPC E SEGURADORAS" xr:uid="{00000000-0004-0000-0000-000037000000}"/>
    <hyperlink ref="C8" location="'Dados_EFPC '!A1" display="1.5 DADOS POR ENTIDADE: EFPC" xr:uid="{00000000-0004-0000-0000-000038000000}"/>
    <hyperlink ref="C23" location="'2.11 Pop plano_modalidade'!A1" display="2.10 POPULAÇÃO DOS PLANOS DE BENEFÍCIOS EFPC POR MODALIDADE" xr:uid="{00000000-0004-0000-0000-000039000000}"/>
    <hyperlink ref="C66" location="'7.10 Comparativo'!A1" display="7.10 RENTABILIDADE ACUMULADA E CUSTEIO ADMINISTRATIVO DAS ENTIDADES DE PREVIDÊNCIA COMPLEMENTAR: COMPARATIVO" xr:uid="{00000000-0004-0000-0000-00003A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3"/>
  <sheetViews>
    <sheetView showGridLines="0" workbookViewId="0"/>
  </sheetViews>
  <sheetFormatPr defaultRowHeight="14.4" x14ac:dyDescent="0.3"/>
  <cols>
    <col min="2" max="2" width="17.5546875" customWidth="1"/>
  </cols>
  <sheetData>
    <row r="1" spans="1:11" x14ac:dyDescent="0.3">
      <c r="A1" s="42" t="s">
        <v>74</v>
      </c>
    </row>
    <row r="2" spans="1:11" ht="18" x14ac:dyDescent="0.35">
      <c r="B2" s="340" t="s">
        <v>96</v>
      </c>
      <c r="C2" s="340"/>
      <c r="D2" s="340"/>
      <c r="E2" s="340"/>
      <c r="F2" s="340"/>
      <c r="G2" s="340"/>
      <c r="H2" s="340"/>
      <c r="I2" s="340"/>
      <c r="J2" s="340"/>
      <c r="K2" s="340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4" t="s">
        <v>12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113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3" t="s">
        <v>104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105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106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114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7" t="s">
        <v>1222</v>
      </c>
      <c r="C11" s="46"/>
      <c r="D11" s="46"/>
      <c r="E11" s="46"/>
      <c r="F11" s="37"/>
      <c r="G11" s="37"/>
      <c r="H11" s="37"/>
      <c r="I11" s="37"/>
      <c r="J11" s="37"/>
      <c r="K11" s="8"/>
    </row>
    <row r="12" spans="1:11" x14ac:dyDescent="0.3">
      <c r="B12" s="45" t="s">
        <v>115</v>
      </c>
      <c r="C12" s="37"/>
      <c r="D12" s="37"/>
      <c r="E12" s="37"/>
      <c r="F12" s="37"/>
      <c r="G12" s="37"/>
      <c r="H12" s="37"/>
      <c r="I12" s="37"/>
      <c r="J12" s="37"/>
      <c r="K12" s="8"/>
    </row>
    <row r="13" spans="1:11" x14ac:dyDescent="0.3">
      <c r="B13" s="45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"/>
  <sheetViews>
    <sheetView showGridLines="0" topLeftCell="B1" workbookViewId="0">
      <selection activeCell="G25" sqref="G25"/>
    </sheetView>
  </sheetViews>
  <sheetFormatPr defaultRowHeight="14.4" x14ac:dyDescent="0.3"/>
  <cols>
    <col min="2" max="2" width="31.5546875" customWidth="1"/>
  </cols>
  <sheetData>
    <row r="1" spans="1:11" x14ac:dyDescent="0.3">
      <c r="A1" s="42" t="s">
        <v>74</v>
      </c>
    </row>
    <row r="2" spans="1:11" ht="18" x14ac:dyDescent="0.35">
      <c r="B2" s="340" t="s">
        <v>96</v>
      </c>
      <c r="C2" s="340"/>
      <c r="D2" s="340"/>
      <c r="E2" s="340"/>
      <c r="F2" s="340"/>
      <c r="G2" s="340"/>
      <c r="H2" s="340"/>
      <c r="I2" s="340"/>
      <c r="J2" s="340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4" t="s">
        <v>13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ht="18.75" customHeight="1" x14ac:dyDescent="0.3">
      <c r="B5" s="148" t="s">
        <v>116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19" t="s">
        <v>104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105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106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92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48" t="s">
        <v>117</v>
      </c>
      <c r="C10" s="146">
        <v>2010</v>
      </c>
      <c r="D10" s="146">
        <v>2011</v>
      </c>
      <c r="E10" s="146">
        <v>2012</v>
      </c>
      <c r="F10" s="146">
        <v>2013</v>
      </c>
      <c r="G10" s="146">
        <v>2014</v>
      </c>
      <c r="H10" s="146">
        <v>2015</v>
      </c>
      <c r="I10" s="146">
        <v>2016</v>
      </c>
      <c r="J10" s="146">
        <v>2017</v>
      </c>
      <c r="K10" s="146">
        <v>2018</v>
      </c>
    </row>
    <row r="11" spans="1:11" x14ac:dyDescent="0.3">
      <c r="B11" s="19" t="s">
        <v>104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105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106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92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48" t="s">
        <v>118</v>
      </c>
      <c r="C15" s="146">
        <v>2010</v>
      </c>
      <c r="D15" s="146">
        <v>2011</v>
      </c>
      <c r="E15" s="146">
        <v>2012</v>
      </c>
      <c r="F15" s="146">
        <v>2013</v>
      </c>
      <c r="G15" s="146">
        <v>2014</v>
      </c>
      <c r="H15" s="146">
        <v>2015</v>
      </c>
      <c r="I15" s="146">
        <v>2016</v>
      </c>
      <c r="J15" s="146">
        <v>2017</v>
      </c>
      <c r="K15" s="146">
        <v>2018</v>
      </c>
    </row>
    <row r="16" spans="1:11" x14ac:dyDescent="0.3">
      <c r="B16" s="19" t="s">
        <v>104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105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106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92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5"/>
      <c r="B21" s="37" t="s">
        <v>1222</v>
      </c>
      <c r="C21" s="46"/>
      <c r="D21" s="46"/>
      <c r="E21" s="46"/>
      <c r="F21" s="8"/>
      <c r="G21" s="8"/>
      <c r="H21" s="8"/>
      <c r="I21" s="8"/>
      <c r="J21" s="8"/>
    </row>
    <row r="22" spans="1:11" x14ac:dyDescent="0.3">
      <c r="B22" s="45" t="s">
        <v>115</v>
      </c>
    </row>
  </sheetData>
  <mergeCells count="1">
    <mergeCell ref="B2:J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6"/>
  <sheetViews>
    <sheetView showGridLines="0" topLeftCell="B2" workbookViewId="0">
      <selection activeCell="N19" sqref="N19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  <col min="11" max="11" width="9.44140625" customWidth="1"/>
  </cols>
  <sheetData>
    <row r="1" spans="1:12" x14ac:dyDescent="0.3">
      <c r="A1" s="42" t="s">
        <v>74</v>
      </c>
    </row>
    <row r="2" spans="1:12" ht="18" x14ac:dyDescent="0.35">
      <c r="B2" s="340" t="s">
        <v>96</v>
      </c>
      <c r="C2" s="340"/>
      <c r="D2" s="340"/>
      <c r="E2" s="340"/>
      <c r="F2" s="340"/>
      <c r="G2" s="340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4" t="s">
        <v>14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3">
      <c r="B5" s="148" t="s">
        <v>119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  <c r="L5" s="146">
        <v>2024</v>
      </c>
    </row>
    <row r="6" spans="1:12" x14ac:dyDescent="0.3">
      <c r="B6" s="19" t="s">
        <v>120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27">
        <v>0.63</v>
      </c>
      <c r="K6" s="227">
        <v>0.62</v>
      </c>
      <c r="L6" s="227">
        <v>0.62</v>
      </c>
    </row>
    <row r="7" spans="1:12" x14ac:dyDescent="0.3">
      <c r="B7" s="19" t="s">
        <v>121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27">
        <v>0.37</v>
      </c>
      <c r="K7" s="227">
        <v>0.38</v>
      </c>
      <c r="L7" s="227">
        <v>0.38</v>
      </c>
    </row>
    <row r="8" spans="1:12" x14ac:dyDescent="0.3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28">
        <v>1</v>
      </c>
      <c r="K8" s="228">
        <v>1</v>
      </c>
      <c r="L8" s="228">
        <v>1</v>
      </c>
    </row>
    <row r="9" spans="1:12" ht="15.6" x14ac:dyDescent="0.3">
      <c r="B9" s="25"/>
      <c r="C9" s="18"/>
      <c r="D9" s="18"/>
      <c r="E9" s="18"/>
      <c r="F9" s="18"/>
    </row>
    <row r="10" spans="1:12" x14ac:dyDescent="0.3">
      <c r="B10" s="148" t="s">
        <v>122</v>
      </c>
      <c r="C10" s="146">
        <v>2015</v>
      </c>
      <c r="D10" s="146">
        <v>2016</v>
      </c>
      <c r="E10" s="146">
        <v>2017</v>
      </c>
      <c r="F10" s="146">
        <v>2018</v>
      </c>
      <c r="G10" s="146">
        <v>2019</v>
      </c>
      <c r="H10" s="146">
        <v>2020</v>
      </c>
      <c r="I10" s="146">
        <v>2021</v>
      </c>
      <c r="J10" s="146">
        <v>2022</v>
      </c>
      <c r="K10" s="146">
        <v>2023</v>
      </c>
      <c r="L10" s="146">
        <v>2024</v>
      </c>
    </row>
    <row r="11" spans="1:12" x14ac:dyDescent="0.3">
      <c r="B11" s="19" t="s">
        <v>120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09">
        <v>1896484</v>
      </c>
      <c r="K11" s="209">
        <v>1895281</v>
      </c>
      <c r="L11" s="209">
        <v>1953357</v>
      </c>
    </row>
    <row r="12" spans="1:12" x14ac:dyDescent="0.3">
      <c r="B12" s="19" t="s">
        <v>121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09">
        <v>1053998</v>
      </c>
      <c r="K12" s="209">
        <v>1077557</v>
      </c>
      <c r="L12" s="209">
        <v>1120615</v>
      </c>
    </row>
    <row r="13" spans="1:12" x14ac:dyDescent="0.3">
      <c r="A13" s="42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29">
        <f>J11+J12</f>
        <v>2950482</v>
      </c>
      <c r="K13" s="229">
        <f>K11+K12</f>
        <v>2972838</v>
      </c>
      <c r="L13" s="229">
        <v>3073972</v>
      </c>
    </row>
    <row r="14" spans="1:12" x14ac:dyDescent="0.3">
      <c r="B14" s="20"/>
      <c r="C14" s="18"/>
      <c r="D14" s="18"/>
      <c r="E14" s="18"/>
      <c r="F14" s="18"/>
      <c r="G14" s="68"/>
    </row>
    <row r="15" spans="1:12" x14ac:dyDescent="0.3">
      <c r="B15" s="148" t="s">
        <v>123</v>
      </c>
      <c r="C15" s="146">
        <v>2015</v>
      </c>
      <c r="D15" s="146">
        <v>2016</v>
      </c>
      <c r="E15" s="146">
        <v>2017</v>
      </c>
      <c r="F15" s="146">
        <v>2018</v>
      </c>
      <c r="G15" s="146">
        <v>2019</v>
      </c>
      <c r="H15" s="146">
        <v>2020</v>
      </c>
      <c r="I15" s="146">
        <v>2021</v>
      </c>
      <c r="J15" s="146">
        <v>2022</v>
      </c>
      <c r="K15" s="146">
        <v>2023</v>
      </c>
      <c r="L15" s="146">
        <v>2024</v>
      </c>
    </row>
    <row r="16" spans="1:12" x14ac:dyDescent="0.3">
      <c r="B16" s="19" t="s">
        <v>120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09">
        <v>486233</v>
      </c>
      <c r="K16" s="209">
        <v>470671</v>
      </c>
      <c r="L16" s="209">
        <v>481756</v>
      </c>
    </row>
    <row r="17" spans="2:12" x14ac:dyDescent="0.3">
      <c r="B17" s="19" t="s">
        <v>121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09">
        <v>194412</v>
      </c>
      <c r="K17" s="209">
        <v>192691</v>
      </c>
      <c r="L17" s="209">
        <v>189590</v>
      </c>
    </row>
    <row r="18" spans="2:12" x14ac:dyDescent="0.3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29">
        <f>J16+J17</f>
        <v>680645</v>
      </c>
      <c r="K18" s="229">
        <f>K16+K17</f>
        <v>663362</v>
      </c>
      <c r="L18" s="229">
        <v>671346</v>
      </c>
    </row>
    <row r="19" spans="2:12" x14ac:dyDescent="0.3">
      <c r="B19" s="20"/>
      <c r="C19" s="18"/>
      <c r="D19" s="18"/>
      <c r="E19" s="18"/>
      <c r="F19" s="18"/>
      <c r="G19" s="68"/>
    </row>
    <row r="20" spans="2:12" x14ac:dyDescent="0.3">
      <c r="B20" s="148" t="s">
        <v>124</v>
      </c>
      <c r="C20" s="146">
        <v>2015</v>
      </c>
      <c r="D20" s="146">
        <v>2016</v>
      </c>
      <c r="E20" s="146">
        <v>2017</v>
      </c>
      <c r="F20" s="146">
        <v>2018</v>
      </c>
      <c r="G20" s="146">
        <v>2019</v>
      </c>
      <c r="H20" s="146">
        <v>2020</v>
      </c>
      <c r="I20" s="146">
        <v>2021</v>
      </c>
      <c r="J20" s="146">
        <v>2022</v>
      </c>
      <c r="K20" s="146">
        <v>2023</v>
      </c>
      <c r="L20" s="146">
        <v>2024</v>
      </c>
    </row>
    <row r="21" spans="2:12" x14ac:dyDescent="0.3">
      <c r="B21" s="19" t="s">
        <v>120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09">
        <v>18554</v>
      </c>
      <c r="K21" s="209">
        <v>19079</v>
      </c>
      <c r="L21" s="209">
        <v>19871</v>
      </c>
    </row>
    <row r="22" spans="2:12" x14ac:dyDescent="0.3">
      <c r="B22" s="19" t="s">
        <v>121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09">
        <v>182962</v>
      </c>
      <c r="K22" s="209">
        <v>183115</v>
      </c>
      <c r="L22" s="209">
        <v>187141</v>
      </c>
    </row>
    <row r="23" spans="2:12" x14ac:dyDescent="0.3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29">
        <f>J21+J22</f>
        <v>201516</v>
      </c>
      <c r="K23" s="229">
        <f>K21+K22</f>
        <v>202194</v>
      </c>
      <c r="L23" s="229">
        <v>207012</v>
      </c>
    </row>
    <row r="24" spans="2:12" x14ac:dyDescent="0.3">
      <c r="B24" s="8"/>
      <c r="C24" s="8"/>
      <c r="D24" s="8"/>
      <c r="E24" s="8"/>
      <c r="F24" s="8"/>
      <c r="G24" s="8"/>
    </row>
    <row r="25" spans="2:12" x14ac:dyDescent="0.3">
      <c r="B25" s="37" t="s">
        <v>1223</v>
      </c>
      <c r="C25" s="8"/>
      <c r="D25" s="8"/>
      <c r="E25" s="8"/>
      <c r="F25" s="8"/>
      <c r="G25" s="8"/>
    </row>
    <row r="26" spans="2:12" x14ac:dyDescent="0.3">
      <c r="B26" s="45" t="s">
        <v>1272</v>
      </c>
      <c r="C26" s="8"/>
      <c r="D26" s="8"/>
      <c r="E26" s="8"/>
      <c r="F26" s="8"/>
      <c r="G26" s="8"/>
    </row>
    <row r="27" spans="2:12" x14ac:dyDescent="0.3">
      <c r="B27" s="8"/>
      <c r="C27" s="8"/>
      <c r="D27" s="8"/>
      <c r="E27" s="8"/>
      <c r="F27" s="8"/>
      <c r="G27" s="8"/>
    </row>
    <row r="28" spans="2:12" x14ac:dyDescent="0.3">
      <c r="B28" s="8"/>
      <c r="C28" s="8"/>
      <c r="D28" s="8"/>
      <c r="E28" s="8"/>
      <c r="F28" s="8"/>
      <c r="G28" s="8"/>
    </row>
    <row r="29" spans="2:12" x14ac:dyDescent="0.3">
      <c r="B29" s="8"/>
      <c r="C29" s="8"/>
      <c r="D29" s="8"/>
      <c r="E29" s="8"/>
      <c r="F29" s="8"/>
      <c r="G29" s="8"/>
    </row>
    <row r="30" spans="2:12" x14ac:dyDescent="0.3">
      <c r="B30" s="8"/>
      <c r="C30" s="8"/>
      <c r="D30" s="8"/>
      <c r="E30" s="8"/>
      <c r="F30" s="8"/>
      <c r="G30" s="8"/>
    </row>
    <row r="31" spans="2:12" x14ac:dyDescent="0.3">
      <c r="B31" s="8"/>
      <c r="C31" s="8"/>
      <c r="D31" s="8"/>
      <c r="E31" s="8"/>
      <c r="F31" s="8"/>
      <c r="G31" s="8"/>
    </row>
    <row r="32" spans="2:12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8"/>
  <sheetViews>
    <sheetView showGridLines="0" topLeftCell="B1" workbookViewId="0">
      <selection activeCell="O20" sqref="O20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2" x14ac:dyDescent="0.3">
      <c r="A1" s="42" t="s">
        <v>74</v>
      </c>
    </row>
    <row r="2" spans="1:12" ht="18" x14ac:dyDescent="0.35">
      <c r="B2" s="340" t="s">
        <v>96</v>
      </c>
      <c r="C2" s="340"/>
      <c r="D2" s="340"/>
      <c r="E2" s="340"/>
      <c r="F2" s="340"/>
      <c r="G2" s="340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4" t="s">
        <v>15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3">
      <c r="B5" s="148" t="s">
        <v>125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  <c r="L5" s="146">
        <v>2024</v>
      </c>
    </row>
    <row r="6" spans="1:12" x14ac:dyDescent="0.3">
      <c r="B6" s="19" t="s">
        <v>126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41">
        <v>6.9923548840839081E-2</v>
      </c>
      <c r="K6" s="260">
        <f ca="1">HLOOKUP(K$7,'[7]EAPC_EFPC _SERIE ANUAL'!$B$85:$AB$92,2,FALSE)</f>
        <v>7.1515922563098105E-2</v>
      </c>
      <c r="L6" s="260">
        <v>7.0000000000000007E-2</v>
      </c>
    </row>
    <row r="7" spans="1:12" x14ac:dyDescent="0.3">
      <c r="B7" s="19" t="s">
        <v>127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0.15293910755580417</v>
      </c>
      <c r="K7" s="260">
        <f ca="1">HLOOKUP(K$7,'[7]EAPC_EFPC _SERIE ANUAL'!$B$85:$AB$92,3,FALSE)</f>
        <v>0.14555386452638558</v>
      </c>
      <c r="L7" s="260">
        <v>0.15</v>
      </c>
    </row>
    <row r="8" spans="1:12" x14ac:dyDescent="0.3">
      <c r="B8" s="19" t="s">
        <v>128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0.44026485117450281</v>
      </c>
      <c r="K8" s="260">
        <f ca="1">HLOOKUP(K$7,'[7]EAPC_EFPC _SERIE ANUAL'!$B$85:$AB$92,4,FALSE)</f>
        <v>0.44734430000393982</v>
      </c>
      <c r="L8" s="260">
        <v>0.45</v>
      </c>
    </row>
    <row r="9" spans="1:12" x14ac:dyDescent="0.3">
      <c r="B9" s="19" t="s">
        <v>129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0.14244347829943985</v>
      </c>
      <c r="K9" s="260">
        <f ca="1">HLOOKUP(K$7,'[7]EAPC_EFPC _SERIE ANUAL'!$B$85:$AB$92,5,FALSE)</f>
        <v>0.13845171595684752</v>
      </c>
      <c r="L9" s="260">
        <v>0.13</v>
      </c>
    </row>
    <row r="10" spans="1:12" x14ac:dyDescent="0.3">
      <c r="B10" s="19" t="s">
        <v>130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0.11792436707514893</v>
      </c>
      <c r="K10" s="260">
        <f ca="1">HLOOKUP(K$7,'[7]EAPC_EFPC _SERIE ANUAL'!$B$85:$AB$92,6,FALSE)</f>
        <v>0.11945464265782124</v>
      </c>
      <c r="L10" s="260">
        <v>0.12</v>
      </c>
    </row>
    <row r="11" spans="1:12" x14ac:dyDescent="0.3">
      <c r="B11" s="19" t="s">
        <v>131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5.8248054932327376E-2</v>
      </c>
      <c r="K11" s="260">
        <f ca="1">HLOOKUP(K$7,'[7]EAPC_EFPC _SERIE ANUAL'!$B$85:$AB$92,7,FALSE)</f>
        <v>5.978354884605741E-2</v>
      </c>
      <c r="L11" s="260">
        <v>0.06</v>
      </c>
    </row>
    <row r="12" spans="1:12" x14ac:dyDescent="0.3">
      <c r="B12" s="19" t="s">
        <v>132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1.8256592121937785E-2</v>
      </c>
      <c r="K12" s="260">
        <f ca="1">HLOOKUP(K$7,'[7]EAPC_EFPC _SERIE ANUAL'!$B$85:$AB$92,8,FALSE)</f>
        <v>1.9396536541493689E-2</v>
      </c>
      <c r="L12" s="260">
        <v>0.02</v>
      </c>
    </row>
    <row r="13" spans="1:12" x14ac:dyDescent="0.3">
      <c r="B13" s="19"/>
      <c r="C13" s="9"/>
      <c r="D13" s="9"/>
      <c r="E13" s="9"/>
      <c r="F13" s="9"/>
      <c r="G13" s="9"/>
      <c r="J13" s="196"/>
    </row>
    <row r="14" spans="1:12" x14ac:dyDescent="0.3">
      <c r="B14" s="37" t="s">
        <v>1223</v>
      </c>
      <c r="C14" s="8"/>
      <c r="D14" s="8"/>
      <c r="E14" s="8"/>
      <c r="F14" s="8"/>
      <c r="G14" s="8"/>
    </row>
    <row r="15" spans="1:12" x14ac:dyDescent="0.3">
      <c r="B15" s="45" t="s">
        <v>1273</v>
      </c>
      <c r="C15" s="8"/>
      <c r="D15" s="8"/>
      <c r="E15" s="8"/>
      <c r="F15" s="8"/>
      <c r="G15" s="8"/>
    </row>
    <row r="16" spans="1:12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4"/>
  <sheetViews>
    <sheetView showGridLines="0" workbookViewId="0">
      <selection activeCell="B33" sqref="B33"/>
    </sheetView>
  </sheetViews>
  <sheetFormatPr defaultRowHeight="14.4" x14ac:dyDescent="0.3"/>
  <cols>
    <col min="2" max="2" width="46.88671875" customWidth="1"/>
    <col min="3" max="3" width="9.109375" customWidth="1"/>
    <col min="10" max="11" width="10.33203125" customWidth="1"/>
  </cols>
  <sheetData>
    <row r="1" spans="1:15" x14ac:dyDescent="0.3">
      <c r="A1" s="42" t="s">
        <v>74</v>
      </c>
    </row>
    <row r="2" spans="1:15" ht="18" x14ac:dyDescent="0.35">
      <c r="B2" s="340" t="s">
        <v>96</v>
      </c>
      <c r="C2" s="340"/>
      <c r="D2" s="340"/>
      <c r="E2" s="340"/>
      <c r="F2" s="340"/>
      <c r="G2" s="340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4" t="s">
        <v>16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5" x14ac:dyDescent="0.3">
      <c r="B5" s="148" t="s">
        <v>133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  <c r="L5" s="146">
        <v>2024</v>
      </c>
    </row>
    <row r="6" spans="1:15" x14ac:dyDescent="0.3">
      <c r="B6" s="19" t="s">
        <v>126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1">
        <v>241234</v>
      </c>
      <c r="J6" s="26">
        <v>258731</v>
      </c>
      <c r="K6" s="261">
        <f ca="1">HLOOKUP(K$7,'[7]EAPC_EFPC _SERIE ANUAL'!$B$109:$AG$116,2,FALSE)</f>
        <v>266060</v>
      </c>
      <c r="L6" s="261">
        <v>277064</v>
      </c>
      <c r="O6" s="8"/>
    </row>
    <row r="7" spans="1:15" x14ac:dyDescent="0.3">
      <c r="B7" s="19" t="s">
        <v>127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1">
        <v>579907</v>
      </c>
      <c r="J7" s="26">
        <v>584086</v>
      </c>
      <c r="K7" s="261">
        <f ca="1">HLOOKUP(K$7,'[7]EAPC_EFPC _SERIE ANUAL'!$B$109:$AG$116,3,FALSE)</f>
        <v>555045</v>
      </c>
      <c r="L7" s="261">
        <v>571667</v>
      </c>
    </row>
    <row r="8" spans="1:15" x14ac:dyDescent="0.3">
      <c r="B8" s="19" t="s">
        <v>128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1">
        <v>1520780</v>
      </c>
      <c r="J8" s="26">
        <v>1650192</v>
      </c>
      <c r="K8" s="261">
        <f ca="1">HLOOKUP(K$7,'[7]EAPC_EFPC _SERIE ANUAL'!$B$109:$AG$116,4,FALSE)</f>
        <v>1678744</v>
      </c>
      <c r="L8" s="261">
        <v>1755761</v>
      </c>
    </row>
    <row r="9" spans="1:15" x14ac:dyDescent="0.3">
      <c r="B9" s="19" t="s">
        <v>129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1">
        <v>278878</v>
      </c>
      <c r="J9" s="26">
        <v>301622</v>
      </c>
      <c r="K9" s="261">
        <f ca="1">HLOOKUP(K$7,'[7]EAPC_EFPC _SERIE ANUAL'!$B$109:$AG$116,5,FALSE)</f>
        <v>303850</v>
      </c>
      <c r="L9" s="261">
        <v>305464</v>
      </c>
    </row>
    <row r="10" spans="1:15" x14ac:dyDescent="0.3">
      <c r="B10" s="19" t="s">
        <v>130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1">
        <v>97455</v>
      </c>
      <c r="J10" s="26">
        <v>99682</v>
      </c>
      <c r="K10" s="261">
        <f ca="1">HLOOKUP(K$7,'[7]EAPC_EFPC _SERIE ANUAL'!$B$109:$AG$116,6,FALSE)</f>
        <v>110342</v>
      </c>
      <c r="L10" s="261">
        <v>110356</v>
      </c>
    </row>
    <row r="11" spans="1:15" x14ac:dyDescent="0.3">
      <c r="B11" s="19" t="s">
        <v>131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1">
        <v>41685</v>
      </c>
      <c r="J11" s="26">
        <v>45357</v>
      </c>
      <c r="K11" s="261">
        <f ca="1">HLOOKUP(K$7,'[7]EAPC_EFPC _SERIE ANUAL'!$B$109:$AG$116,7,FALSE)</f>
        <v>46654</v>
      </c>
      <c r="L11" s="261">
        <v>41192</v>
      </c>
    </row>
    <row r="12" spans="1:15" x14ac:dyDescent="0.3">
      <c r="B12" s="19" t="s">
        <v>132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1">
        <v>10500</v>
      </c>
      <c r="J12" s="26">
        <v>10812</v>
      </c>
      <c r="K12" s="261">
        <f ca="1">HLOOKUP(K$7,'[7]EAPC_EFPC _SERIE ANUAL'!$B$109:$AG$116,8,FALSE)</f>
        <v>12143</v>
      </c>
      <c r="L12" s="261">
        <v>12468</v>
      </c>
    </row>
    <row r="13" spans="1:15" x14ac:dyDescent="0.3">
      <c r="B13" s="19"/>
      <c r="C13" s="9"/>
      <c r="D13" s="9"/>
      <c r="E13" s="9"/>
      <c r="F13" s="9"/>
    </row>
    <row r="14" spans="1:15" x14ac:dyDescent="0.3">
      <c r="B14" s="148" t="s">
        <v>134</v>
      </c>
      <c r="C14" s="146">
        <v>2015</v>
      </c>
      <c r="D14" s="146">
        <v>2016</v>
      </c>
      <c r="E14" s="146">
        <v>2017</v>
      </c>
      <c r="F14" s="146">
        <v>2018</v>
      </c>
      <c r="G14" s="146">
        <v>2019</v>
      </c>
      <c r="H14" s="146">
        <v>2020</v>
      </c>
      <c r="I14" s="146">
        <v>2021</v>
      </c>
      <c r="J14" s="146">
        <v>2022</v>
      </c>
      <c r="K14" s="146">
        <v>2023</v>
      </c>
      <c r="L14" s="146">
        <v>2024</v>
      </c>
    </row>
    <row r="15" spans="1:15" x14ac:dyDescent="0.3">
      <c r="B15" s="19" t="s">
        <v>126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26">
        <v>234</v>
      </c>
      <c r="K15" s="26">
        <f ca="1">HLOOKUP(K$7,'[7]EAPC_EFPC _SERIE ANUAL'!$B$133:$AB$140,2,FALSE)</f>
        <v>248</v>
      </c>
      <c r="L15" s="26">
        <v>260</v>
      </c>
    </row>
    <row r="16" spans="1:15" x14ac:dyDescent="0.3">
      <c r="B16" s="19" t="s">
        <v>127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26">
        <v>99</v>
      </c>
      <c r="K16" s="26">
        <f ca="1">HLOOKUP(K$7,'[7]EAPC_EFPC _SERIE ANUAL'!$B$133:$AB$140,3,FALSE)</f>
        <v>413</v>
      </c>
      <c r="L16" s="26">
        <v>447</v>
      </c>
    </row>
    <row r="17" spans="2:12" x14ac:dyDescent="0.3">
      <c r="B17" s="19" t="s">
        <v>128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26">
        <v>20782</v>
      </c>
      <c r="K17" s="26">
        <f ca="1">HLOOKUP(K$7,'[7]EAPC_EFPC _SERIE ANUAL'!$B$133:$AB$140,4,FALSE)</f>
        <v>18881</v>
      </c>
      <c r="L17" s="26">
        <v>18492</v>
      </c>
    </row>
    <row r="18" spans="2:12" x14ac:dyDescent="0.3">
      <c r="B18" s="19" t="s">
        <v>129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26">
        <v>211845</v>
      </c>
      <c r="K18" s="26">
        <f ca="1">HLOOKUP(K$7,'[7]EAPC_EFPC _SERIE ANUAL'!$B$133:$AB$140,5,FALSE)</f>
        <v>194934</v>
      </c>
      <c r="L18" s="26">
        <v>178040</v>
      </c>
    </row>
    <row r="19" spans="2:12" x14ac:dyDescent="0.3">
      <c r="B19" s="19" t="s">
        <v>130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26">
        <v>294374</v>
      </c>
      <c r="K19" s="26">
        <f ca="1">HLOOKUP(K$7,'[7]EAPC_EFPC _SERIE ANUAL'!$B$133:$AB$140,6,FALSE)</f>
        <v>289956</v>
      </c>
      <c r="L19" s="26">
        <v>300366</v>
      </c>
    </row>
    <row r="20" spans="2:12" x14ac:dyDescent="0.3">
      <c r="B20" s="19" t="s">
        <v>131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26">
        <v>123497</v>
      </c>
      <c r="K20" s="26">
        <f ca="1">HLOOKUP(K$7,'[7]EAPC_EFPC _SERIE ANUAL'!$B$133:$AB$140,7,FALSE)</f>
        <v>127509</v>
      </c>
      <c r="L20" s="26">
        <v>139018</v>
      </c>
    </row>
    <row r="21" spans="2:12" x14ac:dyDescent="0.3">
      <c r="B21" s="19" t="s">
        <v>132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26">
        <v>29814</v>
      </c>
      <c r="K21" s="26">
        <f ca="1">HLOOKUP(K$7,'[7]EAPC_EFPC _SERIE ANUAL'!$B$133:$AB$140,8,FALSE)</f>
        <v>31421</v>
      </c>
      <c r="L21" s="26">
        <v>34723</v>
      </c>
    </row>
    <row r="22" spans="2:12" ht="15.6" x14ac:dyDescent="0.3">
      <c r="B22" s="28"/>
      <c r="C22" s="2"/>
      <c r="D22" s="2"/>
      <c r="E22" s="2"/>
      <c r="F22" s="2"/>
    </row>
    <row r="23" spans="2:12" x14ac:dyDescent="0.3">
      <c r="B23" s="148" t="s">
        <v>135</v>
      </c>
      <c r="C23" s="146">
        <v>2015</v>
      </c>
      <c r="D23" s="146">
        <v>2016</v>
      </c>
      <c r="E23" s="146">
        <v>2017</v>
      </c>
      <c r="F23" s="146">
        <v>2018</v>
      </c>
      <c r="G23" s="146">
        <v>2019</v>
      </c>
      <c r="H23" s="146">
        <v>2020</v>
      </c>
      <c r="I23" s="146">
        <v>2021</v>
      </c>
      <c r="J23" s="146">
        <v>2022</v>
      </c>
      <c r="K23" s="146">
        <v>2023</v>
      </c>
      <c r="L23" s="146">
        <v>2024</v>
      </c>
    </row>
    <row r="24" spans="2:12" x14ac:dyDescent="0.3">
      <c r="B24" s="19" t="s">
        <v>126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26">
        <v>9027</v>
      </c>
      <c r="K24" s="261">
        <f ca="1">HLOOKUP(K$7,'[7]EAPC_EFPC _SERIE ANUAL'!$B$157:$AK$164,2,FALSE)</f>
        <v>7787</v>
      </c>
      <c r="L24" s="261">
        <v>7758</v>
      </c>
    </row>
    <row r="25" spans="2:12" x14ac:dyDescent="0.3">
      <c r="B25" s="19" t="s">
        <v>127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26">
        <v>1976</v>
      </c>
      <c r="K25" s="261">
        <f ca="1">HLOOKUP(K$7,'[7]EAPC_EFPC _SERIE ANUAL'!$B$157:$AK$164,3,FALSE)</f>
        <v>2398</v>
      </c>
      <c r="L25" s="261">
        <v>1547</v>
      </c>
    </row>
    <row r="26" spans="2:12" x14ac:dyDescent="0.3">
      <c r="B26" s="19" t="s">
        <v>128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26">
        <v>16404</v>
      </c>
      <c r="K26" s="261">
        <f ca="1">HLOOKUP(K$7,'[7]EAPC_EFPC _SERIE ANUAL'!$B$157:$AK$164,4,FALSE)</f>
        <v>16886</v>
      </c>
      <c r="L26" s="261">
        <v>15314</v>
      </c>
    </row>
    <row r="27" spans="2:12" x14ac:dyDescent="0.3">
      <c r="B27" s="19" t="s">
        <v>129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26">
        <v>32468</v>
      </c>
      <c r="K27" s="261">
        <f ca="1">HLOOKUP(K$7,'[7]EAPC_EFPC _SERIE ANUAL'!$B$157:$AK$164,5,FALSE)</f>
        <v>31852</v>
      </c>
      <c r="L27" s="261">
        <v>30330</v>
      </c>
    </row>
    <row r="28" spans="2:12" x14ac:dyDescent="0.3">
      <c r="B28" s="19" t="s">
        <v>130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26">
        <v>57906</v>
      </c>
      <c r="K28" s="261">
        <f ca="1">HLOOKUP(K$7,'[7]EAPC_EFPC _SERIE ANUAL'!$B$157:$AK$164,6,FALSE)</f>
        <v>57529</v>
      </c>
      <c r="L28" s="261">
        <v>60062</v>
      </c>
    </row>
    <row r="29" spans="2:12" x14ac:dyDescent="0.3">
      <c r="B29" s="19" t="s">
        <v>131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26">
        <v>54390</v>
      </c>
      <c r="K29" s="261">
        <f ca="1">HLOOKUP(K$7,'[7]EAPC_EFPC _SERIE ANUAL'!$B$157:$AK$164,7,FALSE)</f>
        <v>54966</v>
      </c>
      <c r="L29" s="261">
        <v>59552</v>
      </c>
    </row>
    <row r="30" spans="2:12" x14ac:dyDescent="0.3">
      <c r="B30" s="19" t="s">
        <v>132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26">
        <v>29345</v>
      </c>
      <c r="K30" s="261">
        <f ca="1">HLOOKUP(K$7,'[7]EAPC_EFPC _SERIE ANUAL'!$B$157:$AK$164,8,FALSE)</f>
        <v>30776</v>
      </c>
      <c r="L30" s="261">
        <v>32449</v>
      </c>
    </row>
    <row r="31" spans="2:12" x14ac:dyDescent="0.3">
      <c r="B31" s="19"/>
      <c r="C31" s="26"/>
      <c r="D31" s="26"/>
      <c r="E31" s="26"/>
      <c r="F31" s="26"/>
      <c r="G31" s="26"/>
    </row>
    <row r="32" spans="2:12" x14ac:dyDescent="0.3">
      <c r="B32" s="37" t="s">
        <v>1223</v>
      </c>
    </row>
    <row r="33" spans="2:2" x14ac:dyDescent="0.3">
      <c r="B33" s="45" t="s">
        <v>1273</v>
      </c>
    </row>
    <row r="34" spans="2:2" x14ac:dyDescent="0.3">
      <c r="B34" s="45"/>
    </row>
  </sheetData>
  <mergeCells count="1">
    <mergeCell ref="B2:G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0"/>
  <sheetViews>
    <sheetView showGridLines="0" workbookViewId="0">
      <selection activeCell="N25" sqref="N25"/>
    </sheetView>
  </sheetViews>
  <sheetFormatPr defaultRowHeight="14.4" x14ac:dyDescent="0.3"/>
  <cols>
    <col min="2" max="2" width="38.88671875" customWidth="1"/>
  </cols>
  <sheetData>
    <row r="1" spans="1:12" x14ac:dyDescent="0.3">
      <c r="A1" s="42" t="s">
        <v>74</v>
      </c>
    </row>
    <row r="2" spans="1:12" ht="18" x14ac:dyDescent="0.35">
      <c r="B2" s="342" t="s">
        <v>96</v>
      </c>
      <c r="C2" s="342"/>
      <c r="D2" s="342"/>
      <c r="E2" s="342"/>
      <c r="F2" s="342"/>
      <c r="G2" s="342"/>
      <c r="H2" s="342"/>
      <c r="I2" s="342"/>
      <c r="J2" s="342"/>
      <c r="K2" s="17"/>
    </row>
    <row r="3" spans="1:12" x14ac:dyDescent="0.3">
      <c r="B3" s="8"/>
      <c r="C3" s="8"/>
      <c r="D3" s="8"/>
      <c r="E3" s="8"/>
      <c r="F3" s="8"/>
      <c r="G3" s="8"/>
      <c r="H3" s="8"/>
      <c r="I3" s="8"/>
      <c r="J3" s="8"/>
    </row>
    <row r="4" spans="1:12" ht="15.6" x14ac:dyDescent="0.3">
      <c r="B4" s="144" t="s">
        <v>17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2" x14ac:dyDescent="0.3">
      <c r="B5" s="148" t="s">
        <v>136</v>
      </c>
      <c r="C5" s="158">
        <v>2010</v>
      </c>
      <c r="D5" s="158">
        <v>2011</v>
      </c>
      <c r="E5" s="158">
        <v>2012</v>
      </c>
      <c r="F5" s="158">
        <v>2013</v>
      </c>
      <c r="G5" s="158">
        <v>2014</v>
      </c>
      <c r="H5" s="158">
        <v>2015</v>
      </c>
      <c r="I5" s="158">
        <v>2016</v>
      </c>
      <c r="J5" s="158">
        <v>2017</v>
      </c>
      <c r="K5" s="158">
        <v>2018</v>
      </c>
    </row>
    <row r="6" spans="1:12" x14ac:dyDescent="0.3">
      <c r="B6" s="58" t="s">
        <v>120</v>
      </c>
      <c r="C6" s="294">
        <v>0.59171933965163304</v>
      </c>
      <c r="D6" s="294">
        <v>0.58505895543227737</v>
      </c>
      <c r="E6" s="294">
        <v>0.57910908744225287</v>
      </c>
      <c r="F6" s="294">
        <v>0.57606449903618873</v>
      </c>
      <c r="G6" s="294">
        <v>0.57194511603277931</v>
      </c>
      <c r="H6" s="294">
        <v>0.567138192993905</v>
      </c>
      <c r="I6" s="294">
        <v>0.5635935719003009</v>
      </c>
      <c r="J6" s="294">
        <v>0.55660465280548388</v>
      </c>
      <c r="K6" s="294">
        <v>0.54949999999999999</v>
      </c>
    </row>
    <row r="7" spans="1:12" x14ac:dyDescent="0.3">
      <c r="B7" s="19" t="s">
        <v>121</v>
      </c>
      <c r="C7" s="294">
        <v>0.40828066034836696</v>
      </c>
      <c r="D7" s="294">
        <v>0.41494104456772268</v>
      </c>
      <c r="E7" s="294">
        <v>0.42089091255774719</v>
      </c>
      <c r="F7" s="294">
        <v>0.42393550096381127</v>
      </c>
      <c r="G7" s="294">
        <v>0.42805488396722075</v>
      </c>
      <c r="H7" s="294">
        <v>0.432861807006095</v>
      </c>
      <c r="I7" s="294">
        <v>0.43640642809969915</v>
      </c>
      <c r="J7" s="294">
        <v>0.44339534719451607</v>
      </c>
      <c r="K7" s="294">
        <v>0.45050000000000001</v>
      </c>
      <c r="L7" s="29"/>
    </row>
    <row r="8" spans="1:12" x14ac:dyDescent="0.3">
      <c r="B8" s="20" t="s">
        <v>92</v>
      </c>
      <c r="C8" s="295">
        <v>1</v>
      </c>
      <c r="D8" s="295">
        <v>1</v>
      </c>
      <c r="E8" s="295">
        <v>1</v>
      </c>
      <c r="F8" s="295">
        <v>1</v>
      </c>
      <c r="G8" s="295">
        <v>1</v>
      </c>
      <c r="H8" s="295">
        <v>1</v>
      </c>
      <c r="I8" s="295">
        <v>1</v>
      </c>
      <c r="J8" s="295">
        <v>1</v>
      </c>
      <c r="K8" s="295">
        <v>1</v>
      </c>
    </row>
    <row r="9" spans="1:12" x14ac:dyDescent="0.3">
      <c r="B9" s="19"/>
      <c r="C9" s="296"/>
      <c r="D9" s="296"/>
      <c r="E9" s="296"/>
      <c r="F9" s="296"/>
      <c r="G9" s="296"/>
      <c r="H9" s="296"/>
      <c r="I9" s="296"/>
      <c r="J9" s="296"/>
      <c r="K9" s="74"/>
    </row>
    <row r="10" spans="1:12" x14ac:dyDescent="0.3">
      <c r="B10" s="148" t="s">
        <v>137</v>
      </c>
      <c r="C10" s="158">
        <v>2010</v>
      </c>
      <c r="D10" s="158">
        <v>2011</v>
      </c>
      <c r="E10" s="158">
        <v>2012</v>
      </c>
      <c r="F10" s="158">
        <v>2013</v>
      </c>
      <c r="G10" s="158">
        <v>2014</v>
      </c>
      <c r="H10" s="158">
        <v>2015</v>
      </c>
      <c r="I10" s="158">
        <v>2016</v>
      </c>
      <c r="J10" s="158">
        <v>2017</v>
      </c>
      <c r="K10" s="158">
        <v>2018</v>
      </c>
    </row>
    <row r="11" spans="1:12" x14ac:dyDescent="0.3">
      <c r="B11" s="19" t="s">
        <v>120</v>
      </c>
      <c r="C11" s="296">
        <v>3610272</v>
      </c>
      <c r="D11" s="296">
        <v>3509286</v>
      </c>
      <c r="E11" s="296">
        <v>4109244</v>
      </c>
      <c r="F11" s="296">
        <v>4226894</v>
      </c>
      <c r="G11" s="296">
        <v>4463017</v>
      </c>
      <c r="H11" s="296">
        <v>5150947</v>
      </c>
      <c r="I11" s="296">
        <v>5760349</v>
      </c>
      <c r="J11" s="296">
        <v>5846902</v>
      </c>
      <c r="K11" s="296">
        <v>5391607</v>
      </c>
    </row>
    <row r="12" spans="1:12" x14ac:dyDescent="0.3">
      <c r="B12" s="19" t="s">
        <v>121</v>
      </c>
      <c r="C12" s="296">
        <v>2491053</v>
      </c>
      <c r="D12" s="296">
        <v>2488889</v>
      </c>
      <c r="E12" s="296">
        <v>2986559</v>
      </c>
      <c r="F12" s="296">
        <v>3110642</v>
      </c>
      <c r="G12" s="296">
        <v>3340209</v>
      </c>
      <c r="H12" s="296">
        <v>3931402</v>
      </c>
      <c r="I12" s="296">
        <v>4460401</v>
      </c>
      <c r="J12" s="296">
        <v>4657685</v>
      </c>
      <c r="K12" s="296">
        <v>4422054</v>
      </c>
    </row>
    <row r="13" spans="1:12" x14ac:dyDescent="0.3">
      <c r="B13" s="20" t="s">
        <v>92</v>
      </c>
      <c r="C13" s="30">
        <v>6101325</v>
      </c>
      <c r="D13" s="30">
        <v>5998175</v>
      </c>
      <c r="E13" s="30">
        <v>7095803</v>
      </c>
      <c r="F13" s="30">
        <v>7337536</v>
      </c>
      <c r="G13" s="30">
        <v>7803226</v>
      </c>
      <c r="H13" s="30">
        <v>9082349</v>
      </c>
      <c r="I13" s="30">
        <v>10220750</v>
      </c>
      <c r="J13" s="30">
        <v>10504587</v>
      </c>
      <c r="K13" s="30">
        <f>K11+K12</f>
        <v>9813661</v>
      </c>
    </row>
    <row r="14" spans="1:12" x14ac:dyDescent="0.3">
      <c r="B14" s="20"/>
      <c r="C14" s="30"/>
      <c r="D14" s="30"/>
      <c r="E14" s="30"/>
      <c r="F14" s="30"/>
      <c r="G14" s="30"/>
      <c r="H14" s="30"/>
      <c r="I14" s="30"/>
      <c r="J14" s="30"/>
      <c r="K14" s="74"/>
    </row>
    <row r="15" spans="1:12" x14ac:dyDescent="0.3">
      <c r="B15" s="148" t="s">
        <v>138</v>
      </c>
      <c r="C15" s="158">
        <v>2010</v>
      </c>
      <c r="D15" s="158">
        <v>2011</v>
      </c>
      <c r="E15" s="158">
        <v>2012</v>
      </c>
      <c r="F15" s="158">
        <v>2013</v>
      </c>
      <c r="G15" s="158">
        <v>2014</v>
      </c>
      <c r="H15" s="158">
        <v>2015</v>
      </c>
      <c r="I15" s="158">
        <v>2016</v>
      </c>
      <c r="J15" s="158">
        <v>2017</v>
      </c>
      <c r="K15" s="158">
        <v>2018</v>
      </c>
    </row>
    <row r="16" spans="1:12" x14ac:dyDescent="0.3">
      <c r="B16" s="19" t="s">
        <v>120</v>
      </c>
      <c r="C16" s="296">
        <v>41677</v>
      </c>
      <c r="D16" s="296">
        <v>42494</v>
      </c>
      <c r="E16" s="296">
        <v>42640</v>
      </c>
      <c r="F16" s="296">
        <v>44760</v>
      </c>
      <c r="G16" s="296">
        <v>46235</v>
      </c>
      <c r="H16" s="296">
        <v>47133</v>
      </c>
      <c r="I16" s="296">
        <v>43620</v>
      </c>
      <c r="J16" s="296">
        <v>31269</v>
      </c>
      <c r="K16" s="296">
        <v>29734</v>
      </c>
    </row>
    <row r="17" spans="2:11" x14ac:dyDescent="0.3">
      <c r="B17" s="19" t="s">
        <v>121</v>
      </c>
      <c r="C17" s="296">
        <v>21212</v>
      </c>
      <c r="D17" s="296">
        <v>21477</v>
      </c>
      <c r="E17" s="296">
        <v>22011</v>
      </c>
      <c r="F17" s="296">
        <v>23817</v>
      </c>
      <c r="G17" s="296">
        <v>25104</v>
      </c>
      <c r="H17" s="296">
        <v>25852</v>
      </c>
      <c r="I17" s="296">
        <v>23506</v>
      </c>
      <c r="J17" s="296">
        <v>14574</v>
      </c>
      <c r="K17" s="296">
        <v>14728</v>
      </c>
    </row>
    <row r="18" spans="2:11" x14ac:dyDescent="0.3">
      <c r="B18" s="20" t="s">
        <v>92</v>
      </c>
      <c r="C18" s="30">
        <v>62889</v>
      </c>
      <c r="D18" s="30">
        <v>63971</v>
      </c>
      <c r="E18" s="30">
        <v>64651</v>
      </c>
      <c r="F18" s="30">
        <v>68577</v>
      </c>
      <c r="G18" s="30">
        <v>71339</v>
      </c>
      <c r="H18" s="30">
        <v>72985</v>
      </c>
      <c r="I18" s="30">
        <v>67126</v>
      </c>
      <c r="J18" s="30">
        <v>45843</v>
      </c>
      <c r="K18" s="30">
        <f>K16+K17</f>
        <v>44462</v>
      </c>
    </row>
    <row r="19" spans="2:11" x14ac:dyDescent="0.3">
      <c r="B19" s="19"/>
      <c r="C19" s="296"/>
      <c r="D19" s="296"/>
      <c r="E19" s="296"/>
      <c r="F19" s="296"/>
      <c r="G19" s="296"/>
      <c r="H19" s="296"/>
      <c r="I19" s="296"/>
      <c r="J19" s="296"/>
      <c r="K19" s="74"/>
    </row>
    <row r="20" spans="2:11" x14ac:dyDescent="0.3">
      <c r="B20" s="148" t="s">
        <v>139</v>
      </c>
      <c r="C20" s="158">
        <v>2010</v>
      </c>
      <c r="D20" s="158">
        <v>2011</v>
      </c>
      <c r="E20" s="158">
        <v>2012</v>
      </c>
      <c r="F20" s="158">
        <v>2013</v>
      </c>
      <c r="G20" s="158">
        <v>2014</v>
      </c>
      <c r="H20" s="158">
        <v>2015</v>
      </c>
      <c r="I20" s="158">
        <v>2016</v>
      </c>
      <c r="J20" s="158">
        <v>2017</v>
      </c>
      <c r="K20" s="158">
        <v>2018</v>
      </c>
    </row>
    <row r="21" spans="2:11" x14ac:dyDescent="0.3">
      <c r="B21" s="19" t="s">
        <v>120</v>
      </c>
      <c r="C21" s="296">
        <v>3922</v>
      </c>
      <c r="D21" s="296">
        <v>4490</v>
      </c>
      <c r="E21" s="296">
        <v>4744</v>
      </c>
      <c r="F21" s="296">
        <v>5205</v>
      </c>
      <c r="G21" s="296">
        <v>5694</v>
      </c>
      <c r="H21" s="296">
        <v>6859</v>
      </c>
      <c r="I21" s="296">
        <v>7509</v>
      </c>
      <c r="J21" s="296">
        <v>6353</v>
      </c>
      <c r="K21" s="296">
        <v>7006</v>
      </c>
    </row>
    <row r="22" spans="2:11" x14ac:dyDescent="0.3">
      <c r="B22" s="19" t="s">
        <v>121</v>
      </c>
      <c r="C22" s="296">
        <v>10491</v>
      </c>
      <c r="D22" s="296">
        <v>12284</v>
      </c>
      <c r="E22" s="296">
        <v>12578</v>
      </c>
      <c r="F22" s="296">
        <v>13215</v>
      </c>
      <c r="G22" s="296">
        <v>13734</v>
      </c>
      <c r="H22" s="296">
        <v>16547</v>
      </c>
      <c r="I22" s="296">
        <v>16634</v>
      </c>
      <c r="J22" s="296">
        <v>13443</v>
      </c>
      <c r="K22" s="296">
        <v>13146</v>
      </c>
    </row>
    <row r="23" spans="2:11" x14ac:dyDescent="0.3">
      <c r="B23" s="20" t="s">
        <v>92</v>
      </c>
      <c r="C23" s="30">
        <v>14413</v>
      </c>
      <c r="D23" s="30">
        <v>16774</v>
      </c>
      <c r="E23" s="30">
        <v>17322</v>
      </c>
      <c r="F23" s="30">
        <v>18420</v>
      </c>
      <c r="G23" s="30">
        <v>19428</v>
      </c>
      <c r="H23" s="30">
        <v>23406</v>
      </c>
      <c r="I23" s="30">
        <v>24143</v>
      </c>
      <c r="J23" s="30">
        <v>19796</v>
      </c>
      <c r="K23" s="30">
        <f>K21+K22</f>
        <v>20152</v>
      </c>
    </row>
    <row r="24" spans="2:11" x14ac:dyDescent="0.3">
      <c r="B24" s="20"/>
      <c r="C24" s="30"/>
      <c r="D24" s="30"/>
      <c r="E24" s="30"/>
      <c r="F24" s="30"/>
      <c r="G24" s="30"/>
      <c r="H24" s="30"/>
      <c r="I24" s="30"/>
      <c r="J24" s="30"/>
    </row>
    <row r="25" spans="2:11" ht="15.6" x14ac:dyDescent="0.3">
      <c r="B25" s="37" t="s">
        <v>1224</v>
      </c>
      <c r="C25" s="48"/>
      <c r="D25" s="48"/>
      <c r="E25" s="31"/>
      <c r="F25" s="8"/>
      <c r="G25" s="8"/>
      <c r="H25" s="8"/>
      <c r="I25" s="8"/>
      <c r="J25" s="8"/>
    </row>
    <row r="26" spans="2:11" x14ac:dyDescent="0.3">
      <c r="B26" s="45" t="s">
        <v>140</v>
      </c>
      <c r="C26" s="36"/>
      <c r="D26" s="36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topLeftCell="B1" workbookViewId="0">
      <selection activeCell="D20" sqref="D20"/>
    </sheetView>
  </sheetViews>
  <sheetFormatPr defaultRowHeight="14.4" x14ac:dyDescent="0.3"/>
  <cols>
    <col min="2" max="2" width="47.88671875" customWidth="1"/>
  </cols>
  <sheetData>
    <row r="1" spans="1:11" x14ac:dyDescent="0.3">
      <c r="A1" s="42" t="s">
        <v>74</v>
      </c>
    </row>
    <row r="2" spans="1:11" ht="18" x14ac:dyDescent="0.35">
      <c r="B2" s="342" t="s">
        <v>96</v>
      </c>
      <c r="C2" s="342"/>
      <c r="D2" s="342"/>
      <c r="E2" s="342"/>
      <c r="F2" s="342"/>
      <c r="G2" s="342"/>
      <c r="H2" s="342"/>
      <c r="I2" s="342"/>
      <c r="J2" s="342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4" t="s">
        <v>18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9" t="s">
        <v>141</v>
      </c>
      <c r="C5" s="150">
        <v>2010</v>
      </c>
      <c r="D5" s="150">
        <v>2011</v>
      </c>
      <c r="E5" s="150">
        <v>2012</v>
      </c>
      <c r="F5" s="150">
        <v>2013</v>
      </c>
      <c r="G5" s="150">
        <v>2014</v>
      </c>
      <c r="H5" s="150">
        <v>2015</v>
      </c>
      <c r="I5" s="150">
        <v>2016</v>
      </c>
      <c r="J5" s="150">
        <v>2017</v>
      </c>
      <c r="K5" s="150">
        <v>2018</v>
      </c>
    </row>
    <row r="6" spans="1:11" x14ac:dyDescent="0.3">
      <c r="B6" s="49" t="s">
        <v>126</v>
      </c>
      <c r="C6" s="47">
        <v>0.16624496830747873</v>
      </c>
      <c r="D6" s="47">
        <v>0.17929661153571558</v>
      </c>
      <c r="E6" s="47">
        <v>0.17942298823991629</v>
      </c>
      <c r="F6" s="47">
        <v>0.17742614371426052</v>
      </c>
      <c r="G6" s="47">
        <v>0.16938519225402313</v>
      </c>
      <c r="H6" s="47">
        <v>0.14933779535168409</v>
      </c>
      <c r="I6" s="47">
        <v>0.13465081087874678</v>
      </c>
      <c r="J6" s="47">
        <v>0.12838489783990367</v>
      </c>
      <c r="K6" s="47">
        <v>0.12028193181501831</v>
      </c>
    </row>
    <row r="7" spans="1:11" x14ac:dyDescent="0.3">
      <c r="B7" s="49" t="s">
        <v>127</v>
      </c>
      <c r="C7" s="47">
        <v>0.21763956710490603</v>
      </c>
      <c r="D7" s="47">
        <v>0.21163047018684425</v>
      </c>
      <c r="E7" s="47">
        <v>0.20790353972807332</v>
      </c>
      <c r="F7" s="47">
        <v>0.20624334540840755</v>
      </c>
      <c r="G7" s="47">
        <v>0.20345433080970751</v>
      </c>
      <c r="H7" s="47">
        <v>0.19871728593768029</v>
      </c>
      <c r="I7" s="47">
        <v>0.19247460379278991</v>
      </c>
      <c r="J7" s="47">
        <v>0.18227240806556305</v>
      </c>
      <c r="K7" s="47">
        <v>0.17025745891868774</v>
      </c>
    </row>
    <row r="8" spans="1:11" x14ac:dyDescent="0.3">
      <c r="B8" s="49" t="s">
        <v>128</v>
      </c>
      <c r="C8" s="47">
        <v>0.43046379374442734</v>
      </c>
      <c r="D8" s="47">
        <v>0.4212304609745906</v>
      </c>
      <c r="E8" s="47">
        <v>0.41474461768233983</v>
      </c>
      <c r="F8" s="47">
        <v>0.41255484461002495</v>
      </c>
      <c r="G8" s="47">
        <v>0.41470933964512152</v>
      </c>
      <c r="H8" s="47">
        <v>0.4244095472172108</v>
      </c>
      <c r="I8" s="47">
        <v>0.43116113073053564</v>
      </c>
      <c r="J8" s="47">
        <v>0.43391052393123591</v>
      </c>
      <c r="K8" s="47">
        <v>0.42934793777253621</v>
      </c>
    </row>
    <row r="9" spans="1:11" x14ac:dyDescent="0.3">
      <c r="B9" s="49" t="s">
        <v>129</v>
      </c>
      <c r="C9" s="47">
        <v>0.11368068459665616</v>
      </c>
      <c r="D9" s="47">
        <v>0.11357326867208654</v>
      </c>
      <c r="E9" s="47">
        <v>0.11784102640550485</v>
      </c>
      <c r="F9" s="47">
        <v>0.11841236681556788</v>
      </c>
      <c r="G9" s="47">
        <v>0.12169599917707578</v>
      </c>
      <c r="H9" s="47">
        <v>0.12871723037308791</v>
      </c>
      <c r="I9" s="47">
        <v>0.13401192966177697</v>
      </c>
      <c r="J9" s="47">
        <v>0.13944890282825631</v>
      </c>
      <c r="K9" s="47">
        <v>0.14870177232360912</v>
      </c>
    </row>
    <row r="10" spans="1:11" x14ac:dyDescent="0.3">
      <c r="B10" s="49" t="s">
        <v>130</v>
      </c>
      <c r="C10" s="47">
        <v>4.6666656955708478E-2</v>
      </c>
      <c r="D10" s="47">
        <v>4.7035134877263171E-2</v>
      </c>
      <c r="E10" s="47">
        <v>5.0497027586946741E-2</v>
      </c>
      <c r="F10" s="47">
        <v>5.2880474274973617E-2</v>
      </c>
      <c r="G10" s="47">
        <v>5.5602491119297284E-2</v>
      </c>
      <c r="H10" s="47">
        <v>6.1307247464102821E-2</v>
      </c>
      <c r="I10" s="47">
        <v>6.5600629804216076E-2</v>
      </c>
      <c r="J10" s="47">
        <v>7.0668896957046229E-2</v>
      </c>
      <c r="K10" s="47">
        <v>7.9886822344994446E-2</v>
      </c>
    </row>
    <row r="11" spans="1:11" x14ac:dyDescent="0.3">
      <c r="B11" s="49" t="s">
        <v>131</v>
      </c>
      <c r="C11" s="47">
        <v>2.0638699430792187E-2</v>
      </c>
      <c r="D11" s="47">
        <v>2.1337224413788113E-2</v>
      </c>
      <c r="E11" s="47">
        <v>2.2926938686231049E-2</v>
      </c>
      <c r="F11" s="47">
        <v>2.4729725088340652E-2</v>
      </c>
      <c r="G11" s="47">
        <v>2.621563426795279E-2</v>
      </c>
      <c r="H11" s="47">
        <v>2.8220602762519004E-2</v>
      </c>
      <c r="I11" s="47">
        <v>3.0716726197310727E-2</v>
      </c>
      <c r="J11" s="47">
        <v>3.2916240272319701E-2</v>
      </c>
      <c r="K11" s="47">
        <v>3.7337490604381837E-2</v>
      </c>
    </row>
    <row r="12" spans="1:11" x14ac:dyDescent="0.3">
      <c r="B12" s="49" t="s">
        <v>132</v>
      </c>
      <c r="C12" s="47">
        <v>4.6656298600311046E-3</v>
      </c>
      <c r="D12" s="47">
        <v>5.8968293397117224E-3</v>
      </c>
      <c r="E12" s="47">
        <v>6.6638616709879389E-3</v>
      </c>
      <c r="F12" s="47">
        <v>7.7531000884248323E-3</v>
      </c>
      <c r="G12" s="47">
        <v>8.9370127268219701E-3</v>
      </c>
      <c r="H12" s="47">
        <v>9.2902908937150669E-3</v>
      </c>
      <c r="I12" s="47">
        <v>1.1384168934623871E-2</v>
      </c>
      <c r="J12" s="47">
        <v>1.239813010567516E-2</v>
      </c>
      <c r="K12" s="47">
        <v>1.4186586220772351E-2</v>
      </c>
    </row>
    <row r="13" spans="1:11" x14ac:dyDescent="0.3">
      <c r="B13" s="49"/>
      <c r="C13" s="47"/>
      <c r="D13" s="47"/>
      <c r="E13" s="47"/>
      <c r="F13" s="47"/>
      <c r="G13" s="47"/>
      <c r="H13" s="47"/>
      <c r="I13" s="47"/>
      <c r="J13" s="47"/>
    </row>
    <row r="14" spans="1:11" x14ac:dyDescent="0.3">
      <c r="B14" s="45" t="s">
        <v>1225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7" t="s">
        <v>142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3"/>
  <sheetViews>
    <sheetView showGridLines="0" topLeftCell="B1" workbookViewId="0"/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2" t="s">
        <v>74</v>
      </c>
    </row>
    <row r="2" spans="1:11" ht="18" x14ac:dyDescent="0.35">
      <c r="B2" s="342" t="s">
        <v>96</v>
      </c>
      <c r="C2" s="342"/>
      <c r="D2" s="342"/>
      <c r="E2" s="342"/>
      <c r="F2" s="342"/>
      <c r="G2" s="342"/>
      <c r="H2" s="342"/>
      <c r="I2" s="342"/>
      <c r="J2" s="342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4" t="s">
        <v>19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143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19" t="s">
        <v>126</v>
      </c>
      <c r="C6" s="32">
        <v>1025052</v>
      </c>
      <c r="D6" s="32">
        <v>1087830</v>
      </c>
      <c r="E6" s="32">
        <v>1285424</v>
      </c>
      <c r="F6" s="32">
        <v>1314483</v>
      </c>
      <c r="G6" s="32">
        <v>1333946</v>
      </c>
      <c r="H6" s="32">
        <v>1367034</v>
      </c>
      <c r="I6" s="32">
        <v>1384646</v>
      </c>
      <c r="J6" s="32">
        <v>1353291</v>
      </c>
      <c r="K6" s="32">
        <v>1184469</v>
      </c>
    </row>
    <row r="7" spans="1:11" x14ac:dyDescent="0.3">
      <c r="B7" s="19" t="s">
        <v>127</v>
      </c>
      <c r="C7" s="32">
        <v>1343433</v>
      </c>
      <c r="D7" s="32">
        <v>1285081</v>
      </c>
      <c r="E7" s="32">
        <v>1490829</v>
      </c>
      <c r="F7" s="32">
        <v>1529680</v>
      </c>
      <c r="G7" s="32">
        <v>1604382</v>
      </c>
      <c r="H7" s="32">
        <v>1821764</v>
      </c>
      <c r="I7" s="32">
        <v>1982437</v>
      </c>
      <c r="J7" s="32">
        <v>1924186</v>
      </c>
      <c r="K7" s="32">
        <v>1679542</v>
      </c>
    </row>
    <row r="8" spans="1:11" x14ac:dyDescent="0.3">
      <c r="B8" s="19" t="s">
        <v>128</v>
      </c>
      <c r="C8" s="32">
        <v>2649587</v>
      </c>
      <c r="D8" s="32">
        <v>2551068</v>
      </c>
      <c r="E8" s="32">
        <v>2968150</v>
      </c>
      <c r="F8" s="32">
        <v>3053908</v>
      </c>
      <c r="G8" s="32">
        <v>3264354</v>
      </c>
      <c r="H8" s="32">
        <v>3884950</v>
      </c>
      <c r="I8" s="32">
        <v>4435785</v>
      </c>
      <c r="J8" s="32">
        <v>4579200</v>
      </c>
      <c r="K8" s="32">
        <v>4232647</v>
      </c>
    </row>
    <row r="9" spans="1:11" x14ac:dyDescent="0.3">
      <c r="B9" s="19" t="s">
        <v>129</v>
      </c>
      <c r="C9" s="32">
        <v>674496</v>
      </c>
      <c r="D9" s="32">
        <v>662485</v>
      </c>
      <c r="E9" s="32">
        <v>818266</v>
      </c>
      <c r="F9" s="32">
        <v>850984</v>
      </c>
      <c r="G9" s="32">
        <v>932654</v>
      </c>
      <c r="H9" s="32">
        <v>1154262</v>
      </c>
      <c r="I9" s="32">
        <v>1356771</v>
      </c>
      <c r="J9" s="32">
        <v>1457700</v>
      </c>
      <c r="K9" s="32">
        <v>1448512</v>
      </c>
    </row>
    <row r="10" spans="1:11" x14ac:dyDescent="0.3">
      <c r="B10" s="19" t="s">
        <v>130</v>
      </c>
      <c r="C10" s="32">
        <v>266084</v>
      </c>
      <c r="D10" s="32">
        <v>261844</v>
      </c>
      <c r="E10" s="32">
        <v>337176</v>
      </c>
      <c r="F10" s="32">
        <v>365387</v>
      </c>
      <c r="G10" s="32">
        <v>409952</v>
      </c>
      <c r="H10" s="32">
        <v>532601</v>
      </c>
      <c r="I10" s="32">
        <v>648740</v>
      </c>
      <c r="J10" s="32">
        <v>727510</v>
      </c>
      <c r="K10" s="32">
        <v>771213</v>
      </c>
    </row>
    <row r="11" spans="1:11" x14ac:dyDescent="0.3">
      <c r="B11" s="19" t="s">
        <v>131</v>
      </c>
      <c r="C11" s="32">
        <v>117162</v>
      </c>
      <c r="D11" s="32">
        <v>118069</v>
      </c>
      <c r="E11" s="32">
        <v>152374</v>
      </c>
      <c r="F11" s="32">
        <v>170379</v>
      </c>
      <c r="G11" s="32">
        <v>192859</v>
      </c>
      <c r="H11" s="32">
        <v>243118</v>
      </c>
      <c r="I11" s="32">
        <v>301683</v>
      </c>
      <c r="J11" s="32">
        <v>336064</v>
      </c>
      <c r="K11" s="32">
        <v>359736</v>
      </c>
    </row>
    <row r="12" spans="1:11" x14ac:dyDescent="0.3">
      <c r="B12" s="19" t="s">
        <v>132</v>
      </c>
      <c r="C12" s="32">
        <v>25511</v>
      </c>
      <c r="D12" s="32">
        <v>31798</v>
      </c>
      <c r="E12" s="32">
        <v>43584</v>
      </c>
      <c r="F12" s="32">
        <v>52715</v>
      </c>
      <c r="G12" s="32">
        <v>65079</v>
      </c>
      <c r="H12" s="32">
        <v>78620</v>
      </c>
      <c r="I12" s="32">
        <v>110688</v>
      </c>
      <c r="J12" s="32">
        <v>126636</v>
      </c>
      <c r="K12" s="32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48" t="s">
        <v>144</v>
      </c>
      <c r="C14" s="146">
        <v>2010</v>
      </c>
      <c r="D14" s="146">
        <v>2011</v>
      </c>
      <c r="E14" s="146">
        <v>2012</v>
      </c>
      <c r="F14" s="146">
        <v>2013</v>
      </c>
      <c r="G14" s="146">
        <v>2014</v>
      </c>
      <c r="H14" s="146">
        <v>2015</v>
      </c>
      <c r="I14" s="146">
        <v>2016</v>
      </c>
      <c r="J14" s="146">
        <v>2017</v>
      </c>
      <c r="K14" s="146">
        <v>2018</v>
      </c>
    </row>
    <row r="15" spans="1:11" x14ac:dyDescent="0.3">
      <c r="B15" s="19" t="s">
        <v>126</v>
      </c>
      <c r="C15" s="32">
        <v>362</v>
      </c>
      <c r="D15" s="32">
        <v>288</v>
      </c>
      <c r="E15" s="32">
        <v>372</v>
      </c>
      <c r="F15" s="32">
        <v>657</v>
      </c>
      <c r="G15" s="32">
        <v>884</v>
      </c>
      <c r="H15" s="32">
        <v>947</v>
      </c>
      <c r="I15" s="32">
        <v>961</v>
      </c>
      <c r="J15" s="32">
        <v>555</v>
      </c>
      <c r="K15" s="32">
        <v>577</v>
      </c>
    </row>
    <row r="16" spans="1:11" x14ac:dyDescent="0.3">
      <c r="B16" s="19" t="s">
        <v>127</v>
      </c>
      <c r="C16" s="32">
        <v>357</v>
      </c>
      <c r="D16" s="32">
        <v>254</v>
      </c>
      <c r="E16" s="32">
        <v>290</v>
      </c>
      <c r="F16" s="32">
        <v>322</v>
      </c>
      <c r="G16" s="32">
        <v>345</v>
      </c>
      <c r="H16" s="32">
        <v>395</v>
      </c>
      <c r="I16" s="32">
        <v>349</v>
      </c>
      <c r="J16" s="32">
        <v>248</v>
      </c>
      <c r="K16" s="32">
        <v>150</v>
      </c>
    </row>
    <row r="17" spans="2:11" x14ac:dyDescent="0.3">
      <c r="B17" s="19" t="s">
        <v>128</v>
      </c>
      <c r="C17" s="32">
        <v>5922</v>
      </c>
      <c r="D17" s="32">
        <v>4981</v>
      </c>
      <c r="E17" s="32">
        <v>4293</v>
      </c>
      <c r="F17" s="32">
        <v>4417</v>
      </c>
      <c r="G17" s="32">
        <v>4496</v>
      </c>
      <c r="H17" s="32">
        <v>4754</v>
      </c>
      <c r="I17" s="32">
        <v>4340</v>
      </c>
      <c r="J17" s="32">
        <v>2660</v>
      </c>
      <c r="K17" s="32">
        <v>3617</v>
      </c>
    </row>
    <row r="18" spans="2:11" x14ac:dyDescent="0.3">
      <c r="B18" s="19" t="s">
        <v>129</v>
      </c>
      <c r="C18" s="32">
        <v>24851</v>
      </c>
      <c r="D18" s="32">
        <v>24471</v>
      </c>
      <c r="E18" s="32">
        <v>24092</v>
      </c>
      <c r="F18" s="32">
        <v>24526</v>
      </c>
      <c r="G18" s="32">
        <v>24258</v>
      </c>
      <c r="H18" s="32">
        <v>22940</v>
      </c>
      <c r="I18" s="32">
        <v>20743</v>
      </c>
      <c r="J18" s="32">
        <v>12711</v>
      </c>
      <c r="K18" s="32">
        <v>16523</v>
      </c>
    </row>
    <row r="19" spans="2:11" x14ac:dyDescent="0.3">
      <c r="B19" s="19" t="s">
        <v>130</v>
      </c>
      <c r="C19" s="32">
        <v>19984</v>
      </c>
      <c r="D19" s="32">
        <v>21217</v>
      </c>
      <c r="E19" s="32">
        <v>22269</v>
      </c>
      <c r="F19" s="32">
        <v>23988</v>
      </c>
      <c r="G19" s="32">
        <v>25486</v>
      </c>
      <c r="H19" s="32">
        <v>26047</v>
      </c>
      <c r="I19" s="32">
        <v>23584</v>
      </c>
      <c r="J19" s="32">
        <v>16583</v>
      </c>
      <c r="K19" s="32">
        <v>14560</v>
      </c>
    </row>
    <row r="20" spans="2:11" x14ac:dyDescent="0.3">
      <c r="B20" s="19" t="s">
        <v>131</v>
      </c>
      <c r="C20" s="32">
        <v>8707</v>
      </c>
      <c r="D20" s="32">
        <v>9592</v>
      </c>
      <c r="E20" s="32">
        <v>10049</v>
      </c>
      <c r="F20" s="32">
        <v>10934</v>
      </c>
      <c r="G20" s="32">
        <v>11684</v>
      </c>
      <c r="H20" s="32">
        <v>12980</v>
      </c>
      <c r="I20" s="32">
        <v>12211</v>
      </c>
      <c r="J20" s="32">
        <v>9791</v>
      </c>
      <c r="K20" s="32">
        <v>7122</v>
      </c>
    </row>
    <row r="21" spans="2:11" x14ac:dyDescent="0.3">
      <c r="B21" s="19" t="s">
        <v>132</v>
      </c>
      <c r="C21" s="32">
        <v>2706</v>
      </c>
      <c r="D21" s="32">
        <v>3168</v>
      </c>
      <c r="E21" s="32">
        <v>3286</v>
      </c>
      <c r="F21" s="32">
        <v>3733</v>
      </c>
      <c r="G21" s="32">
        <v>4186</v>
      </c>
      <c r="H21" s="32">
        <v>4922</v>
      </c>
      <c r="I21" s="32">
        <v>4938</v>
      </c>
      <c r="J21" s="32">
        <v>3295</v>
      </c>
      <c r="K21" s="32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48" t="s">
        <v>145</v>
      </c>
      <c r="C23" s="146">
        <v>2010</v>
      </c>
      <c r="D23" s="146">
        <v>2011</v>
      </c>
      <c r="E23" s="146">
        <v>2012</v>
      </c>
      <c r="F23" s="146">
        <v>2013</v>
      </c>
      <c r="G23" s="146">
        <v>2014</v>
      </c>
      <c r="H23" s="146">
        <v>2015</v>
      </c>
      <c r="I23" s="146">
        <v>2016</v>
      </c>
      <c r="J23" s="146">
        <v>2017</v>
      </c>
      <c r="K23" s="146">
        <v>2018</v>
      </c>
    </row>
    <row r="24" spans="2:11" x14ac:dyDescent="0.3">
      <c r="B24" s="19" t="s">
        <v>126</v>
      </c>
      <c r="C24" s="32">
        <v>1745</v>
      </c>
      <c r="D24" s="32">
        <v>1801</v>
      </c>
      <c r="E24" s="32">
        <v>2043</v>
      </c>
      <c r="F24" s="32">
        <v>2140</v>
      </c>
      <c r="G24" s="32">
        <v>2263</v>
      </c>
      <c r="H24" s="32">
        <v>2717</v>
      </c>
      <c r="I24" s="32">
        <v>2882</v>
      </c>
      <c r="J24" s="32">
        <v>3211</v>
      </c>
      <c r="K24" s="32">
        <v>3132</v>
      </c>
    </row>
    <row r="25" spans="2:11" x14ac:dyDescent="0.3">
      <c r="B25" s="19" t="s">
        <v>127</v>
      </c>
      <c r="C25" s="32">
        <v>915</v>
      </c>
      <c r="D25" s="32">
        <v>1137</v>
      </c>
      <c r="E25" s="32">
        <v>1144</v>
      </c>
      <c r="F25" s="32">
        <v>1228</v>
      </c>
      <c r="G25" s="32">
        <v>1301</v>
      </c>
      <c r="H25" s="32">
        <v>1769</v>
      </c>
      <c r="I25" s="32">
        <v>1969</v>
      </c>
      <c r="J25" s="32">
        <v>2226</v>
      </c>
      <c r="K25" s="32">
        <v>2158</v>
      </c>
    </row>
    <row r="26" spans="2:11" x14ac:dyDescent="0.3">
      <c r="B26" s="19" t="s">
        <v>128</v>
      </c>
      <c r="C26" s="32">
        <v>4149</v>
      </c>
      <c r="D26" s="32">
        <v>4552</v>
      </c>
      <c r="E26" s="32">
        <v>4457</v>
      </c>
      <c r="F26" s="32">
        <v>4641</v>
      </c>
      <c r="G26" s="32">
        <v>4783</v>
      </c>
      <c r="H26" s="32">
        <v>5742</v>
      </c>
      <c r="I26" s="32">
        <v>5912</v>
      </c>
      <c r="J26" s="32">
        <v>4671</v>
      </c>
      <c r="K26" s="32">
        <v>4953</v>
      </c>
    </row>
    <row r="27" spans="2:11" x14ac:dyDescent="0.3">
      <c r="B27" s="19" t="s">
        <v>129</v>
      </c>
      <c r="C27" s="32">
        <v>3079</v>
      </c>
      <c r="D27" s="32">
        <v>3500</v>
      </c>
      <c r="E27" s="32">
        <v>3572</v>
      </c>
      <c r="F27" s="32">
        <v>3777</v>
      </c>
      <c r="G27" s="32">
        <v>3924</v>
      </c>
      <c r="H27" s="32">
        <v>4463</v>
      </c>
      <c r="I27" s="32">
        <v>4630</v>
      </c>
      <c r="J27" s="32">
        <v>3598</v>
      </c>
      <c r="K27" s="32">
        <v>3882</v>
      </c>
    </row>
    <row r="28" spans="2:11" x14ac:dyDescent="0.3">
      <c r="B28" s="19" t="s">
        <v>130</v>
      </c>
      <c r="C28" s="32">
        <v>2266</v>
      </c>
      <c r="D28" s="32">
        <v>2859</v>
      </c>
      <c r="E28" s="32">
        <v>3006</v>
      </c>
      <c r="F28" s="32">
        <v>3230</v>
      </c>
      <c r="G28" s="32">
        <v>3477</v>
      </c>
      <c r="H28" s="32">
        <v>4061</v>
      </c>
      <c r="I28" s="32">
        <v>4135</v>
      </c>
      <c r="J28" s="32">
        <v>2893</v>
      </c>
      <c r="K28" s="32">
        <v>3371</v>
      </c>
    </row>
    <row r="29" spans="2:11" x14ac:dyDescent="0.3">
      <c r="B29" s="19" t="s">
        <v>131</v>
      </c>
      <c r="C29" s="32">
        <v>1649</v>
      </c>
      <c r="D29" s="32">
        <v>2045</v>
      </c>
      <c r="E29" s="32">
        <v>2139</v>
      </c>
      <c r="F29" s="32">
        <v>2290</v>
      </c>
      <c r="G29" s="32">
        <v>2398</v>
      </c>
      <c r="H29" s="32">
        <v>2925</v>
      </c>
      <c r="I29" s="32">
        <v>2850</v>
      </c>
      <c r="J29" s="32">
        <v>2077</v>
      </c>
      <c r="K29" s="32">
        <v>1972</v>
      </c>
    </row>
    <row r="30" spans="2:11" x14ac:dyDescent="0.3">
      <c r="B30" s="19" t="s">
        <v>132</v>
      </c>
      <c r="C30" s="32">
        <v>610</v>
      </c>
      <c r="D30" s="32">
        <v>880</v>
      </c>
      <c r="E30" s="32">
        <v>961</v>
      </c>
      <c r="F30" s="32">
        <v>1114</v>
      </c>
      <c r="G30" s="32">
        <v>1282</v>
      </c>
      <c r="H30" s="32">
        <v>1729</v>
      </c>
      <c r="I30" s="32">
        <v>1765</v>
      </c>
      <c r="J30" s="32">
        <v>1120</v>
      </c>
      <c r="K30" s="32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7" t="s">
        <v>1224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1" t="s">
        <v>140</v>
      </c>
    </row>
  </sheetData>
  <mergeCells count="1">
    <mergeCell ref="B2:J2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K195"/>
  <sheetViews>
    <sheetView topLeftCell="A3" workbookViewId="0">
      <selection activeCell="R23" sqref="R23"/>
    </sheetView>
  </sheetViews>
  <sheetFormatPr defaultRowHeight="14.4" x14ac:dyDescent="0.3"/>
  <cols>
    <col min="1" max="1" width="9.109375" style="8"/>
    <col min="2" max="2" width="31" customWidth="1"/>
    <col min="10" max="10" width="9.88671875" style="74" customWidth="1"/>
    <col min="11" max="11" width="9.109375" style="8"/>
    <col min="12" max="12" width="9" style="8" bestFit="1" customWidth="1"/>
    <col min="13" max="37" width="9.109375" style="8"/>
  </cols>
  <sheetData>
    <row r="1" spans="1:37" s="8" customFormat="1" x14ac:dyDescent="0.3">
      <c r="A1" s="57" t="s">
        <v>74</v>
      </c>
      <c r="B1" s="57"/>
      <c r="J1" s="72"/>
    </row>
    <row r="2" spans="1:37" s="8" customFormat="1" x14ac:dyDescent="0.3">
      <c r="J2" s="72"/>
    </row>
    <row r="3" spans="1:37" s="8" customFormat="1" ht="18" x14ac:dyDescent="0.35">
      <c r="B3" s="342" t="s">
        <v>96</v>
      </c>
      <c r="C3" s="342"/>
      <c r="D3" s="342"/>
      <c r="E3" s="342"/>
      <c r="F3" s="342"/>
      <c r="G3" s="342"/>
      <c r="H3" s="342"/>
      <c r="J3" s="72"/>
    </row>
    <row r="4" spans="1:37" s="8" customFormat="1" x14ac:dyDescent="0.3">
      <c r="J4" s="72"/>
    </row>
    <row r="5" spans="1:37" s="8" customFormat="1" ht="15.6" x14ac:dyDescent="0.3">
      <c r="B5" s="144" t="s">
        <v>20</v>
      </c>
      <c r="C5" s="143"/>
      <c r="D5" s="143"/>
      <c r="E5" s="143"/>
      <c r="F5" s="143"/>
      <c r="G5" s="143"/>
      <c r="H5" s="143"/>
      <c r="I5" s="143"/>
      <c r="J5" s="151"/>
      <c r="K5" s="143"/>
      <c r="L5" s="143"/>
      <c r="M5" s="143"/>
      <c r="N5" s="143"/>
      <c r="O5" s="143"/>
    </row>
    <row r="6" spans="1:37" s="76" customFormat="1" x14ac:dyDescent="0.3">
      <c r="A6" s="75"/>
      <c r="B6" s="152" t="s">
        <v>146</v>
      </c>
      <c r="C6" s="152">
        <v>2012</v>
      </c>
      <c r="D6" s="152">
        <v>2013</v>
      </c>
      <c r="E6" s="152">
        <v>2014</v>
      </c>
      <c r="F6" s="152">
        <v>2015</v>
      </c>
      <c r="G6" s="152">
        <v>2016</v>
      </c>
      <c r="H6" s="152">
        <v>2017</v>
      </c>
      <c r="I6" s="152">
        <v>2018</v>
      </c>
      <c r="J6" s="146">
        <v>2019</v>
      </c>
      <c r="K6" s="146">
        <v>2020</v>
      </c>
      <c r="L6" s="146">
        <v>2021</v>
      </c>
      <c r="M6" s="146">
        <v>2022</v>
      </c>
      <c r="N6" s="146">
        <v>2023</v>
      </c>
      <c r="O6" s="146">
        <v>2024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</row>
    <row r="7" spans="1:37" s="8" customFormat="1" x14ac:dyDescent="0.3">
      <c r="B7" s="12" t="s">
        <v>104</v>
      </c>
      <c r="C7" s="70">
        <v>197780</v>
      </c>
      <c r="D7" s="70">
        <v>226723</v>
      </c>
      <c r="E7" s="70">
        <v>252912</v>
      </c>
      <c r="F7" s="70">
        <v>275078</v>
      </c>
      <c r="G7" s="70">
        <v>332125</v>
      </c>
      <c r="H7" s="70">
        <v>383019</v>
      </c>
      <c r="I7" s="70">
        <v>454443</v>
      </c>
      <c r="J7" s="73">
        <v>501287</v>
      </c>
      <c r="K7" s="73">
        <v>650877</v>
      </c>
      <c r="L7" s="107">
        <v>712551</v>
      </c>
      <c r="M7" s="107">
        <v>761041</v>
      </c>
      <c r="N7" s="107">
        <v>828260</v>
      </c>
      <c r="O7" s="107">
        <v>860967</v>
      </c>
    </row>
    <row r="8" spans="1:37" s="8" customFormat="1" x14ac:dyDescent="0.3">
      <c r="B8" s="12" t="s">
        <v>105</v>
      </c>
      <c r="C8" s="70">
        <v>741</v>
      </c>
      <c r="D8" s="70">
        <v>811</v>
      </c>
      <c r="E8" s="70">
        <v>867</v>
      </c>
      <c r="F8" s="70">
        <v>1214</v>
      </c>
      <c r="G8" s="70">
        <v>1350</v>
      </c>
      <c r="H8" s="70">
        <v>1729</v>
      </c>
      <c r="I8" s="70">
        <v>14659</v>
      </c>
      <c r="J8" s="73">
        <v>18228</v>
      </c>
      <c r="K8" s="73">
        <v>20662</v>
      </c>
      <c r="L8" s="107">
        <v>16117</v>
      </c>
      <c r="M8" s="107">
        <v>11314</v>
      </c>
      <c r="N8" s="107">
        <v>7855</v>
      </c>
      <c r="O8" s="107">
        <v>8363</v>
      </c>
    </row>
    <row r="9" spans="1:37" s="8" customFormat="1" x14ac:dyDescent="0.3">
      <c r="B9" s="12" t="s">
        <v>106</v>
      </c>
      <c r="C9" s="70">
        <v>294</v>
      </c>
      <c r="D9" s="70">
        <v>379</v>
      </c>
      <c r="E9" s="70">
        <v>358</v>
      </c>
      <c r="F9" s="70">
        <v>514</v>
      </c>
      <c r="G9" s="70">
        <v>588</v>
      </c>
      <c r="H9" s="70">
        <v>801</v>
      </c>
      <c r="I9" s="70">
        <v>1220</v>
      </c>
      <c r="J9" s="73">
        <v>1369</v>
      </c>
      <c r="K9" s="73">
        <v>1793</v>
      </c>
      <c r="L9" s="107">
        <v>2190</v>
      </c>
      <c r="M9" s="107">
        <v>1948</v>
      </c>
      <c r="N9" s="107">
        <v>1561</v>
      </c>
      <c r="O9" s="107">
        <v>1863</v>
      </c>
    </row>
    <row r="10" spans="1:37" s="8" customFormat="1" x14ac:dyDescent="0.3">
      <c r="B10" s="15" t="s">
        <v>101</v>
      </c>
      <c r="C10" s="79">
        <v>198815</v>
      </c>
      <c r="D10" s="79">
        <v>227913</v>
      </c>
      <c r="E10" s="79">
        <v>254137</v>
      </c>
      <c r="F10" s="79">
        <v>276806</v>
      </c>
      <c r="G10" s="79">
        <v>334063</v>
      </c>
      <c r="H10" s="79">
        <v>385549</v>
      </c>
      <c r="I10" s="79">
        <v>470322</v>
      </c>
      <c r="J10" s="80">
        <v>520884</v>
      </c>
      <c r="K10" s="80">
        <f>K7+K8+K9</f>
        <v>673332</v>
      </c>
      <c r="L10" s="80">
        <f>L7+L8+L9</f>
        <v>730858</v>
      </c>
      <c r="M10" s="80">
        <f>M7+M8+M9</f>
        <v>774303</v>
      </c>
      <c r="N10" s="80">
        <f>N7+N8+N9</f>
        <v>837676</v>
      </c>
      <c r="O10" s="80">
        <f>O7+O8+O9</f>
        <v>871193</v>
      </c>
    </row>
    <row r="11" spans="1:37" s="8" customFormat="1" x14ac:dyDescent="0.3">
      <c r="B11" s="58"/>
      <c r="C11" s="71"/>
      <c r="D11" s="71"/>
      <c r="E11" s="71"/>
      <c r="F11" s="71"/>
      <c r="G11" s="71"/>
      <c r="H11" s="71"/>
      <c r="J11" s="72"/>
      <c r="L11" s="37"/>
    </row>
    <row r="12" spans="1:37" x14ac:dyDescent="0.3">
      <c r="B12" s="148" t="s">
        <v>147</v>
      </c>
      <c r="C12" s="146">
        <v>2012</v>
      </c>
      <c r="D12" s="146">
        <v>2013</v>
      </c>
      <c r="E12" s="146">
        <v>2014</v>
      </c>
      <c r="F12" s="146">
        <v>2015</v>
      </c>
      <c r="G12" s="146">
        <v>2016</v>
      </c>
      <c r="H12" s="146">
        <v>2017</v>
      </c>
      <c r="I12" s="146">
        <v>2018</v>
      </c>
      <c r="J12" s="146">
        <v>2019</v>
      </c>
      <c r="K12" s="146">
        <v>2020</v>
      </c>
      <c r="L12" s="146">
        <v>2021</v>
      </c>
      <c r="M12" s="146">
        <v>2022</v>
      </c>
      <c r="N12" s="146">
        <v>2023</v>
      </c>
      <c r="O12" s="146">
        <v>2024</v>
      </c>
    </row>
    <row r="13" spans="1:37" s="8" customFormat="1" x14ac:dyDescent="0.3">
      <c r="B13" s="12" t="s">
        <v>104</v>
      </c>
      <c r="C13" s="70">
        <v>2372365</v>
      </c>
      <c r="D13" s="70">
        <v>2417368</v>
      </c>
      <c r="E13" s="70">
        <v>2476780</v>
      </c>
      <c r="F13" s="70">
        <v>2443497</v>
      </c>
      <c r="G13" s="70">
        <v>2370895</v>
      </c>
      <c r="H13" s="70">
        <v>2340020</v>
      </c>
      <c r="I13" s="70">
        <v>2262918</v>
      </c>
      <c r="J13" s="73">
        <v>2288564</v>
      </c>
      <c r="K13" s="73">
        <v>2364371</v>
      </c>
      <c r="L13" s="107">
        <v>2286447</v>
      </c>
      <c r="M13" s="107">
        <v>2352806</v>
      </c>
      <c r="N13" s="107">
        <v>2351131</v>
      </c>
      <c r="O13" s="107">
        <v>2356631</v>
      </c>
    </row>
    <row r="14" spans="1:37" s="8" customFormat="1" x14ac:dyDescent="0.3">
      <c r="B14" s="12" t="s">
        <v>105</v>
      </c>
      <c r="C14" s="70">
        <v>531849</v>
      </c>
      <c r="D14" s="70">
        <v>546998</v>
      </c>
      <c r="E14" s="70">
        <v>564385</v>
      </c>
      <c r="F14" s="70">
        <v>578976</v>
      </c>
      <c r="G14" s="70">
        <v>603531</v>
      </c>
      <c r="H14" s="70">
        <v>632492</v>
      </c>
      <c r="I14" s="70">
        <v>641686</v>
      </c>
      <c r="J14" s="73">
        <v>648554</v>
      </c>
      <c r="K14" s="73">
        <v>674873</v>
      </c>
      <c r="L14" s="107">
        <v>622851</v>
      </c>
      <c r="M14" s="107">
        <v>684026</v>
      </c>
      <c r="N14" s="107">
        <v>673185</v>
      </c>
      <c r="O14" s="107">
        <v>676523</v>
      </c>
    </row>
    <row r="15" spans="1:37" s="8" customFormat="1" x14ac:dyDescent="0.3">
      <c r="B15" s="12" t="s">
        <v>106</v>
      </c>
      <c r="C15" s="70">
        <v>165825</v>
      </c>
      <c r="D15" s="70">
        <v>171030</v>
      </c>
      <c r="E15" s="70">
        <v>173382</v>
      </c>
      <c r="F15" s="70">
        <v>172791</v>
      </c>
      <c r="G15" s="70">
        <v>177289</v>
      </c>
      <c r="H15" s="70">
        <v>180106</v>
      </c>
      <c r="I15" s="70">
        <v>182551</v>
      </c>
      <c r="J15" s="73">
        <v>181767</v>
      </c>
      <c r="K15" s="73">
        <v>187648</v>
      </c>
      <c r="L15" s="107">
        <v>177778</v>
      </c>
      <c r="M15" s="107">
        <v>200582</v>
      </c>
      <c r="N15" s="107">
        <v>202446</v>
      </c>
      <c r="O15" s="107">
        <v>205979</v>
      </c>
    </row>
    <row r="16" spans="1:37" s="8" customFormat="1" x14ac:dyDescent="0.3">
      <c r="B16" s="15" t="s">
        <v>101</v>
      </c>
      <c r="C16" s="79">
        <v>3070039</v>
      </c>
      <c r="D16" s="79">
        <v>3135396</v>
      </c>
      <c r="E16" s="79">
        <v>3214547</v>
      </c>
      <c r="F16" s="79">
        <v>3195264</v>
      </c>
      <c r="G16" s="79">
        <v>3151715</v>
      </c>
      <c r="H16" s="79">
        <v>3152618</v>
      </c>
      <c r="I16" s="79">
        <v>3087155</v>
      </c>
      <c r="J16" s="80">
        <v>3118885</v>
      </c>
      <c r="K16" s="80">
        <f>K13+K14+K15</f>
        <v>3226892</v>
      </c>
      <c r="L16" s="80">
        <f>L13+L14+L15</f>
        <v>3087076</v>
      </c>
      <c r="M16" s="80">
        <f>M13+M14+M15</f>
        <v>3237414</v>
      </c>
      <c r="N16" s="80">
        <f>N13+N14+N15</f>
        <v>3226762</v>
      </c>
      <c r="O16" s="80">
        <f>O13+O14+O15</f>
        <v>3239133</v>
      </c>
    </row>
    <row r="17" spans="2:10" s="8" customFormat="1" x14ac:dyDescent="0.3">
      <c r="J17" s="72"/>
    </row>
    <row r="18" spans="2:10" s="8" customFormat="1" x14ac:dyDescent="0.3">
      <c r="B18" s="8" t="s">
        <v>1271</v>
      </c>
      <c r="J18" s="72"/>
    </row>
    <row r="19" spans="2:10" s="8" customFormat="1" x14ac:dyDescent="0.3">
      <c r="J19" s="72"/>
    </row>
    <row r="20" spans="2:10" s="8" customFormat="1" x14ac:dyDescent="0.3">
      <c r="J20" s="72"/>
    </row>
    <row r="21" spans="2:10" s="8" customFormat="1" x14ac:dyDescent="0.3">
      <c r="J21" s="72"/>
    </row>
    <row r="22" spans="2:10" s="8" customFormat="1" x14ac:dyDescent="0.3">
      <c r="J22" s="72"/>
    </row>
    <row r="23" spans="2:10" s="8" customFormat="1" x14ac:dyDescent="0.3">
      <c r="J23" s="72"/>
    </row>
    <row r="24" spans="2:10" s="8" customFormat="1" x14ac:dyDescent="0.3">
      <c r="J24" s="72"/>
    </row>
    <row r="25" spans="2:10" s="8" customFormat="1" x14ac:dyDescent="0.3">
      <c r="J25" s="72"/>
    </row>
    <row r="26" spans="2:10" s="8" customFormat="1" x14ac:dyDescent="0.3">
      <c r="J26" s="72"/>
    </row>
    <row r="27" spans="2:10" s="8" customFormat="1" x14ac:dyDescent="0.3">
      <c r="J27" s="72"/>
    </row>
    <row r="28" spans="2:10" s="8" customFormat="1" x14ac:dyDescent="0.3">
      <c r="J28" s="72"/>
    </row>
    <row r="29" spans="2:10" s="8" customFormat="1" x14ac:dyDescent="0.3">
      <c r="J29" s="72"/>
    </row>
    <row r="30" spans="2:10" s="8" customFormat="1" x14ac:dyDescent="0.3">
      <c r="J30" s="72"/>
    </row>
    <row r="31" spans="2:10" s="8" customFormat="1" x14ac:dyDescent="0.3">
      <c r="J31" s="72"/>
    </row>
    <row r="32" spans="2:10" s="8" customFormat="1" x14ac:dyDescent="0.3">
      <c r="J32" s="72"/>
    </row>
    <row r="33" spans="10:10" s="8" customFormat="1" x14ac:dyDescent="0.3">
      <c r="J33" s="72"/>
    </row>
    <row r="34" spans="10:10" s="8" customFormat="1" x14ac:dyDescent="0.3">
      <c r="J34" s="72"/>
    </row>
    <row r="35" spans="10:10" s="8" customFormat="1" x14ac:dyDescent="0.3">
      <c r="J35" s="72"/>
    </row>
    <row r="36" spans="10:10" s="8" customFormat="1" x14ac:dyDescent="0.3">
      <c r="J36" s="72"/>
    </row>
    <row r="37" spans="10:10" s="8" customFormat="1" x14ac:dyDescent="0.3">
      <c r="J37" s="72"/>
    </row>
    <row r="38" spans="10:10" s="8" customFormat="1" x14ac:dyDescent="0.3">
      <c r="J38" s="72"/>
    </row>
    <row r="39" spans="10:10" s="8" customFormat="1" x14ac:dyDescent="0.3">
      <c r="J39" s="72"/>
    </row>
    <row r="40" spans="10:10" s="8" customFormat="1" x14ac:dyDescent="0.3">
      <c r="J40" s="72"/>
    </row>
    <row r="41" spans="10:10" s="8" customFormat="1" x14ac:dyDescent="0.3">
      <c r="J41" s="72"/>
    </row>
    <row r="42" spans="10:10" s="8" customFormat="1" x14ac:dyDescent="0.3">
      <c r="J42" s="72"/>
    </row>
    <row r="43" spans="10:10" s="8" customFormat="1" x14ac:dyDescent="0.3">
      <c r="J43" s="72"/>
    </row>
    <row r="44" spans="10:10" s="8" customFormat="1" x14ac:dyDescent="0.3">
      <c r="J44" s="72"/>
    </row>
    <row r="45" spans="10:10" s="8" customFormat="1" x14ac:dyDescent="0.3">
      <c r="J45" s="72"/>
    </row>
    <row r="46" spans="10:10" s="8" customFormat="1" x14ac:dyDescent="0.3">
      <c r="J46" s="72"/>
    </row>
    <row r="47" spans="10:10" s="8" customFormat="1" x14ac:dyDescent="0.3">
      <c r="J47" s="72"/>
    </row>
    <row r="48" spans="10:10" s="8" customFormat="1" x14ac:dyDescent="0.3">
      <c r="J48" s="72"/>
    </row>
    <row r="49" spans="10:10" s="8" customFormat="1" x14ac:dyDescent="0.3">
      <c r="J49" s="72"/>
    </row>
    <row r="50" spans="10:10" s="8" customFormat="1" x14ac:dyDescent="0.3">
      <c r="J50" s="72"/>
    </row>
    <row r="51" spans="10:10" s="8" customFormat="1" x14ac:dyDescent="0.3">
      <c r="J51" s="72"/>
    </row>
    <row r="52" spans="10:10" s="8" customFormat="1" x14ac:dyDescent="0.3">
      <c r="J52" s="72"/>
    </row>
    <row r="53" spans="10:10" s="8" customFormat="1" x14ac:dyDescent="0.3">
      <c r="J53" s="72"/>
    </row>
    <row r="54" spans="10:10" s="8" customFormat="1" x14ac:dyDescent="0.3">
      <c r="J54" s="72"/>
    </row>
    <row r="55" spans="10:10" s="8" customFormat="1" x14ac:dyDescent="0.3">
      <c r="J55" s="72"/>
    </row>
    <row r="56" spans="10:10" s="8" customFormat="1" x14ac:dyDescent="0.3">
      <c r="J56" s="72"/>
    </row>
    <row r="57" spans="10:10" s="8" customFormat="1" x14ac:dyDescent="0.3">
      <c r="J57" s="72"/>
    </row>
    <row r="58" spans="10:10" s="8" customFormat="1" x14ac:dyDescent="0.3">
      <c r="J58" s="72"/>
    </row>
    <row r="59" spans="10:10" s="8" customFormat="1" x14ac:dyDescent="0.3">
      <c r="J59" s="72"/>
    </row>
    <row r="60" spans="10:10" s="8" customFormat="1" x14ac:dyDescent="0.3">
      <c r="J60" s="72"/>
    </row>
    <row r="61" spans="10:10" s="8" customFormat="1" x14ac:dyDescent="0.3">
      <c r="J61" s="72"/>
    </row>
    <row r="62" spans="10:10" s="8" customFormat="1" x14ac:dyDescent="0.3">
      <c r="J62" s="72"/>
    </row>
    <row r="63" spans="10:10" s="8" customFormat="1" x14ac:dyDescent="0.3">
      <c r="J63" s="72"/>
    </row>
    <row r="64" spans="10:10" s="8" customFormat="1" x14ac:dyDescent="0.3">
      <c r="J64" s="72"/>
    </row>
    <row r="65" spans="10:10" s="8" customFormat="1" x14ac:dyDescent="0.3">
      <c r="J65" s="72"/>
    </row>
    <row r="66" spans="10:10" s="8" customFormat="1" x14ac:dyDescent="0.3">
      <c r="J66" s="72"/>
    </row>
    <row r="67" spans="10:10" s="8" customFormat="1" x14ac:dyDescent="0.3">
      <c r="J67" s="72"/>
    </row>
    <row r="68" spans="10:10" s="8" customFormat="1" x14ac:dyDescent="0.3">
      <c r="J68" s="72"/>
    </row>
    <row r="69" spans="10:10" s="8" customFormat="1" x14ac:dyDescent="0.3">
      <c r="J69" s="72"/>
    </row>
    <row r="70" spans="10:10" s="8" customFormat="1" x14ac:dyDescent="0.3">
      <c r="J70" s="72"/>
    </row>
    <row r="71" spans="10:10" s="8" customFormat="1" x14ac:dyDescent="0.3">
      <c r="J71" s="72"/>
    </row>
    <row r="72" spans="10:10" s="8" customFormat="1" x14ac:dyDescent="0.3">
      <c r="J72" s="72"/>
    </row>
    <row r="73" spans="10:10" s="8" customFormat="1" x14ac:dyDescent="0.3">
      <c r="J73" s="72"/>
    </row>
    <row r="74" spans="10:10" s="8" customFormat="1" x14ac:dyDescent="0.3">
      <c r="J74" s="72"/>
    </row>
    <row r="75" spans="10:10" s="8" customFormat="1" x14ac:dyDescent="0.3">
      <c r="J75" s="72"/>
    </row>
    <row r="76" spans="10:10" s="8" customFormat="1" x14ac:dyDescent="0.3">
      <c r="J76" s="72"/>
    </row>
    <row r="77" spans="10:10" s="8" customFormat="1" x14ac:dyDescent="0.3">
      <c r="J77" s="72"/>
    </row>
    <row r="78" spans="10:10" s="8" customFormat="1" x14ac:dyDescent="0.3">
      <c r="J78" s="72"/>
    </row>
    <row r="79" spans="10:10" s="8" customFormat="1" x14ac:dyDescent="0.3">
      <c r="J79" s="72"/>
    </row>
    <row r="80" spans="10:10" s="8" customFormat="1" x14ac:dyDescent="0.3">
      <c r="J80" s="72"/>
    </row>
    <row r="81" spans="10:10" s="8" customFormat="1" x14ac:dyDescent="0.3">
      <c r="J81" s="72"/>
    </row>
    <row r="82" spans="10:10" s="8" customFormat="1" x14ac:dyDescent="0.3">
      <c r="J82" s="72"/>
    </row>
    <row r="83" spans="10:10" s="8" customFormat="1" x14ac:dyDescent="0.3">
      <c r="J83" s="72"/>
    </row>
    <row r="84" spans="10:10" s="8" customFormat="1" x14ac:dyDescent="0.3">
      <c r="J84" s="72"/>
    </row>
    <row r="85" spans="10:10" s="8" customFormat="1" x14ac:dyDescent="0.3">
      <c r="J85" s="72"/>
    </row>
    <row r="86" spans="10:10" s="8" customFormat="1" x14ac:dyDescent="0.3">
      <c r="J86" s="72"/>
    </row>
    <row r="87" spans="10:10" s="8" customFormat="1" x14ac:dyDescent="0.3">
      <c r="J87" s="72"/>
    </row>
    <row r="88" spans="10:10" s="8" customFormat="1" x14ac:dyDescent="0.3">
      <c r="J88" s="72"/>
    </row>
    <row r="89" spans="10:10" s="8" customFormat="1" x14ac:dyDescent="0.3">
      <c r="J89" s="72"/>
    </row>
    <row r="90" spans="10:10" s="8" customFormat="1" x14ac:dyDescent="0.3">
      <c r="J90" s="72"/>
    </row>
    <row r="91" spans="10:10" s="8" customFormat="1" x14ac:dyDescent="0.3">
      <c r="J91" s="72"/>
    </row>
    <row r="92" spans="10:10" s="8" customFormat="1" x14ac:dyDescent="0.3">
      <c r="J92" s="72"/>
    </row>
    <row r="93" spans="10:10" s="8" customFormat="1" x14ac:dyDescent="0.3">
      <c r="J93" s="72"/>
    </row>
    <row r="94" spans="10:10" s="8" customFormat="1" x14ac:dyDescent="0.3">
      <c r="J94" s="72"/>
    </row>
    <row r="95" spans="10:10" s="8" customFormat="1" x14ac:dyDescent="0.3">
      <c r="J95" s="72"/>
    </row>
    <row r="96" spans="10:10" s="8" customFormat="1" x14ac:dyDescent="0.3">
      <c r="J96" s="72"/>
    </row>
    <row r="97" spans="10:10" s="8" customFormat="1" x14ac:dyDescent="0.3">
      <c r="J97" s="72"/>
    </row>
    <row r="98" spans="10:10" s="8" customFormat="1" x14ac:dyDescent="0.3">
      <c r="J98" s="72"/>
    </row>
    <row r="99" spans="10:10" s="8" customFormat="1" x14ac:dyDescent="0.3">
      <c r="J99" s="72"/>
    </row>
    <row r="100" spans="10:10" s="8" customFormat="1" x14ac:dyDescent="0.3">
      <c r="J100" s="72"/>
    </row>
    <row r="101" spans="10:10" s="8" customFormat="1" x14ac:dyDescent="0.3">
      <c r="J101" s="72"/>
    </row>
    <row r="102" spans="10:10" s="8" customFormat="1" x14ac:dyDescent="0.3">
      <c r="J102" s="72"/>
    </row>
    <row r="103" spans="10:10" s="8" customFormat="1" x14ac:dyDescent="0.3">
      <c r="J103" s="72"/>
    </row>
    <row r="104" spans="10:10" s="8" customFormat="1" x14ac:dyDescent="0.3">
      <c r="J104" s="72"/>
    </row>
    <row r="105" spans="10:10" s="8" customFormat="1" x14ac:dyDescent="0.3">
      <c r="J105" s="72"/>
    </row>
    <row r="106" spans="10:10" s="8" customFormat="1" x14ac:dyDescent="0.3">
      <c r="J106" s="72"/>
    </row>
    <row r="107" spans="10:10" s="8" customFormat="1" x14ac:dyDescent="0.3">
      <c r="J107" s="72"/>
    </row>
    <row r="108" spans="10:10" s="8" customFormat="1" x14ac:dyDescent="0.3">
      <c r="J108" s="72"/>
    </row>
    <row r="109" spans="10:10" s="8" customFormat="1" x14ac:dyDescent="0.3">
      <c r="J109" s="72"/>
    </row>
    <row r="110" spans="10:10" s="8" customFormat="1" x14ac:dyDescent="0.3">
      <c r="J110" s="72"/>
    </row>
    <row r="111" spans="10:10" s="8" customFormat="1" x14ac:dyDescent="0.3">
      <c r="J111" s="72"/>
    </row>
    <row r="112" spans="10:10" s="8" customFormat="1" x14ac:dyDescent="0.3">
      <c r="J112" s="72"/>
    </row>
    <row r="113" spans="10:10" s="8" customFormat="1" x14ac:dyDescent="0.3">
      <c r="J113" s="72"/>
    </row>
    <row r="114" spans="10:10" s="8" customFormat="1" x14ac:dyDescent="0.3">
      <c r="J114" s="72"/>
    </row>
    <row r="115" spans="10:10" s="8" customFormat="1" x14ac:dyDescent="0.3">
      <c r="J115" s="72"/>
    </row>
    <row r="116" spans="10:10" s="8" customFormat="1" x14ac:dyDescent="0.3">
      <c r="J116" s="72"/>
    </row>
    <row r="117" spans="10:10" s="8" customFormat="1" x14ac:dyDescent="0.3">
      <c r="J117" s="72"/>
    </row>
    <row r="118" spans="10:10" s="8" customFormat="1" x14ac:dyDescent="0.3">
      <c r="J118" s="72"/>
    </row>
    <row r="119" spans="10:10" s="8" customFormat="1" x14ac:dyDescent="0.3">
      <c r="J119" s="72"/>
    </row>
    <row r="120" spans="10:10" s="8" customFormat="1" x14ac:dyDescent="0.3">
      <c r="J120" s="72"/>
    </row>
    <row r="121" spans="10:10" s="8" customFormat="1" x14ac:dyDescent="0.3">
      <c r="J121" s="72"/>
    </row>
    <row r="122" spans="10:10" s="8" customFormat="1" x14ac:dyDescent="0.3">
      <c r="J122" s="72"/>
    </row>
    <row r="123" spans="10:10" s="8" customFormat="1" x14ac:dyDescent="0.3">
      <c r="J123" s="72"/>
    </row>
    <row r="124" spans="10:10" s="8" customFormat="1" x14ac:dyDescent="0.3">
      <c r="J124" s="72"/>
    </row>
    <row r="125" spans="10:10" s="8" customFormat="1" x14ac:dyDescent="0.3">
      <c r="J125" s="72"/>
    </row>
    <row r="126" spans="10:10" s="8" customFormat="1" x14ac:dyDescent="0.3">
      <c r="J126" s="72"/>
    </row>
    <row r="127" spans="10:10" s="8" customFormat="1" x14ac:dyDescent="0.3">
      <c r="J127" s="72"/>
    </row>
    <row r="128" spans="10:10" s="8" customFormat="1" x14ac:dyDescent="0.3">
      <c r="J128" s="72"/>
    </row>
    <row r="129" spans="10:10" s="8" customFormat="1" x14ac:dyDescent="0.3">
      <c r="J129" s="72"/>
    </row>
    <row r="130" spans="10:10" s="8" customFormat="1" x14ac:dyDescent="0.3">
      <c r="J130" s="72"/>
    </row>
    <row r="131" spans="10:10" s="8" customFormat="1" x14ac:dyDescent="0.3">
      <c r="J131" s="72"/>
    </row>
    <row r="132" spans="10:10" s="8" customFormat="1" x14ac:dyDescent="0.3">
      <c r="J132" s="72"/>
    </row>
    <row r="133" spans="10:10" s="8" customFormat="1" x14ac:dyDescent="0.3">
      <c r="J133" s="72"/>
    </row>
    <row r="134" spans="10:10" s="8" customFormat="1" x14ac:dyDescent="0.3">
      <c r="J134" s="72"/>
    </row>
    <row r="135" spans="10:10" s="8" customFormat="1" x14ac:dyDescent="0.3">
      <c r="J135" s="72"/>
    </row>
    <row r="136" spans="10:10" s="8" customFormat="1" x14ac:dyDescent="0.3">
      <c r="J136" s="72"/>
    </row>
    <row r="137" spans="10:10" s="8" customFormat="1" x14ac:dyDescent="0.3">
      <c r="J137" s="72"/>
    </row>
    <row r="138" spans="10:10" s="8" customFormat="1" x14ac:dyDescent="0.3">
      <c r="J138" s="72"/>
    </row>
    <row r="139" spans="10:10" s="8" customFormat="1" x14ac:dyDescent="0.3">
      <c r="J139" s="72"/>
    </row>
    <row r="140" spans="10:10" s="8" customFormat="1" x14ac:dyDescent="0.3">
      <c r="J140" s="72"/>
    </row>
    <row r="141" spans="10:10" s="8" customFormat="1" x14ac:dyDescent="0.3">
      <c r="J141" s="72"/>
    </row>
    <row r="142" spans="10:10" s="8" customFormat="1" x14ac:dyDescent="0.3">
      <c r="J142" s="72"/>
    </row>
    <row r="143" spans="10:10" s="8" customFormat="1" x14ac:dyDescent="0.3">
      <c r="J143" s="72"/>
    </row>
    <row r="144" spans="10:10" s="8" customFormat="1" x14ac:dyDescent="0.3">
      <c r="J144" s="72"/>
    </row>
    <row r="145" spans="10:10" s="8" customFormat="1" x14ac:dyDescent="0.3">
      <c r="J145" s="72"/>
    </row>
    <row r="146" spans="10:10" s="8" customFormat="1" x14ac:dyDescent="0.3">
      <c r="J146" s="72"/>
    </row>
    <row r="147" spans="10:10" s="8" customFormat="1" x14ac:dyDescent="0.3">
      <c r="J147" s="72"/>
    </row>
    <row r="148" spans="10:10" s="8" customFormat="1" x14ac:dyDescent="0.3">
      <c r="J148" s="72"/>
    </row>
    <row r="149" spans="10:10" s="8" customFormat="1" x14ac:dyDescent="0.3">
      <c r="J149" s="72"/>
    </row>
    <row r="150" spans="10:10" s="8" customFormat="1" x14ac:dyDescent="0.3">
      <c r="J150" s="72"/>
    </row>
    <row r="151" spans="10:10" s="8" customFormat="1" x14ac:dyDescent="0.3">
      <c r="J151" s="72"/>
    </row>
    <row r="152" spans="10:10" s="8" customFormat="1" x14ac:dyDescent="0.3">
      <c r="J152" s="72"/>
    </row>
    <row r="153" spans="10:10" s="8" customFormat="1" x14ac:dyDescent="0.3">
      <c r="J153" s="72"/>
    </row>
    <row r="154" spans="10:10" s="8" customFormat="1" x14ac:dyDescent="0.3">
      <c r="J154" s="72"/>
    </row>
    <row r="155" spans="10:10" s="8" customFormat="1" x14ac:dyDescent="0.3">
      <c r="J155" s="72"/>
    </row>
    <row r="156" spans="10:10" s="8" customFormat="1" x14ac:dyDescent="0.3">
      <c r="J156" s="72"/>
    </row>
    <row r="157" spans="10:10" s="8" customFormat="1" x14ac:dyDescent="0.3">
      <c r="J157" s="72"/>
    </row>
    <row r="158" spans="10:10" s="8" customFormat="1" x14ac:dyDescent="0.3">
      <c r="J158" s="72"/>
    </row>
    <row r="159" spans="10:10" s="8" customFormat="1" x14ac:dyDescent="0.3">
      <c r="J159" s="72"/>
    </row>
    <row r="160" spans="10:10" s="8" customFormat="1" x14ac:dyDescent="0.3">
      <c r="J160" s="72"/>
    </row>
    <row r="161" spans="10:10" s="8" customFormat="1" x14ac:dyDescent="0.3">
      <c r="J161" s="72"/>
    </row>
    <row r="162" spans="10:10" s="8" customFormat="1" x14ac:dyDescent="0.3">
      <c r="J162" s="72"/>
    </row>
    <row r="163" spans="10:10" s="8" customFormat="1" x14ac:dyDescent="0.3">
      <c r="J163" s="72"/>
    </row>
    <row r="164" spans="10:10" s="8" customFormat="1" x14ac:dyDescent="0.3">
      <c r="J164" s="72"/>
    </row>
    <row r="165" spans="10:10" s="8" customFormat="1" x14ac:dyDescent="0.3">
      <c r="J165" s="72"/>
    </row>
    <row r="166" spans="10:10" s="8" customFormat="1" x14ac:dyDescent="0.3">
      <c r="J166" s="72"/>
    </row>
    <row r="167" spans="10:10" s="8" customFormat="1" x14ac:dyDescent="0.3">
      <c r="J167" s="72"/>
    </row>
    <row r="168" spans="10:10" s="8" customFormat="1" x14ac:dyDescent="0.3">
      <c r="J168" s="72"/>
    </row>
    <row r="169" spans="10:10" s="8" customFormat="1" x14ac:dyDescent="0.3">
      <c r="J169" s="72"/>
    </row>
    <row r="170" spans="10:10" s="8" customFormat="1" x14ac:dyDescent="0.3">
      <c r="J170" s="72"/>
    </row>
    <row r="171" spans="10:10" s="8" customFormat="1" x14ac:dyDescent="0.3">
      <c r="J171" s="72"/>
    </row>
    <row r="172" spans="10:10" s="8" customFormat="1" x14ac:dyDescent="0.3">
      <c r="J172" s="72"/>
    </row>
    <row r="173" spans="10:10" s="8" customFormat="1" x14ac:dyDescent="0.3">
      <c r="J173" s="72"/>
    </row>
    <row r="174" spans="10:10" s="8" customFormat="1" x14ac:dyDescent="0.3">
      <c r="J174" s="72"/>
    </row>
    <row r="175" spans="10:10" s="8" customFormat="1" x14ac:dyDescent="0.3">
      <c r="J175" s="72"/>
    </row>
    <row r="176" spans="10:10" s="8" customFormat="1" x14ac:dyDescent="0.3">
      <c r="J176" s="72"/>
    </row>
    <row r="177" spans="10:10" s="8" customFormat="1" x14ac:dyDescent="0.3">
      <c r="J177" s="72"/>
    </row>
    <row r="178" spans="10:10" s="8" customFormat="1" x14ac:dyDescent="0.3">
      <c r="J178" s="72"/>
    </row>
    <row r="179" spans="10:10" s="8" customFormat="1" x14ac:dyDescent="0.3">
      <c r="J179" s="72"/>
    </row>
    <row r="180" spans="10:10" s="8" customFormat="1" x14ac:dyDescent="0.3">
      <c r="J180" s="72"/>
    </row>
    <row r="181" spans="10:10" s="8" customFormat="1" x14ac:dyDescent="0.3">
      <c r="J181" s="72"/>
    </row>
    <row r="182" spans="10:10" s="8" customFormat="1" x14ac:dyDescent="0.3">
      <c r="J182" s="72"/>
    </row>
    <row r="183" spans="10:10" s="8" customFormat="1" x14ac:dyDescent="0.3">
      <c r="J183" s="72"/>
    </row>
    <row r="184" spans="10:10" s="8" customFormat="1" x14ac:dyDescent="0.3">
      <c r="J184" s="72"/>
    </row>
    <row r="185" spans="10:10" s="8" customFormat="1" x14ac:dyDescent="0.3">
      <c r="J185" s="72"/>
    </row>
    <row r="186" spans="10:10" s="8" customFormat="1" x14ac:dyDescent="0.3">
      <c r="J186" s="72"/>
    </row>
    <row r="187" spans="10:10" s="8" customFormat="1" x14ac:dyDescent="0.3">
      <c r="J187" s="72"/>
    </row>
    <row r="188" spans="10:10" s="8" customFormat="1" x14ac:dyDescent="0.3">
      <c r="J188" s="72"/>
    </row>
    <row r="189" spans="10:10" s="8" customFormat="1" x14ac:dyDescent="0.3">
      <c r="J189" s="72"/>
    </row>
    <row r="190" spans="10:10" s="8" customFormat="1" x14ac:dyDescent="0.3">
      <c r="J190" s="72"/>
    </row>
    <row r="191" spans="10:10" s="8" customFormat="1" x14ac:dyDescent="0.3">
      <c r="J191" s="72"/>
    </row>
    <row r="192" spans="10:10" s="8" customFormat="1" x14ac:dyDescent="0.3">
      <c r="J192" s="72"/>
    </row>
    <row r="193" spans="10:10" s="8" customFormat="1" x14ac:dyDescent="0.3">
      <c r="J193" s="72"/>
    </row>
    <row r="194" spans="10:10" s="8" customFormat="1" x14ac:dyDescent="0.3">
      <c r="J194" s="72"/>
    </row>
    <row r="195" spans="10:10" s="8" customFormat="1" x14ac:dyDescent="0.3">
      <c r="J195" s="72"/>
    </row>
  </sheetData>
  <mergeCells count="1">
    <mergeCell ref="B3:H3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D363"/>
  <sheetViews>
    <sheetView workbookViewId="0">
      <selection activeCell="O15" sqref="O15"/>
    </sheetView>
  </sheetViews>
  <sheetFormatPr defaultRowHeight="14.4" x14ac:dyDescent="0.3"/>
  <cols>
    <col min="1" max="1" width="8.88671875" style="8"/>
    <col min="2" max="2" width="51.109375" customWidth="1"/>
    <col min="3" max="12" width="12.88671875" bestFit="1" customWidth="1"/>
    <col min="13" max="13" width="10.6640625" customWidth="1"/>
  </cols>
  <sheetData>
    <row r="1" spans="1:56" x14ac:dyDescent="0.3">
      <c r="A1" s="57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8" x14ac:dyDescent="0.35">
      <c r="B3" s="342" t="s">
        <v>96</v>
      </c>
      <c r="C3" s="342"/>
      <c r="D3" s="342"/>
      <c r="E3" s="342"/>
      <c r="F3" s="342"/>
      <c r="G3" s="342"/>
      <c r="H3" s="342"/>
      <c r="I3" s="8"/>
      <c r="J3" s="7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x14ac:dyDescent="0.3">
      <c r="B4" s="8"/>
      <c r="C4" s="8"/>
      <c r="D4" s="8"/>
      <c r="E4" s="8"/>
      <c r="F4" s="8"/>
      <c r="G4" s="8"/>
      <c r="H4" s="8"/>
      <c r="I4" s="8"/>
      <c r="J4" s="7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x14ac:dyDescent="0.3">
      <c r="B5" s="255" t="s">
        <v>1216</v>
      </c>
      <c r="C5" s="143"/>
      <c r="D5" s="143"/>
      <c r="E5" s="143"/>
      <c r="F5" s="143"/>
      <c r="G5" s="143"/>
      <c r="H5" s="143"/>
      <c r="I5" s="143"/>
      <c r="J5" s="151"/>
      <c r="K5" s="143"/>
      <c r="L5" s="143"/>
      <c r="M5" s="143"/>
      <c r="N5" s="251"/>
    </row>
    <row r="6" spans="1:56" x14ac:dyDescent="0.3">
      <c r="B6" s="252" t="s">
        <v>1217</v>
      </c>
      <c r="C6" s="256">
        <v>2014</v>
      </c>
      <c r="D6" s="256">
        <v>2015</v>
      </c>
      <c r="E6" s="256">
        <v>2016</v>
      </c>
      <c r="F6" s="256">
        <v>2017</v>
      </c>
      <c r="G6" s="256">
        <v>2018</v>
      </c>
      <c r="H6" s="256">
        <v>2019</v>
      </c>
      <c r="I6" s="256">
        <v>2020</v>
      </c>
      <c r="J6" s="256">
        <v>2021</v>
      </c>
      <c r="K6" s="256">
        <v>2022</v>
      </c>
      <c r="L6" s="256">
        <v>2023</v>
      </c>
      <c r="M6" s="256">
        <v>2024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56" x14ac:dyDescent="0.3">
      <c r="B7" s="8" t="s">
        <v>89</v>
      </c>
      <c r="C7" s="254">
        <v>1091016</v>
      </c>
      <c r="D7" s="254">
        <v>1072474</v>
      </c>
      <c r="E7" s="254">
        <v>1059297</v>
      </c>
      <c r="F7" s="254">
        <v>1037324</v>
      </c>
      <c r="G7" s="254">
        <v>1014687</v>
      </c>
      <c r="H7" s="254">
        <v>976344</v>
      </c>
      <c r="I7" s="254">
        <v>998574</v>
      </c>
      <c r="J7" s="254">
        <v>979298</v>
      </c>
      <c r="K7" s="254">
        <v>946273</v>
      </c>
      <c r="L7" s="263">
        <v>907927</v>
      </c>
      <c r="M7" s="263">
        <v>887430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56" x14ac:dyDescent="0.3">
      <c r="B8" s="8" t="s">
        <v>90</v>
      </c>
      <c r="C8" s="254">
        <v>876784</v>
      </c>
      <c r="D8" s="254">
        <v>939372</v>
      </c>
      <c r="E8" s="254">
        <v>1021746</v>
      </c>
      <c r="F8" s="254">
        <v>1102228</v>
      </c>
      <c r="G8" s="254">
        <v>1202802</v>
      </c>
      <c r="H8" s="254">
        <v>1381546</v>
      </c>
      <c r="I8" s="254">
        <v>1492109</v>
      </c>
      <c r="J8" s="254">
        <v>1581816</v>
      </c>
      <c r="K8" s="254">
        <v>1686358</v>
      </c>
      <c r="L8" s="263">
        <v>1819517</v>
      </c>
      <c r="M8" s="263">
        <v>1926111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56" x14ac:dyDescent="0.3">
      <c r="B9" s="8" t="s">
        <v>91</v>
      </c>
      <c r="C9" s="254">
        <v>1500884</v>
      </c>
      <c r="D9" s="254">
        <v>1472530</v>
      </c>
      <c r="E9" s="254">
        <v>1417035</v>
      </c>
      <c r="F9" s="254">
        <v>1413049</v>
      </c>
      <c r="G9" s="254">
        <v>1360246</v>
      </c>
      <c r="H9" s="254">
        <v>1327445</v>
      </c>
      <c r="I9" s="254">
        <v>1409649</v>
      </c>
      <c r="J9" s="254">
        <v>1392739</v>
      </c>
      <c r="K9" s="254">
        <v>1379082</v>
      </c>
      <c r="L9" s="263">
        <v>1336994</v>
      </c>
      <c r="M9" s="263">
        <v>1296785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56" x14ac:dyDescent="0.3">
      <c r="B10" s="8" t="s">
        <v>92</v>
      </c>
      <c r="C10" s="254">
        <v>3468684</v>
      </c>
      <c r="D10" s="254">
        <v>3484376</v>
      </c>
      <c r="E10" s="254">
        <v>3498078</v>
      </c>
      <c r="F10" s="254">
        <v>3552601</v>
      </c>
      <c r="G10" s="254">
        <v>3577735</v>
      </c>
      <c r="H10" s="254">
        <v>3685335</v>
      </c>
      <c r="I10" s="254">
        <v>3900332</v>
      </c>
      <c r="J10" s="254">
        <v>3953853</v>
      </c>
      <c r="K10" s="254">
        <v>4011713</v>
      </c>
      <c r="L10" s="263">
        <v>4064438</v>
      </c>
      <c r="M10" s="263">
        <v>4110326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56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56" x14ac:dyDescent="0.3">
      <c r="B12" s="253" t="s">
        <v>1218</v>
      </c>
      <c r="C12" s="257">
        <v>2014</v>
      </c>
      <c r="D12" s="257">
        <v>2015</v>
      </c>
      <c r="E12" s="257">
        <v>2016</v>
      </c>
      <c r="F12" s="257">
        <v>2017</v>
      </c>
      <c r="G12" s="257">
        <v>2018</v>
      </c>
      <c r="H12" s="257">
        <v>2019</v>
      </c>
      <c r="I12" s="257">
        <v>2020</v>
      </c>
      <c r="J12" s="257">
        <v>2021</v>
      </c>
      <c r="K12" s="257">
        <v>2022</v>
      </c>
      <c r="L12" s="257">
        <v>2023</v>
      </c>
      <c r="M12" s="257">
        <v>2024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56" x14ac:dyDescent="0.3">
      <c r="B13" s="8" t="s">
        <v>104</v>
      </c>
      <c r="C13" s="254">
        <v>542517</v>
      </c>
      <c r="D13" s="254">
        <v>517634</v>
      </c>
      <c r="E13" s="254">
        <v>488215</v>
      </c>
      <c r="F13" s="254">
        <v>450219</v>
      </c>
      <c r="G13" s="254">
        <v>426627</v>
      </c>
      <c r="H13" s="254">
        <v>382868</v>
      </c>
      <c r="I13" s="254">
        <v>403158</v>
      </c>
      <c r="J13" s="254">
        <v>379201</v>
      </c>
      <c r="K13" s="254">
        <v>353457</v>
      </c>
      <c r="L13" s="254">
        <v>319030</v>
      </c>
      <c r="M13" s="254">
        <v>300112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56" x14ac:dyDescent="0.3">
      <c r="B14" s="8" t="s">
        <v>105</v>
      </c>
      <c r="C14" s="254">
        <v>413784</v>
      </c>
      <c r="D14" s="254">
        <v>420212</v>
      </c>
      <c r="E14" s="254">
        <v>433383</v>
      </c>
      <c r="F14" s="254">
        <v>447776</v>
      </c>
      <c r="G14" s="254">
        <v>447510</v>
      </c>
      <c r="H14" s="254">
        <v>452709</v>
      </c>
      <c r="I14" s="254">
        <v>451874</v>
      </c>
      <c r="J14" s="254">
        <v>450891</v>
      </c>
      <c r="K14" s="254">
        <v>442962</v>
      </c>
      <c r="L14" s="254">
        <v>436512</v>
      </c>
      <c r="M14" s="254">
        <v>433128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56" x14ac:dyDescent="0.3">
      <c r="B15" s="8" t="s">
        <v>106</v>
      </c>
      <c r="C15" s="254">
        <v>134715</v>
      </c>
      <c r="D15" s="254">
        <v>134628</v>
      </c>
      <c r="E15" s="254">
        <v>137699</v>
      </c>
      <c r="F15" s="254">
        <v>139329</v>
      </c>
      <c r="G15" s="254">
        <v>140550</v>
      </c>
      <c r="H15" s="254">
        <v>140767</v>
      </c>
      <c r="I15" s="254">
        <v>143542</v>
      </c>
      <c r="J15" s="254">
        <v>149206</v>
      </c>
      <c r="K15" s="254">
        <v>149854</v>
      </c>
      <c r="L15" s="254">
        <v>152385</v>
      </c>
      <c r="M15" s="254">
        <v>154190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56" x14ac:dyDescent="0.3">
      <c r="B16" s="8" t="s">
        <v>92</v>
      </c>
      <c r="C16" s="254">
        <v>1091016</v>
      </c>
      <c r="D16" s="254">
        <v>1072474</v>
      </c>
      <c r="E16" s="254">
        <v>1059297</v>
      </c>
      <c r="F16" s="254">
        <v>1037324</v>
      </c>
      <c r="G16" s="254">
        <v>1014687</v>
      </c>
      <c r="H16" s="254">
        <v>976344</v>
      </c>
      <c r="I16" s="254">
        <v>998574</v>
      </c>
      <c r="J16" s="254">
        <v>979298</v>
      </c>
      <c r="K16" s="254">
        <v>946273</v>
      </c>
      <c r="L16" s="254">
        <v>907927</v>
      </c>
      <c r="M16" s="254">
        <v>887430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x14ac:dyDescent="0.3">
      <c r="B18" s="252" t="s">
        <v>1219</v>
      </c>
      <c r="C18" s="256">
        <v>2014</v>
      </c>
      <c r="D18" s="256">
        <v>2015</v>
      </c>
      <c r="E18" s="256">
        <v>2016</v>
      </c>
      <c r="F18" s="256">
        <v>2017</v>
      </c>
      <c r="G18" s="256">
        <v>2018</v>
      </c>
      <c r="H18" s="256">
        <v>2019</v>
      </c>
      <c r="I18" s="256">
        <v>2020</v>
      </c>
      <c r="J18" s="256">
        <v>2021</v>
      </c>
      <c r="K18" s="256">
        <v>2022</v>
      </c>
      <c r="L18" s="256">
        <v>2023</v>
      </c>
      <c r="M18" s="256">
        <v>2024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2:37" x14ac:dyDescent="0.3">
      <c r="B19" s="8" t="s">
        <v>104</v>
      </c>
      <c r="C19" s="254">
        <v>838463</v>
      </c>
      <c r="D19" s="254">
        <v>896955</v>
      </c>
      <c r="E19" s="254">
        <v>974197</v>
      </c>
      <c r="F19" s="254">
        <v>1049941</v>
      </c>
      <c r="G19" s="254">
        <v>1134329</v>
      </c>
      <c r="H19" s="254">
        <v>1299999</v>
      </c>
      <c r="I19" s="254">
        <v>1405871</v>
      </c>
      <c r="J19" s="254">
        <v>1491482</v>
      </c>
      <c r="K19" s="254">
        <v>1593869</v>
      </c>
      <c r="L19" s="254">
        <v>1728624</v>
      </c>
      <c r="M19" s="254">
        <v>1829104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2:37" x14ac:dyDescent="0.3">
      <c r="B20" s="8" t="s">
        <v>105</v>
      </c>
      <c r="C20" s="254">
        <v>34146</v>
      </c>
      <c r="D20" s="254">
        <v>37730</v>
      </c>
      <c r="E20" s="254">
        <v>42589</v>
      </c>
      <c r="F20" s="254">
        <v>46867</v>
      </c>
      <c r="G20" s="254">
        <v>62762</v>
      </c>
      <c r="H20" s="254">
        <v>75262</v>
      </c>
      <c r="I20" s="254">
        <v>78926</v>
      </c>
      <c r="J20" s="254">
        <v>81070</v>
      </c>
      <c r="K20" s="254">
        <v>81593</v>
      </c>
      <c r="L20" s="254">
        <v>80073</v>
      </c>
      <c r="M20" s="254">
        <v>85244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37" x14ac:dyDescent="0.3">
      <c r="B21" s="8" t="s">
        <v>106</v>
      </c>
      <c r="C21" s="254">
        <v>4175</v>
      </c>
      <c r="D21" s="254">
        <v>4687</v>
      </c>
      <c r="E21" s="254">
        <v>4960</v>
      </c>
      <c r="F21" s="254">
        <v>5420</v>
      </c>
      <c r="G21" s="254">
        <v>5711</v>
      </c>
      <c r="H21" s="254">
        <v>6285</v>
      </c>
      <c r="I21" s="254">
        <v>7312</v>
      </c>
      <c r="J21" s="254">
        <v>9264</v>
      </c>
      <c r="K21" s="254">
        <v>10896</v>
      </c>
      <c r="L21" s="254">
        <v>10820</v>
      </c>
      <c r="M21" s="254">
        <v>11763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x14ac:dyDescent="0.3">
      <c r="B22" s="8" t="s">
        <v>92</v>
      </c>
      <c r="C22" s="254">
        <v>876784</v>
      </c>
      <c r="D22" s="254">
        <v>939372</v>
      </c>
      <c r="E22" s="254">
        <v>1021746</v>
      </c>
      <c r="F22" s="254">
        <v>1102228</v>
      </c>
      <c r="G22" s="254">
        <v>1202802</v>
      </c>
      <c r="H22" s="254">
        <v>1381546</v>
      </c>
      <c r="I22" s="254">
        <v>1492109</v>
      </c>
      <c r="J22" s="254">
        <v>1581816</v>
      </c>
      <c r="K22" s="254">
        <v>1686358</v>
      </c>
      <c r="L22" s="254">
        <v>1819517</v>
      </c>
      <c r="M22" s="254">
        <v>1926111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x14ac:dyDescent="0.3">
      <c r="B24" s="252" t="s">
        <v>1220</v>
      </c>
      <c r="C24" s="256">
        <v>2014</v>
      </c>
      <c r="D24" s="256">
        <v>2015</v>
      </c>
      <c r="E24" s="256">
        <v>2016</v>
      </c>
      <c r="F24" s="256">
        <v>2017</v>
      </c>
      <c r="G24" s="256">
        <v>2018</v>
      </c>
      <c r="H24" s="256">
        <v>2019</v>
      </c>
      <c r="I24" s="256">
        <v>2020</v>
      </c>
      <c r="J24" s="256">
        <v>2021</v>
      </c>
      <c r="K24" s="256">
        <v>2022</v>
      </c>
      <c r="L24" s="256">
        <v>2023</v>
      </c>
      <c r="M24" s="256">
        <v>2024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x14ac:dyDescent="0.3">
      <c r="B25" s="8" t="s">
        <v>104</v>
      </c>
      <c r="C25" s="264">
        <v>1348712</v>
      </c>
      <c r="D25" s="264">
        <v>1316297</v>
      </c>
      <c r="E25" s="264">
        <v>1252920</v>
      </c>
      <c r="F25" s="264">
        <v>1236941</v>
      </c>
      <c r="G25" s="264">
        <v>1175988</v>
      </c>
      <c r="H25" s="264">
        <v>1136248</v>
      </c>
      <c r="I25" s="264">
        <v>1206328</v>
      </c>
      <c r="J25" s="264">
        <v>1184090</v>
      </c>
      <c r="K25" s="264">
        <v>1166517</v>
      </c>
      <c r="L25" s="264">
        <v>1131737</v>
      </c>
      <c r="M25" s="264">
        <v>1088382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x14ac:dyDescent="0.3">
      <c r="B26" s="8" t="s">
        <v>105</v>
      </c>
      <c r="C26" s="264">
        <v>117322</v>
      </c>
      <c r="D26" s="264">
        <v>122238</v>
      </c>
      <c r="E26" s="264">
        <v>128898</v>
      </c>
      <c r="F26" s="264">
        <v>139852</v>
      </c>
      <c r="G26" s="264">
        <v>146574</v>
      </c>
      <c r="H26" s="264">
        <v>153493</v>
      </c>
      <c r="I26" s="264">
        <v>164727</v>
      </c>
      <c r="J26" s="264">
        <v>168130</v>
      </c>
      <c r="K26" s="264">
        <v>170785</v>
      </c>
      <c r="L26" s="264">
        <v>164455</v>
      </c>
      <c r="M26" s="264">
        <v>166514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x14ac:dyDescent="0.3">
      <c r="B27" s="8" t="s">
        <v>106</v>
      </c>
      <c r="C27" s="264">
        <v>34850</v>
      </c>
      <c r="D27" s="264">
        <v>33995</v>
      </c>
      <c r="E27" s="264">
        <v>35217</v>
      </c>
      <c r="F27" s="264">
        <v>36256</v>
      </c>
      <c r="G27" s="264">
        <v>37684</v>
      </c>
      <c r="H27" s="264">
        <v>37704</v>
      </c>
      <c r="I27" s="264">
        <v>38594</v>
      </c>
      <c r="J27" s="264">
        <v>40519</v>
      </c>
      <c r="K27" s="264">
        <v>41780</v>
      </c>
      <c r="L27" s="264">
        <v>40802</v>
      </c>
      <c r="M27" s="264">
        <v>41889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x14ac:dyDescent="0.3">
      <c r="B28" s="8" t="s">
        <v>92</v>
      </c>
      <c r="C28" s="264">
        <v>1500884</v>
      </c>
      <c r="D28" s="264">
        <v>1472530</v>
      </c>
      <c r="E28" s="264">
        <v>1417035</v>
      </c>
      <c r="F28" s="264">
        <v>1413049</v>
      </c>
      <c r="G28" s="264">
        <v>1360246</v>
      </c>
      <c r="H28" s="264">
        <v>1327445</v>
      </c>
      <c r="I28" s="264">
        <v>1409649</v>
      </c>
      <c r="J28" s="264">
        <v>1392739</v>
      </c>
      <c r="K28" s="264">
        <v>1379082</v>
      </c>
      <c r="L28" s="264">
        <v>1336994</v>
      </c>
      <c r="M28" s="264">
        <v>1296785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x14ac:dyDescent="0.3">
      <c r="B31" s="8" t="s">
        <v>1271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2:37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37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2:37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x14ac:dyDescent="0.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x14ac:dyDescent="0.3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x14ac:dyDescent="0.3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x14ac:dyDescent="0.3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x14ac:dyDescent="0.3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x14ac:dyDescent="0.3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2:37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2:37" x14ac:dyDescent="0.3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2:37" x14ac:dyDescent="0.3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2:37" x14ac:dyDescent="0.3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2:37" x14ac:dyDescent="0.3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2:37" x14ac:dyDescent="0.3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2:37" x14ac:dyDescent="0.3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2:37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2:37" x14ac:dyDescent="0.3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2:37" x14ac:dyDescent="0.3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2:37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x14ac:dyDescent="0.3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2:37" x14ac:dyDescent="0.3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2:37" x14ac:dyDescent="0.3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2:37" x14ac:dyDescent="0.3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x14ac:dyDescent="0.3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2:37" x14ac:dyDescent="0.3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2:37" x14ac:dyDescent="0.3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2:37" x14ac:dyDescent="0.3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2:37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2:37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2:37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2:37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2:37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2:37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2:37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2:37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2:37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2:37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2:37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2:37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2:37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x14ac:dyDescent="0.3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x14ac:dyDescent="0.3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x14ac:dyDescent="0.3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x14ac:dyDescent="0.3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x14ac:dyDescent="0.3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x14ac:dyDescent="0.3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x14ac:dyDescent="0.3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x14ac:dyDescent="0.3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x14ac:dyDescent="0.3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x14ac:dyDescent="0.3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x14ac:dyDescent="0.3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x14ac:dyDescent="0.3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x14ac:dyDescent="0.3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x14ac:dyDescent="0.3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x14ac:dyDescent="0.3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x14ac:dyDescent="0.3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x14ac:dyDescent="0.3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x14ac:dyDescent="0.3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x14ac:dyDescent="0.3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x14ac:dyDescent="0.3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x14ac:dyDescent="0.3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x14ac:dyDescent="0.3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x14ac:dyDescent="0.3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x14ac:dyDescent="0.3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x14ac:dyDescent="0.3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x14ac:dyDescent="0.3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x14ac:dyDescent="0.3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x14ac:dyDescent="0.3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x14ac:dyDescent="0.3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x14ac:dyDescent="0.3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x14ac:dyDescent="0.3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x14ac:dyDescent="0.3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x14ac:dyDescent="0.3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x14ac:dyDescent="0.3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x14ac:dyDescent="0.3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x14ac:dyDescent="0.3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x14ac:dyDescent="0.3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x14ac:dyDescent="0.3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x14ac:dyDescent="0.3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x14ac:dyDescent="0.3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x14ac:dyDescent="0.3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x14ac:dyDescent="0.3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x14ac:dyDescent="0.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x14ac:dyDescent="0.3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 x14ac:dyDescent="0.3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 x14ac:dyDescent="0.3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 x14ac:dyDescent="0.3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 x14ac:dyDescent="0.3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 x14ac:dyDescent="0.3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 x14ac:dyDescent="0.3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 x14ac:dyDescent="0.3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 x14ac:dyDescent="0.3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 x14ac:dyDescent="0.3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 x14ac:dyDescent="0.3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 x14ac:dyDescent="0.3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 x14ac:dyDescent="0.3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 x14ac:dyDescent="0.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2:37" x14ac:dyDescent="0.3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2:37" x14ac:dyDescent="0.3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2:37" x14ac:dyDescent="0.3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2:37" x14ac:dyDescent="0.3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2:37" x14ac:dyDescent="0.3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2:37" x14ac:dyDescent="0.3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2:37" x14ac:dyDescent="0.3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2:37" x14ac:dyDescent="0.3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2:37" x14ac:dyDescent="0.3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2:37" x14ac:dyDescent="0.3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2:37" x14ac:dyDescent="0.3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2:37" x14ac:dyDescent="0.3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2:37" x14ac:dyDescent="0.3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2:37" x14ac:dyDescent="0.3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2:37" x14ac:dyDescent="0.3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2:37" x14ac:dyDescent="0.3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2:37" x14ac:dyDescent="0.3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2:37" x14ac:dyDescent="0.3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2:37" x14ac:dyDescent="0.3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2:37" x14ac:dyDescent="0.3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2:37" x14ac:dyDescent="0.3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2:37" x14ac:dyDescent="0.3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2:37" x14ac:dyDescent="0.3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2:37" x14ac:dyDescent="0.3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2:37" x14ac:dyDescent="0.3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2:37" x14ac:dyDescent="0.3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2:37" x14ac:dyDescent="0.3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2:37" x14ac:dyDescent="0.3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2:37" x14ac:dyDescent="0.3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2:37" x14ac:dyDescent="0.3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2:37" x14ac:dyDescent="0.3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2:37" x14ac:dyDescent="0.3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2:37" x14ac:dyDescent="0.3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2:37" x14ac:dyDescent="0.3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2:37" x14ac:dyDescent="0.3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2:37" x14ac:dyDescent="0.3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2:37" x14ac:dyDescent="0.3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2:37" x14ac:dyDescent="0.3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2:37" x14ac:dyDescent="0.3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2:37" x14ac:dyDescent="0.3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2:37" x14ac:dyDescent="0.3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2:37" x14ac:dyDescent="0.3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2:37" x14ac:dyDescent="0.3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2:37" x14ac:dyDescent="0.3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2:37" x14ac:dyDescent="0.3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2:37" x14ac:dyDescent="0.3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2:37" x14ac:dyDescent="0.3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2:37" x14ac:dyDescent="0.3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2:37" x14ac:dyDescent="0.3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2:37" x14ac:dyDescent="0.3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2:37" x14ac:dyDescent="0.3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2:37" x14ac:dyDescent="0.3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2:37" x14ac:dyDescent="0.3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2:37" x14ac:dyDescent="0.3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2:37" x14ac:dyDescent="0.3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2:37" x14ac:dyDescent="0.3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2:37" x14ac:dyDescent="0.3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2:37" x14ac:dyDescent="0.3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2:37" x14ac:dyDescent="0.3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2:37" x14ac:dyDescent="0.3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2:37" x14ac:dyDescent="0.3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2:37" x14ac:dyDescent="0.3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2:37" x14ac:dyDescent="0.3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2:37" x14ac:dyDescent="0.3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2:37" x14ac:dyDescent="0.3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2:37" x14ac:dyDescent="0.3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2:37" x14ac:dyDescent="0.3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2:37" x14ac:dyDescent="0.3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2:37" x14ac:dyDescent="0.3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2:37" x14ac:dyDescent="0.3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2:37" x14ac:dyDescent="0.3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2:37" x14ac:dyDescent="0.3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2:37" x14ac:dyDescent="0.3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2:37" x14ac:dyDescent="0.3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2:37" x14ac:dyDescent="0.3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2:37" x14ac:dyDescent="0.3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2:37" x14ac:dyDescent="0.3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2:37" x14ac:dyDescent="0.3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2:37" x14ac:dyDescent="0.3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2:37" x14ac:dyDescent="0.3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2:37" x14ac:dyDescent="0.3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2:37" x14ac:dyDescent="0.3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2:37" x14ac:dyDescent="0.3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2:37" x14ac:dyDescent="0.3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2:37" x14ac:dyDescent="0.3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2:37" x14ac:dyDescent="0.3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2:37" x14ac:dyDescent="0.3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2:37" x14ac:dyDescent="0.3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2:37" x14ac:dyDescent="0.3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2:37" x14ac:dyDescent="0.3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2:37" x14ac:dyDescent="0.3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2:37" x14ac:dyDescent="0.3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2:37" x14ac:dyDescent="0.3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2:37" x14ac:dyDescent="0.3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2:37" x14ac:dyDescent="0.3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2:37" x14ac:dyDescent="0.3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2:37" x14ac:dyDescent="0.3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2:37" x14ac:dyDescent="0.3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2:37" x14ac:dyDescent="0.3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2:37" x14ac:dyDescent="0.3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2:37" x14ac:dyDescent="0.3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2:37" x14ac:dyDescent="0.3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2:37" x14ac:dyDescent="0.3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2:37" x14ac:dyDescent="0.3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2:37" x14ac:dyDescent="0.3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2:37" x14ac:dyDescent="0.3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37" x14ac:dyDescent="0.3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37" x14ac:dyDescent="0.3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37" x14ac:dyDescent="0.3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37" x14ac:dyDescent="0.3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37" x14ac:dyDescent="0.3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37" x14ac:dyDescent="0.3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37" x14ac:dyDescent="0.3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37" x14ac:dyDescent="0.3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37" x14ac:dyDescent="0.3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2:37" x14ac:dyDescent="0.3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2:37" x14ac:dyDescent="0.3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2:37" x14ac:dyDescent="0.3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2:37" x14ac:dyDescent="0.3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2:37" x14ac:dyDescent="0.3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2:37" x14ac:dyDescent="0.3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2:37" x14ac:dyDescent="0.3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2:37" x14ac:dyDescent="0.3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2:37" x14ac:dyDescent="0.3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2:37" x14ac:dyDescent="0.3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2:37" x14ac:dyDescent="0.3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2:37" x14ac:dyDescent="0.3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2:37" x14ac:dyDescent="0.3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2:37" x14ac:dyDescent="0.3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2:37" x14ac:dyDescent="0.3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2:37" x14ac:dyDescent="0.3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2:37" x14ac:dyDescent="0.3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2:37" x14ac:dyDescent="0.3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2:37" x14ac:dyDescent="0.3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2:37" x14ac:dyDescent="0.3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2:37" x14ac:dyDescent="0.3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2:37" x14ac:dyDescent="0.3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2:37" x14ac:dyDescent="0.3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2:37" x14ac:dyDescent="0.3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2:37" x14ac:dyDescent="0.3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2:37" x14ac:dyDescent="0.3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2:37" x14ac:dyDescent="0.3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2:37" x14ac:dyDescent="0.3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2:37" x14ac:dyDescent="0.3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2:37" x14ac:dyDescent="0.3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2:37" x14ac:dyDescent="0.3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2:37" x14ac:dyDescent="0.3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2:37" x14ac:dyDescent="0.3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2:37" x14ac:dyDescent="0.3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2:37" x14ac:dyDescent="0.3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2:37" x14ac:dyDescent="0.3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2:37" x14ac:dyDescent="0.3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2:37" x14ac:dyDescent="0.3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2:37" x14ac:dyDescent="0.3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2:37" x14ac:dyDescent="0.3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2:37" x14ac:dyDescent="0.3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2:37" x14ac:dyDescent="0.3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2:37" x14ac:dyDescent="0.3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2:37" x14ac:dyDescent="0.3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2:37" x14ac:dyDescent="0.3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2:37" x14ac:dyDescent="0.3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2:37" x14ac:dyDescent="0.3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2:37" x14ac:dyDescent="0.3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2:37" x14ac:dyDescent="0.3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2:37" x14ac:dyDescent="0.3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2:37" x14ac:dyDescent="0.3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2:37" x14ac:dyDescent="0.3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2:37" x14ac:dyDescent="0.3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2:37" x14ac:dyDescent="0.3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2:37" x14ac:dyDescent="0.3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2:37" x14ac:dyDescent="0.3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2:37" x14ac:dyDescent="0.3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2:37" x14ac:dyDescent="0.3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2:37" x14ac:dyDescent="0.3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2:37" x14ac:dyDescent="0.3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2:37" x14ac:dyDescent="0.3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2:37" x14ac:dyDescent="0.3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2:37" x14ac:dyDescent="0.3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2:37" x14ac:dyDescent="0.3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2:37" x14ac:dyDescent="0.3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2:37" x14ac:dyDescent="0.3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2:37" x14ac:dyDescent="0.3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2:37" x14ac:dyDescent="0.3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2:37" x14ac:dyDescent="0.3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2:37" x14ac:dyDescent="0.3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2:37" x14ac:dyDescent="0.3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2:37" x14ac:dyDescent="0.3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2:37" x14ac:dyDescent="0.3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2:37" x14ac:dyDescent="0.3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2:37" x14ac:dyDescent="0.3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2:37" x14ac:dyDescent="0.3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2:37" x14ac:dyDescent="0.3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2:37" x14ac:dyDescent="0.3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2:37" x14ac:dyDescent="0.3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</sheetData>
  <mergeCells count="1">
    <mergeCell ref="B3:H3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showGridLines="0" zoomScaleNormal="100" workbookViewId="0">
      <selection activeCell="O7" sqref="O7:O12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5" x14ac:dyDescent="0.3">
      <c r="A1" s="42" t="s">
        <v>74</v>
      </c>
    </row>
    <row r="2" spans="1:15" ht="18" x14ac:dyDescent="0.35">
      <c r="B2" s="340" t="s">
        <v>75</v>
      </c>
      <c r="C2" s="340"/>
      <c r="D2" s="340"/>
      <c r="E2" s="340"/>
      <c r="F2" s="340"/>
      <c r="G2" s="340"/>
      <c r="H2" s="340"/>
      <c r="I2" s="340"/>
    </row>
    <row r="3" spans="1:15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5" ht="15.6" x14ac:dyDescent="0.3">
      <c r="B4" s="167" t="s">
        <v>3</v>
      </c>
      <c r="C4" s="142"/>
      <c r="D4" s="142"/>
      <c r="E4" s="142"/>
      <c r="F4" s="142"/>
      <c r="G4" s="142"/>
      <c r="H4" s="142"/>
      <c r="I4" s="142"/>
      <c r="J4" s="143"/>
      <c r="K4" s="143"/>
      <c r="L4" s="143"/>
      <c r="M4" s="143"/>
      <c r="N4" s="143"/>
      <c r="O4" s="143"/>
    </row>
    <row r="5" spans="1:15" x14ac:dyDescent="0.3">
      <c r="B5" s="145" t="s">
        <v>76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  <c r="O5" s="320">
        <v>45717</v>
      </c>
    </row>
    <row r="6" spans="1:15" x14ac:dyDescent="0.3">
      <c r="B6" s="1" t="s">
        <v>77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L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v>271</v>
      </c>
      <c r="N6" s="2">
        <v>266</v>
      </c>
      <c r="O6" s="2">
        <v>266</v>
      </c>
    </row>
    <row r="7" spans="1:15" x14ac:dyDescent="0.3">
      <c r="B7" s="3" t="s">
        <v>78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168</v>
      </c>
      <c r="N7" s="4">
        <v>168</v>
      </c>
      <c r="O7" s="4">
        <v>168</v>
      </c>
    </row>
    <row r="8" spans="1:15" x14ac:dyDescent="0.3">
      <c r="B8" s="3" t="s">
        <v>79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  <c r="N8" s="4">
        <v>19</v>
      </c>
      <c r="O8" s="4">
        <v>19</v>
      </c>
    </row>
    <row r="9" spans="1:15" x14ac:dyDescent="0.3">
      <c r="B9" s="3" t="s">
        <v>80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33</v>
      </c>
      <c r="N9" s="4">
        <v>32</v>
      </c>
      <c r="O9" s="4">
        <v>32</v>
      </c>
    </row>
    <row r="10" spans="1:15" x14ac:dyDescent="0.3">
      <c r="B10" s="3" t="s">
        <v>81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38</v>
      </c>
      <c r="N10" s="4">
        <v>34</v>
      </c>
      <c r="O10" s="4">
        <v>34</v>
      </c>
    </row>
    <row r="11" spans="1:15" x14ac:dyDescent="0.3">
      <c r="B11" s="3" t="s">
        <v>82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11</v>
      </c>
      <c r="N11" s="4">
        <v>13</v>
      </c>
      <c r="O11" s="4">
        <v>13</v>
      </c>
    </row>
    <row r="12" spans="1:15" x14ac:dyDescent="0.3">
      <c r="B12" s="1" t="s">
        <v>83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L12" si="1">SUM(J13:J14)</f>
        <v>44</v>
      </c>
      <c r="K12" s="2">
        <f t="shared" si="1"/>
        <v>43</v>
      </c>
      <c r="L12" s="2">
        <f t="shared" si="1"/>
        <v>44</v>
      </c>
      <c r="M12" s="2">
        <v>43</v>
      </c>
      <c r="N12" s="2">
        <v>43</v>
      </c>
      <c r="O12" s="2">
        <f>O13+O14</f>
        <v>43</v>
      </c>
    </row>
    <row r="13" spans="1:15" x14ac:dyDescent="0.3">
      <c r="B13" s="3" t="s">
        <v>84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30</v>
      </c>
      <c r="N13" s="4">
        <v>30</v>
      </c>
      <c r="O13" s="4">
        <v>30</v>
      </c>
    </row>
    <row r="14" spans="1:15" x14ac:dyDescent="0.3">
      <c r="B14" s="3" t="s">
        <v>85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13</v>
      </c>
      <c r="N14" s="4">
        <v>13</v>
      </c>
      <c r="O14" s="4">
        <v>13</v>
      </c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37" t="s">
        <v>355</v>
      </c>
      <c r="C16" s="341" t="s">
        <v>1277</v>
      </c>
      <c r="D16" s="341"/>
      <c r="E16" s="341"/>
      <c r="F16" s="341"/>
      <c r="G16" s="341"/>
      <c r="H16" s="37"/>
      <c r="I16" s="37"/>
    </row>
    <row r="17" spans="2:9" x14ac:dyDescent="0.3">
      <c r="B17" s="45" t="s">
        <v>87</v>
      </c>
      <c r="C17" s="37"/>
      <c r="D17" s="37"/>
      <c r="E17" s="37"/>
      <c r="F17" s="37"/>
      <c r="G17" s="37"/>
      <c r="H17" s="37"/>
      <c r="I17" s="37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221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32"/>
  <sheetViews>
    <sheetView showGridLines="0" zoomScaleNormal="100" workbookViewId="0">
      <selection activeCell="O11" sqref="O11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8" width="14.33203125" bestFit="1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  <col min="14" max="14" width="16.33203125" customWidth="1"/>
    <col min="15" max="15" width="15.5546875" customWidth="1"/>
  </cols>
  <sheetData>
    <row r="1" spans="1:18" x14ac:dyDescent="0.3">
      <c r="A1" s="56" t="s">
        <v>74</v>
      </c>
    </row>
    <row r="2" spans="1:18" ht="18" customHeight="1" x14ac:dyDescent="0.35">
      <c r="B2" s="342" t="s">
        <v>148</v>
      </c>
      <c r="C2" s="342"/>
      <c r="D2" s="342"/>
      <c r="E2" s="342"/>
      <c r="F2" s="342"/>
      <c r="G2" s="342"/>
      <c r="H2" s="342"/>
      <c r="I2" s="342"/>
    </row>
    <row r="3" spans="1:18" x14ac:dyDescent="0.3">
      <c r="B3" s="8"/>
      <c r="C3" s="8"/>
      <c r="D3" s="8"/>
      <c r="E3" s="8"/>
      <c r="F3" s="8"/>
      <c r="G3" s="8"/>
      <c r="H3" s="8"/>
      <c r="I3" s="8"/>
    </row>
    <row r="4" spans="1:18" ht="15.6" x14ac:dyDescent="0.3">
      <c r="B4" s="144" t="s">
        <v>149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8" x14ac:dyDescent="0.3">
      <c r="B5" s="148" t="s">
        <v>150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  <c r="O5" s="320">
        <v>45717</v>
      </c>
    </row>
    <row r="6" spans="1:18" x14ac:dyDescent="0.3">
      <c r="B6" s="19" t="s">
        <v>151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1278966710043.1599</v>
      </c>
      <c r="N6" s="9">
        <v>1304277348455.6599</v>
      </c>
      <c r="O6" s="321">
        <v>1335553113329.8301</v>
      </c>
    </row>
    <row r="7" spans="1:18" x14ac:dyDescent="0.3">
      <c r="B7" s="19" t="s">
        <v>152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1459806108615</v>
      </c>
      <c r="N7" s="9">
        <v>1639914417091.4316</v>
      </c>
      <c r="O7" s="321">
        <v>1687813923677.0598</v>
      </c>
    </row>
    <row r="8" spans="1:18" ht="18" customHeight="1" x14ac:dyDescent="0.3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f>M6+M7</f>
        <v>2738772818658.1602</v>
      </c>
      <c r="N8" s="18">
        <v>2944191765547.0918</v>
      </c>
      <c r="O8" s="322">
        <v>3023367037006.8896</v>
      </c>
      <c r="R8" s="146"/>
    </row>
    <row r="9" spans="1:18" ht="15.75" customHeight="1" x14ac:dyDescent="0.3">
      <c r="B9" s="19" t="s">
        <v>153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37">
        <v>0.25227933797649715</v>
      </c>
      <c r="N9" s="237">
        <v>0.25068237147310413</v>
      </c>
      <c r="O9" s="47">
        <v>0.25171464548873768</v>
      </c>
    </row>
    <row r="10" spans="1:18" ht="12.75" customHeight="1" x14ac:dyDescent="0.3">
      <c r="B10" s="19" t="s">
        <v>154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10856112278657.199</v>
      </c>
      <c r="N10" s="13">
        <v>11744710041818.701</v>
      </c>
      <c r="O10" s="321">
        <v>12011089109005.199</v>
      </c>
    </row>
    <row r="11" spans="1:18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8" ht="15.6" x14ac:dyDescent="0.3">
      <c r="A12" s="8"/>
      <c r="B12" s="52" t="s">
        <v>1280</v>
      </c>
      <c r="C12" s="50"/>
      <c r="D12" s="51"/>
      <c r="E12" s="51"/>
      <c r="F12" s="51"/>
      <c r="G12" s="51"/>
      <c r="H12" s="51"/>
      <c r="I12" s="51"/>
    </row>
    <row r="13" spans="1:18" x14ac:dyDescent="0.3">
      <c r="A13" s="8"/>
      <c r="B13" s="343" t="s">
        <v>155</v>
      </c>
      <c r="C13" s="343"/>
      <c r="D13" s="343"/>
      <c r="E13" s="343"/>
      <c r="F13" s="343"/>
      <c r="G13" s="343"/>
      <c r="H13" s="343"/>
      <c r="I13" s="343"/>
    </row>
    <row r="14" spans="1:18" x14ac:dyDescent="0.3">
      <c r="A14" s="8"/>
      <c r="B14" s="37" t="s">
        <v>156</v>
      </c>
      <c r="C14" s="36"/>
      <c r="D14" s="36"/>
      <c r="E14" s="36"/>
      <c r="F14" s="36"/>
      <c r="G14" s="36"/>
      <c r="H14" s="36"/>
      <c r="I14" s="36"/>
    </row>
    <row r="15" spans="1:18" x14ac:dyDescent="0.3">
      <c r="A15" s="8"/>
      <c r="B15" s="37" t="s">
        <v>157</v>
      </c>
      <c r="C15" s="36"/>
      <c r="D15" s="36"/>
      <c r="E15" s="36"/>
      <c r="F15" s="36"/>
      <c r="G15" s="36"/>
      <c r="H15" s="36"/>
      <c r="I15" s="36"/>
    </row>
    <row r="16" spans="1:18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9"/>
  <sheetViews>
    <sheetView showGridLines="0" topLeftCell="A3" zoomScaleNormal="100" workbookViewId="0">
      <selection activeCell="P22" sqref="P22"/>
    </sheetView>
  </sheetViews>
  <sheetFormatPr defaultRowHeight="14.4" x14ac:dyDescent="0.3"/>
  <cols>
    <col min="2" max="2" width="30.88671875" customWidth="1"/>
    <col min="3" max="3" width="12.5546875" customWidth="1"/>
    <col min="4" max="4" width="12.88671875" bestFit="1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4.33203125" bestFit="1" customWidth="1"/>
    <col min="11" max="11" width="14.88671875" customWidth="1"/>
    <col min="12" max="12" width="14.6640625" customWidth="1"/>
    <col min="13" max="13" width="14" customWidth="1"/>
    <col min="14" max="14" width="14.5546875" customWidth="1"/>
    <col min="15" max="15" width="14.33203125" customWidth="1"/>
  </cols>
  <sheetData>
    <row r="1" spans="1:15" x14ac:dyDescent="0.3">
      <c r="A1" s="42" t="s">
        <v>74</v>
      </c>
    </row>
    <row r="2" spans="1:15" ht="18" x14ac:dyDescent="0.35">
      <c r="B2" s="342" t="s">
        <v>148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158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148" t="s">
        <v>159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98" t="s">
        <v>160</v>
      </c>
      <c r="M5" s="198" t="s">
        <v>1226</v>
      </c>
      <c r="N5" s="198" t="s">
        <v>1274</v>
      </c>
      <c r="O5" s="198" t="s">
        <v>1281</v>
      </c>
    </row>
    <row r="6" spans="1:15" x14ac:dyDescent="0.3">
      <c r="B6" s="19" t="s">
        <v>161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2">
        <v>368257316052.79999</v>
      </c>
      <c r="J6" s="62">
        <v>382700834528.58002</v>
      </c>
      <c r="K6" s="62">
        <v>418921032406.10999</v>
      </c>
      <c r="L6" s="62">
        <v>443815964597.21997</v>
      </c>
      <c r="M6" s="62">
        <v>467384910023.32001</v>
      </c>
      <c r="N6" s="279">
        <v>504445936816.13</v>
      </c>
      <c r="O6" s="321">
        <v>514066642195.45001</v>
      </c>
    </row>
    <row r="7" spans="1:15" x14ac:dyDescent="0.3">
      <c r="B7" s="19" t="s">
        <v>162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2">
        <v>611369813131.77002</v>
      </c>
      <c r="J7" s="62">
        <v>642487490079.73999</v>
      </c>
      <c r="K7" s="62">
        <v>693000566635.05005</v>
      </c>
      <c r="L7" s="62">
        <v>731254103693.12</v>
      </c>
      <c r="M7" s="62">
        <v>798200094866.10999</v>
      </c>
      <c r="N7" s="279">
        <v>785048017737.06995</v>
      </c>
      <c r="O7" s="321">
        <v>806292314191.31006</v>
      </c>
    </row>
    <row r="8" spans="1:15" x14ac:dyDescent="0.3">
      <c r="B8" s="19" t="s">
        <v>163</v>
      </c>
      <c r="C8" s="62">
        <v>3925421248.6199999</v>
      </c>
      <c r="D8" s="62">
        <v>4641927046.4799995</v>
      </c>
      <c r="E8" s="62">
        <v>5437601745.5499992</v>
      </c>
      <c r="F8" s="62">
        <v>6715168751.5500002</v>
      </c>
      <c r="G8" s="62">
        <v>7904455629.8299999</v>
      </c>
      <c r="H8" s="62">
        <v>8779383287.25</v>
      </c>
      <c r="I8" s="62">
        <v>9827802575.2399998</v>
      </c>
      <c r="J8" s="62">
        <v>10139336082.02</v>
      </c>
      <c r="K8" s="62">
        <v>10636499842.559999</v>
      </c>
      <c r="L8" s="62">
        <v>11869956552.91</v>
      </c>
      <c r="M8" s="62">
        <v>13381705153.73</v>
      </c>
      <c r="N8" s="279">
        <v>14783393902.459999</v>
      </c>
      <c r="O8" s="321">
        <v>15194156943.07</v>
      </c>
    </row>
    <row r="9" spans="1:15" x14ac:dyDescent="0.3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1278966710043.1599</v>
      </c>
      <c r="N9" s="30">
        <v>1304277348455.6599</v>
      </c>
      <c r="O9" s="322">
        <v>1335553113329.8301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ht="14.25" customHeight="1" x14ac:dyDescent="0.3">
      <c r="B11" s="343" t="s">
        <v>1282</v>
      </c>
      <c r="C11" s="343"/>
      <c r="D11" s="343"/>
      <c r="E11" s="343"/>
      <c r="F11" s="343"/>
      <c r="G11" s="343"/>
      <c r="H11" s="343"/>
      <c r="I11" s="343"/>
    </row>
    <row r="12" spans="1:15" x14ac:dyDescent="0.3">
      <c r="B12" s="8"/>
      <c r="C12" s="8"/>
      <c r="D12" s="8"/>
      <c r="E12" s="8"/>
      <c r="F12" s="8"/>
      <c r="G12" s="8"/>
      <c r="H12" s="8"/>
      <c r="I12" s="8"/>
    </row>
    <row r="13" spans="1:15" x14ac:dyDescent="0.3">
      <c r="B13" s="8"/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70"/>
  <sheetViews>
    <sheetView zoomScaleNormal="100" workbookViewId="0">
      <selection activeCell="L25" sqref="K25:L25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  <col min="13" max="13" width="15.44140625" customWidth="1"/>
    <col min="14" max="14" width="15.88671875" customWidth="1"/>
    <col min="15" max="15" width="14.33203125" customWidth="1"/>
  </cols>
  <sheetData>
    <row r="1" spans="1:19" x14ac:dyDescent="0.3">
      <c r="A1" s="57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35">
      <c r="A2" s="8"/>
      <c r="B2" s="342" t="s">
        <v>148</v>
      </c>
      <c r="C2" s="342"/>
      <c r="D2" s="342"/>
      <c r="E2" s="342"/>
      <c r="F2" s="342"/>
      <c r="G2" s="342"/>
      <c r="H2" s="342"/>
      <c r="I2" s="342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6" x14ac:dyDescent="0.3">
      <c r="A4" s="8"/>
      <c r="B4" s="144" t="s">
        <v>164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8"/>
      <c r="Q4" s="8"/>
      <c r="R4" s="8"/>
      <c r="S4" s="8"/>
    </row>
    <row r="5" spans="1:19" x14ac:dyDescent="0.3">
      <c r="A5" s="8"/>
      <c r="B5" s="148" t="s">
        <v>165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98" t="s">
        <v>160</v>
      </c>
      <c r="M5" s="198" t="s">
        <v>1226</v>
      </c>
      <c r="N5" s="198" t="s">
        <v>1274</v>
      </c>
      <c r="O5" s="198" t="s">
        <v>1281</v>
      </c>
      <c r="P5" s="8"/>
      <c r="Q5" s="8"/>
      <c r="R5" s="8"/>
    </row>
    <row r="6" spans="1:19" x14ac:dyDescent="0.3">
      <c r="A6" s="8"/>
      <c r="B6" s="58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740192689816.43994</v>
      </c>
      <c r="N6" s="262">
        <v>728861474729.72998</v>
      </c>
      <c r="O6" s="321">
        <v>742011797069.81995</v>
      </c>
      <c r="P6" s="8"/>
      <c r="Q6" s="8"/>
      <c r="R6" s="8"/>
    </row>
    <row r="7" spans="1:19" x14ac:dyDescent="0.3">
      <c r="A7" s="8"/>
      <c r="B7" s="58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172799246963</v>
      </c>
      <c r="N7" s="262">
        <v>191212383149.94</v>
      </c>
      <c r="O7" s="321">
        <v>196861900899.66</v>
      </c>
      <c r="P7" s="8"/>
      <c r="Q7" s="8"/>
      <c r="R7" s="8"/>
    </row>
    <row r="8" spans="1:19" x14ac:dyDescent="0.3">
      <c r="A8" s="8"/>
      <c r="B8" s="58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354154366857.84003</v>
      </c>
      <c r="N8" s="262">
        <v>371654019606.71997</v>
      </c>
      <c r="O8" s="321">
        <v>383445610777.89001</v>
      </c>
      <c r="P8" s="8"/>
      <c r="Q8" s="8"/>
      <c r="R8" s="8"/>
    </row>
    <row r="9" spans="1:19" x14ac:dyDescent="0.3">
      <c r="A9" s="8"/>
      <c r="B9" s="59" t="s">
        <v>92</v>
      </c>
      <c r="C9" s="60">
        <v>676300733967.13</v>
      </c>
      <c r="D9" s="60">
        <v>698767267470.46997</v>
      </c>
      <c r="E9" s="60">
        <v>713291814729.8103</v>
      </c>
      <c r="F9" s="60">
        <v>785176048030.45007</v>
      </c>
      <c r="G9" s="60">
        <v>830125505438.61975</v>
      </c>
      <c r="H9" s="60">
        <v>893514234299.17993</v>
      </c>
      <c r="I9" s="60">
        <f t="shared" ref="I9:M9" si="0">I6+I7+I8</f>
        <v>977950556616.35986</v>
      </c>
      <c r="J9" s="60">
        <f t="shared" si="0"/>
        <v>1025584870798.5701</v>
      </c>
      <c r="K9" s="60">
        <f t="shared" si="0"/>
        <v>1112040682308.1099</v>
      </c>
      <c r="L9" s="60">
        <f t="shared" si="0"/>
        <v>1175912358922.8</v>
      </c>
      <c r="M9" s="60">
        <f t="shared" si="0"/>
        <v>1267146303637.28</v>
      </c>
      <c r="N9" s="60">
        <v>1291727877486.3899</v>
      </c>
      <c r="O9" s="323">
        <v>1322319308747.3701</v>
      </c>
      <c r="P9" s="8"/>
      <c r="Q9" s="8"/>
      <c r="R9" s="8"/>
    </row>
    <row r="10" spans="1:1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/>
      <c r="B12" s="37" t="s">
        <v>1283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/>
      <c r="B13" s="37" t="s">
        <v>166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8"/>
  <sheetViews>
    <sheetView showGridLines="0" zoomScaleNormal="100" workbookViewId="0">
      <selection activeCell="L15" sqref="L15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88671875" bestFit="1" customWidth="1"/>
    <col min="7" max="7" width="13" customWidth="1"/>
    <col min="8" max="9" width="12.88671875" bestFit="1" customWidth="1"/>
    <col min="10" max="10" width="14.33203125" bestFit="1" customWidth="1"/>
    <col min="11" max="11" width="14.5546875" customWidth="1"/>
    <col min="12" max="12" width="14" bestFit="1" customWidth="1"/>
    <col min="13" max="13" width="14.44140625" customWidth="1"/>
    <col min="14" max="14" width="16.5546875" customWidth="1"/>
    <col min="15" max="15" width="14.109375" customWidth="1"/>
  </cols>
  <sheetData>
    <row r="1" spans="1:15" x14ac:dyDescent="0.3">
      <c r="A1" s="42" t="s">
        <v>74</v>
      </c>
    </row>
    <row r="2" spans="1:15" ht="18" x14ac:dyDescent="0.35">
      <c r="B2" s="342" t="s">
        <v>148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167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148" t="s">
        <v>168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  <c r="O5" s="320">
        <v>45717</v>
      </c>
    </row>
    <row r="6" spans="1:15" x14ac:dyDescent="0.3">
      <c r="B6" s="19" t="s">
        <v>169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62">
        <v>197761207091.23483</v>
      </c>
      <c r="M6" s="280">
        <v>225474536593.96555</v>
      </c>
      <c r="N6" s="280">
        <v>247972341898.12408</v>
      </c>
      <c r="O6" s="262">
        <f>'[8]Gráficos e Tabelas_1 a 3.7'!AB470</f>
        <v>253669597280.83353</v>
      </c>
    </row>
    <row r="7" spans="1:15" x14ac:dyDescent="0.3">
      <c r="B7" s="19" t="s">
        <v>170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62">
        <v>945638246586.12671</v>
      </c>
      <c r="M7" s="280">
        <v>1100255768171.1348</v>
      </c>
      <c r="N7" s="280">
        <v>1250075377454.8242</v>
      </c>
      <c r="O7" s="262">
        <f>'[8]Gráficos e Tabelas_1 a 3.7'!AB471</f>
        <v>1291807780238.1133</v>
      </c>
    </row>
    <row r="8" spans="1:15" x14ac:dyDescent="0.3">
      <c r="B8" s="19" t="s">
        <v>171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2">
        <v>55927323923.543373</v>
      </c>
      <c r="K8" s="62">
        <v>64124438890.396477</v>
      </c>
      <c r="L8" s="62">
        <v>66603960758.920486</v>
      </c>
      <c r="M8" s="280">
        <v>61204814380.169586</v>
      </c>
      <c r="N8" s="280">
        <v>59440348401.97805</v>
      </c>
      <c r="O8" s="262">
        <f>'[8]Gráficos e Tabelas_1 a 3.7'!AB472</f>
        <v>59646299956.690247</v>
      </c>
    </row>
    <row r="9" spans="1:15" x14ac:dyDescent="0.3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M9" si="0">K6+K7+K8</f>
        <v>1072878317610.8188</v>
      </c>
      <c r="L9" s="30">
        <f t="shared" si="0"/>
        <v>1210003414436.282</v>
      </c>
      <c r="M9" s="281">
        <f t="shared" si="0"/>
        <v>1386935119145.27</v>
      </c>
      <c r="N9" s="281">
        <v>1557488067754.9263</v>
      </c>
      <c r="O9" s="322">
        <f>'[8]Gráficos e Tabelas_1 a 3.7'!AB473</f>
        <v>1605123677475.637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45" t="s">
        <v>1284</v>
      </c>
      <c r="C11" s="8"/>
      <c r="D11" s="8"/>
      <c r="E11" s="8"/>
      <c r="F11" s="8"/>
      <c r="G11" s="8"/>
      <c r="H11" s="8"/>
      <c r="I11" s="8"/>
    </row>
    <row r="12" spans="1:15" x14ac:dyDescent="0.3">
      <c r="B12" s="37" t="s">
        <v>172</v>
      </c>
      <c r="C12" s="8"/>
      <c r="D12" s="8"/>
      <c r="E12" s="8"/>
      <c r="F12" s="8"/>
      <c r="G12" s="8"/>
      <c r="H12" s="8"/>
      <c r="I12" s="8"/>
    </row>
    <row r="13" spans="1:15" x14ac:dyDescent="0.3">
      <c r="B13" s="8"/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3"/>
  <sheetViews>
    <sheetView showGridLines="0" topLeftCell="B1" zoomScaleNormal="100" workbookViewId="0">
      <selection activeCell="G20" sqref="G20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  <col min="13" max="13" width="16.44140625" customWidth="1"/>
    <col min="14" max="14" width="15.88671875" customWidth="1"/>
    <col min="15" max="15" width="16.88671875" customWidth="1"/>
  </cols>
  <sheetData>
    <row r="1" spans="1:15" x14ac:dyDescent="0.3">
      <c r="A1" s="42" t="s">
        <v>74</v>
      </c>
    </row>
    <row r="2" spans="1:15" ht="18" x14ac:dyDescent="0.35">
      <c r="B2" s="342" t="s">
        <v>173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1234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148" t="s">
        <v>174</v>
      </c>
      <c r="C5" s="152">
        <v>2013</v>
      </c>
      <c r="D5" s="152">
        <v>2014</v>
      </c>
      <c r="E5" s="152">
        <v>2015</v>
      </c>
      <c r="F5" s="152">
        <v>2016</v>
      </c>
      <c r="G5" s="152">
        <v>2017</v>
      </c>
      <c r="H5" s="152">
        <v>2018</v>
      </c>
      <c r="I5" s="152">
        <v>2019</v>
      </c>
      <c r="J5" s="152">
        <v>2020</v>
      </c>
      <c r="K5" s="152">
        <v>2021</v>
      </c>
      <c r="L5" s="208" t="s">
        <v>160</v>
      </c>
      <c r="M5" s="208" t="s">
        <v>1226</v>
      </c>
      <c r="N5" s="208" t="s">
        <v>1274</v>
      </c>
      <c r="O5" s="208" t="s">
        <v>1281</v>
      </c>
    </row>
    <row r="6" spans="1:15" x14ac:dyDescent="0.3">
      <c r="B6" s="33" t="s">
        <v>175</v>
      </c>
      <c r="C6" s="34">
        <v>17229772494.48</v>
      </c>
      <c r="D6" s="34">
        <v>-2588099355.0699844</v>
      </c>
      <c r="E6" s="34">
        <v>-60904502884.76004</v>
      </c>
      <c r="F6" s="34">
        <v>-53930584060.490013</v>
      </c>
      <c r="G6" s="34">
        <v>-20645082841.180023</v>
      </c>
      <c r="H6" s="34">
        <v>-6368986821.4400024</v>
      </c>
      <c r="I6" s="69">
        <v>-2371758578.0499878</v>
      </c>
      <c r="J6" s="69">
        <v>7342587197.5300102</v>
      </c>
      <c r="K6" s="69">
        <v>-34107614616.039974</v>
      </c>
      <c r="L6" s="69">
        <v>-15210603172.449997</v>
      </c>
      <c r="M6" s="69">
        <v>12289234728.08</v>
      </c>
      <c r="N6" s="69">
        <v>-11190981495.490007</v>
      </c>
      <c r="O6" s="69">
        <f>'[9]Graf_tab_4 a 10'!AC36</f>
        <v>-8603853765.429985</v>
      </c>
    </row>
    <row r="7" spans="1:15" x14ac:dyDescent="0.3">
      <c r="B7" s="33" t="s">
        <v>176</v>
      </c>
      <c r="C7" s="34">
        <v>564199195.47999966</v>
      </c>
      <c r="D7" s="34">
        <v>847513108.26000023</v>
      </c>
      <c r="E7" s="34">
        <v>730997843.29999995</v>
      </c>
      <c r="F7" s="34">
        <v>1283054117.599999</v>
      </c>
      <c r="G7" s="34">
        <v>1734399158.8399997</v>
      </c>
      <c r="H7" s="34">
        <v>1590362225.3500006</v>
      </c>
      <c r="I7" s="63">
        <v>917330619.84000003</v>
      </c>
      <c r="J7" s="63">
        <v>354910345.9000001</v>
      </c>
      <c r="K7" s="63">
        <v>242970286.22</v>
      </c>
      <c r="L7" s="63">
        <v>267833334.28000009</v>
      </c>
      <c r="M7" s="63">
        <v>-431048665.82999992</v>
      </c>
      <c r="N7" s="63">
        <v>-633274726.28000009</v>
      </c>
      <c r="O7" s="63">
        <f>'[9]Graf_tab_4 a 10'!AC37</f>
        <v>-667391769.67000091</v>
      </c>
    </row>
    <row r="8" spans="1:15" x14ac:dyDescent="0.3">
      <c r="B8" s="33" t="s">
        <v>177</v>
      </c>
      <c r="C8" s="34">
        <v>-1778918483.73</v>
      </c>
      <c r="D8" s="34">
        <v>-1549752601.9099984</v>
      </c>
      <c r="E8" s="34">
        <v>-2477741536.2799993</v>
      </c>
      <c r="F8" s="34">
        <v>-1971060303.3600011</v>
      </c>
      <c r="G8" s="34">
        <v>1818486189.0800018</v>
      </c>
      <c r="H8" s="34">
        <v>1337124521.0599985</v>
      </c>
      <c r="I8" s="63">
        <v>1600861216.0699992</v>
      </c>
      <c r="J8" s="69">
        <v>-79698532.5</v>
      </c>
      <c r="K8" s="69">
        <v>-2695694276.2399993</v>
      </c>
      <c r="L8" s="69">
        <v>-1220077466.429997</v>
      </c>
      <c r="M8" s="69">
        <v>2310440997.0899987</v>
      </c>
      <c r="N8" s="69">
        <v>1941476702.3400002</v>
      </c>
      <c r="O8" s="69">
        <f>'[9]Graf_tab_4 a 10'!AC38</f>
        <v>2176071646.349999</v>
      </c>
    </row>
    <row r="9" spans="1:15" x14ac:dyDescent="0.3">
      <c r="B9" s="33" t="s">
        <v>178</v>
      </c>
      <c r="C9" s="108">
        <v>16015053206.23</v>
      </c>
      <c r="D9" s="108">
        <v>-3290338848.7199826</v>
      </c>
      <c r="E9" s="108">
        <v>-62651246577.740036</v>
      </c>
      <c r="F9" s="108">
        <v>-54618590246.250015</v>
      </c>
      <c r="G9" s="108">
        <v>-17092197493.260021</v>
      </c>
      <c r="H9" s="108">
        <v>-3441500075.0300035</v>
      </c>
      <c r="I9" s="109">
        <f t="shared" ref="I9:M9" si="0">I6+I7+I8</f>
        <v>146433257.86001158</v>
      </c>
      <c r="J9" s="109">
        <f t="shared" si="0"/>
        <v>7617799010.9300098</v>
      </c>
      <c r="K9" s="109">
        <f t="shared" si="0"/>
        <v>-36560338606.059975</v>
      </c>
      <c r="L9" s="110">
        <f t="shared" si="0"/>
        <v>-16162847304.599993</v>
      </c>
      <c r="M9" s="110">
        <f t="shared" si="0"/>
        <v>14168627059.339998</v>
      </c>
      <c r="N9" s="110">
        <v>-9882779519.4300079</v>
      </c>
      <c r="O9" s="110">
        <f>'[9]Graf_tab_4 a 10'!AC39</f>
        <v>-7095173888.7499866</v>
      </c>
    </row>
    <row r="10" spans="1:15" x14ac:dyDescent="0.3">
      <c r="B10" s="21"/>
      <c r="C10" s="8"/>
      <c r="D10" s="8"/>
      <c r="E10" s="8"/>
      <c r="F10" s="8"/>
      <c r="G10" s="8"/>
      <c r="H10" s="8"/>
      <c r="I10" s="8"/>
    </row>
    <row r="11" spans="1:15" x14ac:dyDescent="0.3">
      <c r="B11" s="45" t="s">
        <v>1285</v>
      </c>
      <c r="C11" s="8"/>
      <c r="D11" s="8"/>
      <c r="E11" s="8"/>
      <c r="F11" s="8"/>
      <c r="G11" s="8"/>
      <c r="H11" s="8"/>
      <c r="I11" s="8"/>
    </row>
    <row r="12" spans="1:15" x14ac:dyDescent="0.3">
      <c r="B12" s="37" t="s">
        <v>179</v>
      </c>
      <c r="C12" s="8"/>
      <c r="D12" s="8"/>
      <c r="E12" s="8"/>
      <c r="F12" s="8"/>
      <c r="G12" s="8"/>
      <c r="H12" s="8"/>
      <c r="I12" s="8"/>
    </row>
    <row r="13" spans="1:15" x14ac:dyDescent="0.3">
      <c r="B13" s="37" t="s">
        <v>357</v>
      </c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01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0"/>
  <sheetViews>
    <sheetView showGridLines="0" topLeftCell="B1" zoomScaleNormal="100" workbookViewId="0">
      <selection activeCell="N34" sqref="N34"/>
    </sheetView>
  </sheetViews>
  <sheetFormatPr defaultRowHeight="14.4" x14ac:dyDescent="0.3"/>
  <cols>
    <col min="2" max="2" width="45.44140625" customWidth="1"/>
    <col min="3" max="4" width="15.33203125" bestFit="1" customWidth="1"/>
    <col min="5" max="5" width="15.554687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5.6640625" customWidth="1"/>
    <col min="11" max="11" width="16.88671875" bestFit="1" customWidth="1"/>
    <col min="12" max="12" width="16" customWidth="1"/>
    <col min="13" max="13" width="17.5546875" bestFit="1" customWidth="1"/>
    <col min="14" max="14" width="20.109375" bestFit="1" customWidth="1"/>
    <col min="15" max="15" width="19.88671875" customWidth="1"/>
  </cols>
  <sheetData>
    <row r="1" spans="1:15" x14ac:dyDescent="0.3">
      <c r="A1" s="42" t="s">
        <v>74</v>
      </c>
    </row>
    <row r="2" spans="1:15" ht="18" x14ac:dyDescent="0.35">
      <c r="B2" s="342" t="s">
        <v>180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1"/>
      <c r="I3" s="8"/>
    </row>
    <row r="4" spans="1:15" ht="15.6" x14ac:dyDescent="0.3">
      <c r="B4" s="144" t="s">
        <v>181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153" t="s">
        <v>182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4">
        <v>2020</v>
      </c>
      <c r="K5" s="154">
        <v>2021</v>
      </c>
      <c r="L5" s="154">
        <v>2022</v>
      </c>
      <c r="M5" s="154">
        <v>2023</v>
      </c>
      <c r="N5" s="154">
        <v>2024</v>
      </c>
      <c r="O5" s="318">
        <v>45717</v>
      </c>
    </row>
    <row r="6" spans="1:15" x14ac:dyDescent="0.3">
      <c r="B6" s="33" t="s">
        <v>83</v>
      </c>
      <c r="C6" s="55">
        <v>73942600996</v>
      </c>
      <c r="D6" s="55">
        <v>83873999510</v>
      </c>
      <c r="E6" s="55">
        <v>99049524435</v>
      </c>
      <c r="F6" s="55">
        <v>117819247679</v>
      </c>
      <c r="G6" s="55">
        <v>121095183227</v>
      </c>
      <c r="H6" s="55">
        <v>111758558671</v>
      </c>
      <c r="I6" s="55">
        <v>129200335120.92709</v>
      </c>
      <c r="J6" s="55">
        <v>126850129241.51355</v>
      </c>
      <c r="K6" s="55">
        <v>141132735661.31674</v>
      </c>
      <c r="L6" s="210">
        <v>156404215415.4801</v>
      </c>
      <c r="M6" s="230">
        <v>170426947630.67996</v>
      </c>
      <c r="N6" s="230">
        <v>196661778900.64551</v>
      </c>
      <c r="O6" s="230">
        <f>'[9]Graf_tab_4 a 10'!AB59</f>
        <v>194448014896.1655</v>
      </c>
    </row>
    <row r="7" spans="1:15" x14ac:dyDescent="0.3">
      <c r="B7" s="33" t="s">
        <v>77</v>
      </c>
      <c r="C7" s="55">
        <v>18575883283.620003</v>
      </c>
      <c r="D7" s="55">
        <v>20902360165.709999</v>
      </c>
      <c r="E7" s="55">
        <v>22383924315.629997</v>
      </c>
      <c r="F7" s="55">
        <v>25866547514.540001</v>
      </c>
      <c r="G7" s="55">
        <v>25291531598.970001</v>
      </c>
      <c r="H7" s="55">
        <v>30738646148.209999</v>
      </c>
      <c r="I7" s="55">
        <v>31901659199.549999</v>
      </c>
      <c r="J7" s="55">
        <v>30774674244.889999</v>
      </c>
      <c r="K7" s="55">
        <v>31018408674.380035</v>
      </c>
      <c r="L7" s="210">
        <v>35736279883.550026</v>
      </c>
      <c r="M7" s="230">
        <v>38999841225.159996</v>
      </c>
      <c r="N7" s="230">
        <v>41184120027.089996</v>
      </c>
      <c r="O7" s="230">
        <f>'[9]Graf_tab_4 a 10'!AB60</f>
        <v>41778661828.860001</v>
      </c>
    </row>
    <row r="8" spans="1:15" x14ac:dyDescent="0.3">
      <c r="B8" s="35" t="s">
        <v>92</v>
      </c>
      <c r="C8" s="84">
        <v>92518484279.619995</v>
      </c>
      <c r="D8" s="84">
        <v>104776359675.70999</v>
      </c>
      <c r="E8" s="84">
        <v>121433448750.63</v>
      </c>
      <c r="F8" s="84">
        <v>143685795193.54001</v>
      </c>
      <c r="G8" s="84">
        <v>146386714825.97</v>
      </c>
      <c r="H8" s="84">
        <v>142497204819.20999</v>
      </c>
      <c r="I8" s="84">
        <v>161101994320.47708</v>
      </c>
      <c r="J8" s="84">
        <v>157624803486.40356</v>
      </c>
      <c r="K8" s="84">
        <v>172151144335.69678</v>
      </c>
      <c r="L8" s="211">
        <f>L6+L7</f>
        <v>192140495299.03012</v>
      </c>
      <c r="M8" s="211">
        <v>209426788855.83997</v>
      </c>
      <c r="N8" s="211">
        <v>237845898927.7355</v>
      </c>
      <c r="O8" s="211">
        <f>'[9]Graf_tab_4 a 10'!AB61</f>
        <v>236226676725.02551</v>
      </c>
    </row>
    <row r="9" spans="1:15" x14ac:dyDescent="0.3">
      <c r="B9" s="33" t="s">
        <v>183</v>
      </c>
      <c r="C9" s="43">
        <v>1.7352793641034737E-2</v>
      </c>
      <c r="D9" s="43">
        <v>1.8130682093401691E-2</v>
      </c>
      <c r="E9" s="43">
        <v>2.0253129197323055E-2</v>
      </c>
      <c r="F9" s="43">
        <v>2.2926614845619381E-2</v>
      </c>
      <c r="G9" s="43">
        <v>2.2336011837019897E-2</v>
      </c>
      <c r="H9" s="43">
        <v>2.0870803358494495E-2</v>
      </c>
      <c r="I9" s="64">
        <v>2.2199760135382961E-2</v>
      </c>
      <c r="J9" s="64">
        <v>2.1490385995272799E-2</v>
      </c>
      <c r="K9" s="212">
        <f>K8/K10</f>
        <v>1.9834246520901204E-2</v>
      </c>
      <c r="L9" s="212">
        <v>0.02</v>
      </c>
      <c r="M9" s="231">
        <v>1.9291140647795892E-2</v>
      </c>
      <c r="N9" s="231">
        <v>2.0629075936643735E-2</v>
      </c>
      <c r="O9" s="231">
        <f>'[9]Graf_tab_4 a 10'!AB62</f>
        <v>2.0488636021856084E-2</v>
      </c>
    </row>
    <row r="10" spans="1:15" x14ac:dyDescent="0.3">
      <c r="B10" s="33" t="s">
        <v>184</v>
      </c>
      <c r="C10" s="38">
        <v>5331619000000</v>
      </c>
      <c r="D10" s="38">
        <v>5778953000000</v>
      </c>
      <c r="E10" s="38">
        <v>5995787000000</v>
      </c>
      <c r="F10" s="38">
        <v>6267205000000</v>
      </c>
      <c r="G10" s="38">
        <v>6553843000000</v>
      </c>
      <c r="H10" s="38">
        <v>6827586000000</v>
      </c>
      <c r="I10" s="65">
        <v>7256925000000.5898</v>
      </c>
      <c r="J10" s="65">
        <v>7334666000000</v>
      </c>
      <c r="K10" s="55">
        <v>8679490000000</v>
      </c>
      <c r="L10" s="55">
        <v>9915316432886</v>
      </c>
      <c r="M10" s="210">
        <v>10856112278657.199</v>
      </c>
      <c r="N10" s="210">
        <v>11744710041818.701</v>
      </c>
      <c r="O10" s="210">
        <v>12011089109005.199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185</v>
      </c>
      <c r="C12" s="8"/>
      <c r="D12" s="8"/>
      <c r="E12" s="8"/>
      <c r="F12" s="8"/>
      <c r="G12" s="8"/>
      <c r="H12" s="8"/>
    </row>
    <row r="13" spans="1:15" x14ac:dyDescent="0.3">
      <c r="B13" s="153" t="s">
        <v>186</v>
      </c>
      <c r="C13" s="153">
        <v>2013</v>
      </c>
      <c r="D13" s="153">
        <v>2014</v>
      </c>
      <c r="E13" s="153">
        <v>2015</v>
      </c>
      <c r="F13" s="153">
        <v>2016</v>
      </c>
      <c r="G13" s="153">
        <v>2017</v>
      </c>
      <c r="H13" s="153">
        <v>2018</v>
      </c>
      <c r="I13" s="153">
        <v>2019</v>
      </c>
      <c r="J13" s="154">
        <v>2020</v>
      </c>
      <c r="K13" s="154">
        <v>2021</v>
      </c>
      <c r="L13" s="204" t="s">
        <v>160</v>
      </c>
      <c r="M13" s="204" t="s">
        <v>1226</v>
      </c>
      <c r="N13" s="204" t="s">
        <v>1274</v>
      </c>
      <c r="O13" s="204" t="s">
        <v>1281</v>
      </c>
    </row>
    <row r="14" spans="1:15" x14ac:dyDescent="0.3">
      <c r="B14" s="8" t="s">
        <v>83</v>
      </c>
      <c r="C14" s="55">
        <v>40098144162.900009</v>
      </c>
      <c r="D14" s="55">
        <v>40302758351.150002</v>
      </c>
      <c r="E14" s="55">
        <v>46801718325.590004</v>
      </c>
      <c r="F14" s="55">
        <v>53905756855.285904</v>
      </c>
      <c r="G14" s="55">
        <v>60933856418.120003</v>
      </c>
      <c r="H14" s="55">
        <v>68522999925.720009</v>
      </c>
      <c r="I14" s="55">
        <v>70835839885.050003</v>
      </c>
      <c r="J14" s="55">
        <v>82500655916.24765</v>
      </c>
      <c r="K14" s="55">
        <v>104432195870.89999</v>
      </c>
      <c r="L14" s="55">
        <v>122591334235.49963</v>
      </c>
      <c r="M14" s="55">
        <v>127269763801.00067</v>
      </c>
      <c r="N14" s="55">
        <v>-135443719949.52541</v>
      </c>
      <c r="O14" s="55">
        <f>'[9]Graf_tab_4 a 10'!AB70</f>
        <v>-143086633890.54865</v>
      </c>
    </row>
    <row r="15" spans="1:15" x14ac:dyDescent="0.3">
      <c r="B15" s="8" t="s">
        <v>77</v>
      </c>
      <c r="C15" s="55">
        <v>1681314188.2100005</v>
      </c>
      <c r="D15" s="55">
        <v>2070572540.0900006</v>
      </c>
      <c r="E15" s="55">
        <v>3005417016.4900002</v>
      </c>
      <c r="F15" s="55">
        <v>3653361220.7599998</v>
      </c>
      <c r="G15" s="55">
        <v>5011096480.3499994</v>
      </c>
      <c r="H15" s="55">
        <v>3412527563.7700005</v>
      </c>
      <c r="I15" s="55">
        <v>4193438483.690001</v>
      </c>
      <c r="J15" s="55">
        <v>3853487020.0799999</v>
      </c>
      <c r="K15" s="55">
        <v>5996739639.0699997</v>
      </c>
      <c r="L15" s="55">
        <v>5132709638.420002</v>
      </c>
      <c r="M15" s="55">
        <v>5876476748.9299984</v>
      </c>
      <c r="N15" s="55">
        <v>-8071568636.4100056</v>
      </c>
      <c r="O15" s="55">
        <f>'[9]Graf_tab_4 a 10'!AB71</f>
        <v>-8722904008.3100071</v>
      </c>
    </row>
    <row r="16" spans="1:15" x14ac:dyDescent="0.3">
      <c r="B16" s="82" t="s">
        <v>92</v>
      </c>
      <c r="C16" s="112">
        <f t="shared" ref="C16:J16" si="0">C14+C15</f>
        <v>41779458351.110008</v>
      </c>
      <c r="D16" s="112">
        <f t="shared" si="0"/>
        <v>42373330891.240005</v>
      </c>
      <c r="E16" s="112">
        <f t="shared" si="0"/>
        <v>49807135342.080002</v>
      </c>
      <c r="F16" s="112">
        <f t="shared" si="0"/>
        <v>57559118076.045906</v>
      </c>
      <c r="G16" s="112">
        <f t="shared" si="0"/>
        <v>65944952898.470001</v>
      </c>
      <c r="H16" s="112">
        <f t="shared" si="0"/>
        <v>71935527489.490005</v>
      </c>
      <c r="I16" s="112">
        <f t="shared" si="0"/>
        <v>75029278368.740005</v>
      </c>
      <c r="J16" s="112">
        <f t="shared" si="0"/>
        <v>86354142936.327652</v>
      </c>
      <c r="K16" s="112">
        <v>114094231192.25999</v>
      </c>
      <c r="L16" s="112">
        <f>L14+L15</f>
        <v>127724043873.91963</v>
      </c>
      <c r="M16" s="112">
        <f>M14+M15</f>
        <v>133146240549.93066</v>
      </c>
      <c r="N16" s="112">
        <v>-143515288585.93542</v>
      </c>
      <c r="O16" s="112">
        <f>'[9]Graf_tab_4 a 10'!AB72</f>
        <v>-151809537898.85864</v>
      </c>
    </row>
    <row r="17" spans="2:15" x14ac:dyDescent="0.3">
      <c r="B17" s="8"/>
      <c r="C17" s="8"/>
      <c r="D17" s="8"/>
      <c r="E17" s="8"/>
      <c r="F17" s="8"/>
      <c r="G17" s="8"/>
      <c r="H17" s="8"/>
      <c r="O17" s="114"/>
    </row>
    <row r="18" spans="2:15" ht="15.6" x14ac:dyDescent="0.3">
      <c r="B18" s="11" t="s">
        <v>187</v>
      </c>
      <c r="C18" s="44"/>
      <c r="D18" s="44"/>
      <c r="E18" s="44"/>
      <c r="F18" s="44"/>
      <c r="G18" s="44"/>
      <c r="H18" s="44"/>
      <c r="I18" s="68"/>
      <c r="J18" s="68"/>
      <c r="O18" s="114"/>
    </row>
    <row r="19" spans="2:15" x14ac:dyDescent="0.3">
      <c r="B19" s="153" t="s">
        <v>188</v>
      </c>
      <c r="C19" s="153">
        <v>2013</v>
      </c>
      <c r="D19" s="153">
        <v>2014</v>
      </c>
      <c r="E19" s="153">
        <v>2015</v>
      </c>
      <c r="F19" s="153">
        <v>2016</v>
      </c>
      <c r="G19" s="153">
        <v>2017</v>
      </c>
      <c r="H19" s="153">
        <v>2018</v>
      </c>
      <c r="I19" s="153">
        <v>2019</v>
      </c>
      <c r="J19" s="154">
        <v>2020</v>
      </c>
      <c r="K19" s="154">
        <v>2021</v>
      </c>
      <c r="L19" s="153">
        <v>2022</v>
      </c>
      <c r="M19" s="153">
        <v>2023</v>
      </c>
      <c r="N19" s="153">
        <v>2024</v>
      </c>
      <c r="O19" s="319">
        <v>45717</v>
      </c>
    </row>
    <row r="20" spans="2:15" x14ac:dyDescent="0.3">
      <c r="B20" s="44" t="s">
        <v>83</v>
      </c>
      <c r="C20" s="114">
        <v>33844456833.099991</v>
      </c>
      <c r="D20" s="114">
        <v>43571241158.849998</v>
      </c>
      <c r="E20" s="114">
        <v>52247806109.409996</v>
      </c>
      <c r="F20" s="114">
        <v>63913490823.714096</v>
      </c>
      <c r="G20" s="114">
        <v>60161326808.879997</v>
      </c>
      <c r="H20" s="114">
        <v>43235558745.279991</v>
      </c>
      <c r="I20" s="114">
        <v>58364495235.87709</v>
      </c>
      <c r="J20" s="114">
        <v>44349473325.2659</v>
      </c>
      <c r="K20" s="114">
        <v>36708128602.356758</v>
      </c>
      <c r="L20" s="222">
        <v>33812841721.320377</v>
      </c>
      <c r="M20" s="222">
        <v>43157183829.679314</v>
      </c>
      <c r="N20" s="222">
        <v>61218058951.120087</v>
      </c>
      <c r="O20" s="222">
        <f>'[9]Graf_tab_4 a 10'!AB77</f>
        <v>51361381005.616859</v>
      </c>
    </row>
    <row r="21" spans="2:15" x14ac:dyDescent="0.3">
      <c r="B21" s="44" t="s">
        <v>77</v>
      </c>
      <c r="C21" s="114">
        <v>16894569095.410002</v>
      </c>
      <c r="D21" s="114">
        <v>18831787625.619999</v>
      </c>
      <c r="E21" s="114">
        <v>19378507299.139996</v>
      </c>
      <c r="F21" s="114">
        <v>22213186293.780003</v>
      </c>
      <c r="G21" s="114">
        <v>20280435118.620003</v>
      </c>
      <c r="H21" s="114">
        <v>27326118584.439999</v>
      </c>
      <c r="I21" s="114">
        <v>27708220715.859997</v>
      </c>
      <c r="J21" s="114">
        <v>26921187224.809998</v>
      </c>
      <c r="K21" s="114">
        <v>25021669035.310036</v>
      </c>
      <c r="L21" s="114">
        <v>30603570245.130028</v>
      </c>
      <c r="M21" s="114">
        <v>33123364476.230007</v>
      </c>
      <c r="N21" s="114">
        <v>33112551390.679993</v>
      </c>
      <c r="O21" s="114">
        <f>'[9]Graf_tab_4 a 10'!AB78</f>
        <v>33055757820.549992</v>
      </c>
    </row>
    <row r="22" spans="2:15" x14ac:dyDescent="0.3">
      <c r="B22" s="85" t="s">
        <v>92</v>
      </c>
      <c r="C22" s="178">
        <v>50739025928.509995</v>
      </c>
      <c r="D22" s="178">
        <v>62403028784.470001</v>
      </c>
      <c r="E22" s="178">
        <v>71626313408.549988</v>
      </c>
      <c r="F22" s="178">
        <v>86126677117.494095</v>
      </c>
      <c r="G22" s="178">
        <v>80441761927.5</v>
      </c>
      <c r="H22" s="178">
        <v>70561677329.719986</v>
      </c>
      <c r="I22" s="178">
        <v>86072715951.737091</v>
      </c>
      <c r="J22" s="178">
        <v>71270660550.075897</v>
      </c>
      <c r="K22" s="178">
        <v>61729797637.666786</v>
      </c>
      <c r="L22" s="178">
        <f>L20+L21</f>
        <v>64416411966.450409</v>
      </c>
      <c r="M22" s="178">
        <f>M20+M21</f>
        <v>76280548305.909317</v>
      </c>
      <c r="N22" s="178">
        <v>94330610341.800079</v>
      </c>
      <c r="O22" s="178">
        <f>'[9]Graf_tab_4 a 10'!AB79</f>
        <v>84417138826.166855</v>
      </c>
    </row>
    <row r="23" spans="2:15" x14ac:dyDescent="0.3">
      <c r="B23" s="8"/>
      <c r="C23" s="81"/>
      <c r="D23" s="8"/>
      <c r="E23" s="8"/>
      <c r="F23" s="8"/>
      <c r="G23" s="8"/>
      <c r="H23" s="8"/>
      <c r="I23" s="8"/>
      <c r="L23" t="s">
        <v>189</v>
      </c>
    </row>
    <row r="24" spans="2:15" x14ac:dyDescent="0.3">
      <c r="B24" s="45" t="s">
        <v>1286</v>
      </c>
      <c r="C24" s="8"/>
      <c r="D24" s="8"/>
      <c r="E24" s="45" t="s">
        <v>190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3"/>
  <sheetViews>
    <sheetView showGridLines="0" topLeftCell="A3" zoomScaleNormal="100" workbookViewId="0">
      <selection activeCell="J26" sqref="J26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3.109375" bestFit="1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42" t="s">
        <v>191</v>
      </c>
      <c r="C2" s="342"/>
      <c r="D2" s="342"/>
      <c r="E2" s="342"/>
      <c r="F2" s="342"/>
      <c r="G2" s="342"/>
      <c r="H2" s="342"/>
      <c r="I2" s="34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192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5.5" customHeight="1" x14ac:dyDescent="0.3">
      <c r="B5" s="155" t="s">
        <v>193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11823226981.214424</v>
      </c>
      <c r="D6" s="38">
        <v>10165048715.464401</v>
      </c>
      <c r="E6" s="38">
        <v>7901444201.8344498</v>
      </c>
      <c r="F6" s="38">
        <v>5060722397.4644318</v>
      </c>
      <c r="G6" s="38">
        <v>7146986382.5644226</v>
      </c>
      <c r="H6" s="54">
        <v>10910548010.293053</v>
      </c>
      <c r="I6" s="96">
        <v>13281519212.983055</v>
      </c>
      <c r="J6" s="96">
        <v>12843244460.303055</v>
      </c>
      <c r="K6" s="54">
        <v>10966573130.843063</v>
      </c>
      <c r="L6" s="54">
        <v>9121115404.6130524</v>
      </c>
      <c r="M6" s="54">
        <v>10324930999.543045</v>
      </c>
      <c r="N6" s="54">
        <v>17304769344.393066</v>
      </c>
    </row>
    <row r="7" spans="1:14" x14ac:dyDescent="0.3">
      <c r="B7" s="87">
        <v>2021</v>
      </c>
      <c r="C7" s="38">
        <v>11851697087.573055</v>
      </c>
      <c r="D7" s="38">
        <v>10113804671.963055</v>
      </c>
      <c r="E7" s="38">
        <v>11230635658.183048</v>
      </c>
      <c r="F7" s="38">
        <v>9212957358.3130531</v>
      </c>
      <c r="G7" s="95">
        <v>11745117553.253153</v>
      </c>
      <c r="H7" s="96">
        <v>12938678891.393055</v>
      </c>
      <c r="I7" s="96">
        <v>13114135453.523054</v>
      </c>
      <c r="J7" s="96">
        <v>11366446613.443056</v>
      </c>
      <c r="K7" s="96">
        <v>11190112351.943056</v>
      </c>
      <c r="L7" s="96">
        <v>11503128873.863056</v>
      </c>
      <c r="M7" s="96">
        <v>11528032069.023056</v>
      </c>
      <c r="N7" s="96">
        <v>15337989078.843058</v>
      </c>
    </row>
    <row r="8" spans="1:14" x14ac:dyDescent="0.3">
      <c r="B8" s="87">
        <v>2022</v>
      </c>
      <c r="C8" s="38">
        <v>11627271954.9</v>
      </c>
      <c r="D8" s="38">
        <v>12167248694.22611</v>
      </c>
      <c r="E8" s="38">
        <v>13711674187.173054</v>
      </c>
      <c r="F8" s="38">
        <v>11322649038.693054</v>
      </c>
      <c r="G8" s="38">
        <v>13504660700.051203</v>
      </c>
      <c r="H8" s="38">
        <v>12942754652.662254</v>
      </c>
      <c r="I8" s="96">
        <v>14049334056.463879</v>
      </c>
      <c r="J8" s="96">
        <v>14705082583.945</v>
      </c>
      <c r="K8" s="96">
        <v>13552553363.666039</v>
      </c>
      <c r="L8" s="96">
        <v>12292259968.175789</v>
      </c>
      <c r="M8" s="96">
        <v>10992544779.383673</v>
      </c>
      <c r="N8" s="96">
        <v>15536181436.140045</v>
      </c>
    </row>
    <row r="9" spans="1:14" x14ac:dyDescent="0.3">
      <c r="B9" s="87">
        <v>2023</v>
      </c>
      <c r="C9" s="38">
        <v>13958146074.870001</v>
      </c>
      <c r="D9" s="38">
        <v>11266429527.190001</v>
      </c>
      <c r="E9" s="38">
        <v>14152610583.799999</v>
      </c>
      <c r="F9" s="38">
        <v>11138861667.9</v>
      </c>
      <c r="G9" s="38">
        <v>13387665228.67</v>
      </c>
      <c r="H9" s="38">
        <v>13614668870.93</v>
      </c>
      <c r="I9" s="96">
        <v>16835351655.230001</v>
      </c>
      <c r="J9" s="96">
        <v>16762620496.399996</v>
      </c>
      <c r="K9" s="96">
        <v>14040568888.629993</v>
      </c>
      <c r="L9" s="96">
        <v>14218521215.16</v>
      </c>
      <c r="M9" s="96">
        <v>13835651804.340002</v>
      </c>
      <c r="N9" s="96">
        <v>17215851617.560001</v>
      </c>
    </row>
    <row r="10" spans="1:14" x14ac:dyDescent="0.3">
      <c r="B10" s="87">
        <v>2024</v>
      </c>
      <c r="C10" s="38">
        <v>16560602092.73</v>
      </c>
      <c r="D10" s="38">
        <v>14804361604.799999</v>
      </c>
      <c r="E10" s="38">
        <v>15873760999.059999</v>
      </c>
      <c r="F10" s="38">
        <v>16927701362.549997</v>
      </c>
      <c r="G10" s="38">
        <v>16410114926.635504</v>
      </c>
      <c r="H10" s="38">
        <v>15001307176.659998</v>
      </c>
      <c r="I10" s="96">
        <v>18506281389.630001</v>
      </c>
      <c r="J10" s="96">
        <v>17391900929.080002</v>
      </c>
      <c r="K10" s="96">
        <v>15875028438.420002</v>
      </c>
      <c r="L10" s="96">
        <v>15706262886.880005</v>
      </c>
      <c r="M10" s="96">
        <v>13896741055.579987</v>
      </c>
      <c r="N10" s="96">
        <v>19707716038.619995</v>
      </c>
    </row>
    <row r="11" spans="1:14" x14ac:dyDescent="0.3">
      <c r="B11" s="87">
        <v>2025</v>
      </c>
      <c r="C11" s="38">
        <f>'[9]Graf_tab_4 a 10'!S101</f>
        <v>15452324553.32</v>
      </c>
      <c r="D11" s="38">
        <f>'[9]Graf_tab_4 a 10'!T101</f>
        <v>15048793654.779999</v>
      </c>
      <c r="E11" s="38">
        <f>'[9]Graf_tab_4 a 10'!U101</f>
        <v>14523842484.01</v>
      </c>
      <c r="F11" s="38"/>
      <c r="G11" s="38"/>
      <c r="H11" s="38"/>
      <c r="I11" s="96"/>
      <c r="J11" s="96"/>
      <c r="K11" s="96"/>
      <c r="L11" s="96"/>
      <c r="M11" s="96"/>
      <c r="N11" s="96"/>
    </row>
    <row r="12" spans="1:14" x14ac:dyDescent="0.3">
      <c r="B12" s="87"/>
      <c r="C12" s="38"/>
      <c r="E12" s="38"/>
      <c r="F12" s="38"/>
      <c r="G12" s="38"/>
      <c r="H12" s="54"/>
      <c r="I12" s="54"/>
      <c r="J12" s="54"/>
      <c r="K12" s="54"/>
      <c r="L12" s="54"/>
      <c r="M12" s="54"/>
      <c r="N12" s="54"/>
    </row>
    <row r="13" spans="1:14" ht="15.6" x14ac:dyDescent="0.3">
      <c r="B13" s="144" t="s">
        <v>206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ht="27.6" x14ac:dyDescent="0.3">
      <c r="B14" s="155" t="s">
        <v>207</v>
      </c>
      <c r="C14" s="156" t="s">
        <v>194</v>
      </c>
      <c r="D14" s="157" t="s">
        <v>195</v>
      </c>
      <c r="E14" s="157" t="s">
        <v>196</v>
      </c>
      <c r="F14" s="157" t="s">
        <v>197</v>
      </c>
      <c r="G14" s="157" t="s">
        <v>198</v>
      </c>
      <c r="H14" s="157" t="s">
        <v>199</v>
      </c>
      <c r="I14" s="157" t="s">
        <v>200</v>
      </c>
      <c r="J14" s="157" t="s">
        <v>201</v>
      </c>
      <c r="K14" s="157" t="s">
        <v>202</v>
      </c>
      <c r="L14" s="157" t="s">
        <v>203</v>
      </c>
      <c r="M14" s="157" t="s">
        <v>204</v>
      </c>
      <c r="N14" s="157" t="s">
        <v>205</v>
      </c>
    </row>
    <row r="15" spans="1:14" x14ac:dyDescent="0.3">
      <c r="B15" s="87">
        <v>2020</v>
      </c>
      <c r="C15" s="38">
        <v>2859914144.6500001</v>
      </c>
      <c r="D15" s="38">
        <v>2732936211.1100001</v>
      </c>
      <c r="E15" s="38">
        <v>2866173195.0100002</v>
      </c>
      <c r="F15" s="38">
        <v>2188862470.1399994</v>
      </c>
      <c r="G15" s="38">
        <v>2534219616.7900009</v>
      </c>
      <c r="H15" s="38">
        <v>3742219437.5099983</v>
      </c>
      <c r="I15" s="38">
        <v>2143089698.4700012</v>
      </c>
      <c r="J15" s="38">
        <v>2377611301.2599983</v>
      </c>
      <c r="K15" s="38">
        <v>2715017640.8300056</v>
      </c>
      <c r="L15" s="38">
        <v>2335946909.5599976</v>
      </c>
      <c r="M15" s="38">
        <v>2118460180.6399994</v>
      </c>
      <c r="N15" s="54">
        <v>2160223438.9199982</v>
      </c>
    </row>
    <row r="16" spans="1:14" x14ac:dyDescent="0.3">
      <c r="B16" s="87">
        <v>2021</v>
      </c>
      <c r="C16" s="38">
        <v>2694696905.1099997</v>
      </c>
      <c r="D16" s="38">
        <v>2575518496.5799999</v>
      </c>
      <c r="E16" s="38">
        <v>2560144590.5300007</v>
      </c>
      <c r="F16" s="38">
        <v>2328315927.8900003</v>
      </c>
      <c r="G16" s="38">
        <v>2535598279.6999912</v>
      </c>
      <c r="H16" s="38">
        <v>2792915638.5400095</v>
      </c>
      <c r="I16" s="38">
        <v>3151051090.6399903</v>
      </c>
      <c r="J16" s="38">
        <v>2273107759.3200197</v>
      </c>
      <c r="K16" s="111">
        <v>2532072984.4699812</v>
      </c>
      <c r="L16" s="111">
        <v>2531003752.1900387</v>
      </c>
      <c r="M16" s="111">
        <v>3107003070.0900011</v>
      </c>
      <c r="N16" s="96">
        <v>1936980179.3200006</v>
      </c>
    </row>
    <row r="17" spans="2:14" x14ac:dyDescent="0.3">
      <c r="B17" s="87">
        <v>2022</v>
      </c>
      <c r="C17" s="38">
        <v>2833755447.3299999</v>
      </c>
      <c r="D17" s="38">
        <v>2974410811.7599998</v>
      </c>
      <c r="E17" s="38">
        <v>2554015301.5700002</v>
      </c>
      <c r="F17" s="38">
        <v>2784135095.0699997</v>
      </c>
      <c r="G17" s="38">
        <v>3801696801.1799898</v>
      </c>
      <c r="H17" s="38">
        <v>2648372070.6900201</v>
      </c>
      <c r="I17" s="38">
        <v>2231508778.7499905</v>
      </c>
      <c r="J17" s="38">
        <v>2389891586.5700092</v>
      </c>
      <c r="K17" s="111">
        <v>2738994893.439991</v>
      </c>
      <c r="L17" s="111">
        <v>3545194695.5800095</v>
      </c>
      <c r="M17" s="111">
        <v>3237035446.8400192</v>
      </c>
      <c r="N17" s="96">
        <v>3997268954.7700005</v>
      </c>
    </row>
    <row r="18" spans="2:14" x14ac:dyDescent="0.3">
      <c r="B18" s="87">
        <v>2023</v>
      </c>
      <c r="C18" s="38">
        <v>3141168018.2399998</v>
      </c>
      <c r="D18" s="38">
        <v>2998907433.9200001</v>
      </c>
      <c r="E18" s="38">
        <v>2865401552.7600002</v>
      </c>
      <c r="F18" s="38">
        <v>3143060358.6099997</v>
      </c>
      <c r="G18" s="38">
        <v>2708422219</v>
      </c>
      <c r="H18" s="38">
        <v>3598866330.54</v>
      </c>
      <c r="I18" s="38">
        <v>2912912778.9899597</v>
      </c>
      <c r="J18" s="38">
        <v>3350735640.3099995</v>
      </c>
      <c r="K18" s="111">
        <v>3023890350.4600105</v>
      </c>
      <c r="L18" s="111">
        <v>3069825705.3000088</v>
      </c>
      <c r="M18" s="111">
        <v>4088032567.4499817</v>
      </c>
      <c r="N18" s="96">
        <v>4026618269.3900089</v>
      </c>
    </row>
    <row r="19" spans="2:14" x14ac:dyDescent="0.3">
      <c r="B19" s="87">
        <v>2024</v>
      </c>
      <c r="C19" s="38">
        <v>3460213984.71</v>
      </c>
      <c r="D19" s="38">
        <v>3316185540.1300001</v>
      </c>
      <c r="E19" s="38">
        <v>3352229343.96</v>
      </c>
      <c r="F19" s="38">
        <v>3182833287.4499903</v>
      </c>
      <c r="G19" s="38">
        <v>3644169224.6899991</v>
      </c>
      <c r="H19" s="38">
        <v>3182940919.1200209</v>
      </c>
      <c r="I19" s="38">
        <v>3240010024.4599915</v>
      </c>
      <c r="J19" s="38">
        <v>3196846845.8499985</v>
      </c>
      <c r="K19" s="111">
        <v>3204017255.3400002</v>
      </c>
      <c r="L19" s="111">
        <v>3088082000.2099991</v>
      </c>
      <c r="M19" s="111">
        <v>3955895449.7200012</v>
      </c>
      <c r="N19" s="111">
        <v>4360696151.4499969</v>
      </c>
    </row>
    <row r="20" spans="2:14" x14ac:dyDescent="0.3">
      <c r="B20" s="87">
        <v>2025</v>
      </c>
      <c r="C20" s="38">
        <f>'[9]Graf_tab_4 a 10'!S109</f>
        <v>3599535631.4100008</v>
      </c>
      <c r="D20" s="38">
        <f>'[9]Graf_tab_4 a 10'!T109</f>
        <v>3777425885.749999</v>
      </c>
      <c r="E20" s="38">
        <f>'[9]Graf_tab_4 a 10'!U109</f>
        <v>3346209153.4099998</v>
      </c>
      <c r="F20" s="38"/>
      <c r="G20" s="38"/>
      <c r="H20" s="38"/>
      <c r="I20" s="38"/>
      <c r="J20" s="38"/>
      <c r="K20" s="111"/>
      <c r="L20" s="111"/>
      <c r="M20" s="111"/>
      <c r="N20" s="111"/>
    </row>
    <row r="21" spans="2:14" x14ac:dyDescent="0.3">
      <c r="B21" s="35"/>
      <c r="C21" s="38"/>
      <c r="D21" s="38"/>
      <c r="E21" s="38"/>
      <c r="F21" s="38"/>
      <c r="G21" s="38"/>
      <c r="H21" s="54"/>
    </row>
    <row r="22" spans="2:14" x14ac:dyDescent="0.3">
      <c r="B22" s="45" t="s">
        <v>1287</v>
      </c>
      <c r="C22" s="36"/>
      <c r="D22" s="36"/>
      <c r="E22" s="36"/>
      <c r="F22" s="36"/>
      <c r="G22" s="36"/>
    </row>
    <row r="23" spans="2:14" x14ac:dyDescent="0.3">
      <c r="B23" s="36"/>
      <c r="C23" s="36"/>
      <c r="D23" s="36"/>
      <c r="E23" s="36"/>
      <c r="F23" s="36"/>
      <c r="G23" s="36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phoneticPr fontId="21" type="noConversion"/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43"/>
  <sheetViews>
    <sheetView showGridLines="0" zoomScaleNormal="100" workbookViewId="0">
      <selection activeCell="G26" sqref="G26"/>
    </sheetView>
  </sheetViews>
  <sheetFormatPr defaultRowHeight="14.4" x14ac:dyDescent="0.3"/>
  <cols>
    <col min="2" max="2" width="22.88671875" customWidth="1"/>
    <col min="3" max="3" width="14.1093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  <col min="15" max="15" width="16.33203125" bestFit="1" customWidth="1"/>
  </cols>
  <sheetData>
    <row r="1" spans="1:15" x14ac:dyDescent="0.3">
      <c r="A1" s="42" t="s">
        <v>74</v>
      </c>
    </row>
    <row r="2" spans="1:15" ht="18" customHeight="1" x14ac:dyDescent="0.35">
      <c r="B2" s="342" t="s">
        <v>191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4" t="s">
        <v>208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5" t="s">
        <v>209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5" x14ac:dyDescent="0.3">
      <c r="B6" s="87">
        <v>2020</v>
      </c>
      <c r="C6" s="55">
        <v>7406525921.1676283</v>
      </c>
      <c r="D6" s="55">
        <v>5701785309.7800007</v>
      </c>
      <c r="E6" s="55">
        <v>10098514835.600002</v>
      </c>
      <c r="F6" s="55">
        <v>6340337162.7199993</v>
      </c>
      <c r="G6" s="55">
        <v>5330311355.8600054</v>
      </c>
      <c r="H6" s="177">
        <v>5344388988.4599991</v>
      </c>
      <c r="I6" s="177">
        <v>6267238044.2799988</v>
      </c>
      <c r="J6" s="177">
        <v>6181207916.9299994</v>
      </c>
      <c r="K6" s="177">
        <v>6794701129.6400051</v>
      </c>
      <c r="L6" s="177">
        <v>8291784561.1699982</v>
      </c>
      <c r="M6" s="177">
        <v>7083673452.5999994</v>
      </c>
      <c r="N6" s="177">
        <v>7660187238.039999</v>
      </c>
    </row>
    <row r="7" spans="1:15" x14ac:dyDescent="0.3">
      <c r="B7" s="87">
        <v>2021</v>
      </c>
      <c r="C7" s="55">
        <v>7089545459.7700005</v>
      </c>
      <c r="D7" s="55">
        <v>7353989893.6100006</v>
      </c>
      <c r="E7" s="55">
        <v>9373873296.9699974</v>
      </c>
      <c r="F7" s="55">
        <v>9098155959.8400002</v>
      </c>
      <c r="G7" s="55">
        <v>8574347664.5199995</v>
      </c>
      <c r="H7" s="55">
        <v>8246286539.4599981</v>
      </c>
      <c r="I7" s="55">
        <v>8078788745.5200014</v>
      </c>
      <c r="J7" s="55">
        <v>9544434630.9900017</v>
      </c>
      <c r="K7" s="181">
        <v>9487340982.5699997</v>
      </c>
      <c r="L7" s="181">
        <v>8788453650.6899986</v>
      </c>
      <c r="M7" s="177">
        <v>9489767955.6000004</v>
      </c>
      <c r="N7" s="177">
        <v>9299622279.0400009</v>
      </c>
    </row>
    <row r="8" spans="1:15" x14ac:dyDescent="0.3">
      <c r="B8" s="87">
        <v>2022</v>
      </c>
      <c r="C8" s="55">
        <v>10340317595.700001</v>
      </c>
      <c r="D8" s="55">
        <v>9714374257.3500004</v>
      </c>
      <c r="E8" s="55">
        <v>11096449147.970142</v>
      </c>
      <c r="F8" s="55">
        <v>9208124015.8400021</v>
      </c>
      <c r="G8" s="55">
        <v>10313569127.459993</v>
      </c>
      <c r="H8" s="55">
        <v>10823954257.589996</v>
      </c>
      <c r="I8" s="55">
        <v>10300713125.970001</v>
      </c>
      <c r="J8" s="55">
        <v>10618636549.67</v>
      </c>
      <c r="K8" s="181">
        <v>9439828780.0999985</v>
      </c>
      <c r="L8" s="181">
        <v>8993267968.8699989</v>
      </c>
      <c r="M8" s="177">
        <v>10104749240.52</v>
      </c>
      <c r="N8" s="177">
        <v>11637350168.459524</v>
      </c>
      <c r="O8" s="67"/>
    </row>
    <row r="9" spans="1:15" x14ac:dyDescent="0.3">
      <c r="B9" s="87">
        <v>2023</v>
      </c>
      <c r="C9" s="55">
        <v>12256985550.379999</v>
      </c>
      <c r="D9" s="55">
        <v>9489672038.4300003</v>
      </c>
      <c r="E9" s="55">
        <v>12281841815.362085</v>
      </c>
      <c r="F9" s="55">
        <v>9890466902.3075142</v>
      </c>
      <c r="G9" s="55">
        <v>11408107598.505438</v>
      </c>
      <c r="H9" s="55">
        <v>10665784781.960001</v>
      </c>
      <c r="I9" s="55">
        <v>9923031310.6399956</v>
      </c>
      <c r="J9" s="55">
        <v>10514367867.870003</v>
      </c>
      <c r="K9" s="55">
        <v>9703367858.7099991</v>
      </c>
      <c r="L9" s="55">
        <v>10620291196.809999</v>
      </c>
      <c r="M9" s="55">
        <v>10268149225.039999</v>
      </c>
      <c r="N9" s="55">
        <v>10247697654.99</v>
      </c>
      <c r="O9" s="67"/>
    </row>
    <row r="10" spans="1:15" x14ac:dyDescent="0.3">
      <c r="B10" s="87">
        <v>2024</v>
      </c>
      <c r="C10" s="55">
        <v>11709670914.85</v>
      </c>
      <c r="D10" s="55">
        <v>9708215667.6200008</v>
      </c>
      <c r="E10" s="55">
        <v>10108621423.459999</v>
      </c>
      <c r="F10" s="55">
        <v>11298558780.41</v>
      </c>
      <c r="G10" s="55">
        <v>11813710466.267929</v>
      </c>
      <c r="H10" s="55">
        <v>10570199129.719999</v>
      </c>
      <c r="I10" s="55">
        <v>11914620836.090002</v>
      </c>
      <c r="J10" s="55">
        <v>11430774988.52</v>
      </c>
      <c r="K10" s="55">
        <v>10781547988.370003</v>
      </c>
      <c r="L10" s="55">
        <v>12160841033.839996</v>
      </c>
      <c r="M10" s="55">
        <v>11403542738.370001</v>
      </c>
      <c r="N10" s="55">
        <v>12543414017.470718</v>
      </c>
      <c r="O10" s="67"/>
    </row>
    <row r="11" spans="1:15" x14ac:dyDescent="0.3">
      <c r="B11" s="87">
        <v>2025</v>
      </c>
      <c r="C11" s="55">
        <f>'[9]Graf_tab_4 a 10'!S142</f>
        <v>14344989645.439997</v>
      </c>
      <c r="D11" s="55">
        <f>'[9]Graf_tab_4 a 10'!T142</f>
        <v>12847987449.710001</v>
      </c>
      <c r="E11" s="55">
        <f>'[9]Graf_tab_4 a 10'!U142</f>
        <v>11976446816.339996</v>
      </c>
      <c r="F11" s="55"/>
      <c r="G11" s="55"/>
      <c r="H11" s="55"/>
      <c r="I11" s="55"/>
      <c r="J11" s="55"/>
      <c r="K11" s="55"/>
      <c r="L11" s="55"/>
      <c r="M11" s="55"/>
      <c r="N11" s="55"/>
      <c r="O11" s="67"/>
    </row>
    <row r="12" spans="1:15" x14ac:dyDescent="0.3">
      <c r="B12" s="35"/>
      <c r="C12" s="55"/>
      <c r="D12" s="55"/>
      <c r="E12" s="55"/>
      <c r="F12" s="55"/>
      <c r="G12" s="55"/>
      <c r="H12" s="177"/>
      <c r="I12" s="177"/>
      <c r="J12" s="177"/>
      <c r="K12" s="177"/>
      <c r="L12" s="177"/>
      <c r="M12" s="177"/>
      <c r="N12" s="177"/>
    </row>
    <row r="13" spans="1:15" ht="15.6" x14ac:dyDescent="0.3">
      <c r="B13" s="144" t="s">
        <v>210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5" x14ac:dyDescent="0.3">
      <c r="B14" s="155" t="s">
        <v>211</v>
      </c>
      <c r="C14" s="156" t="s">
        <v>194</v>
      </c>
      <c r="D14" s="157" t="s">
        <v>195</v>
      </c>
      <c r="E14" s="157" t="s">
        <v>196</v>
      </c>
      <c r="F14" s="157" t="s">
        <v>197</v>
      </c>
      <c r="G14" s="157" t="s">
        <v>198</v>
      </c>
      <c r="H14" s="157" t="s">
        <v>199</v>
      </c>
      <c r="I14" s="157" t="s">
        <v>200</v>
      </c>
      <c r="J14" s="157" t="s">
        <v>201</v>
      </c>
      <c r="K14" s="157" t="s">
        <v>202</v>
      </c>
      <c r="L14" s="157" t="s">
        <v>203</v>
      </c>
      <c r="M14" s="157" t="s">
        <v>204</v>
      </c>
      <c r="N14" s="157" t="s">
        <v>205</v>
      </c>
    </row>
    <row r="15" spans="1:15" x14ac:dyDescent="0.3">
      <c r="B15" s="87">
        <v>2020</v>
      </c>
      <c r="C15" s="38">
        <v>493234204.11000007</v>
      </c>
      <c r="D15" s="38">
        <v>396705549.5800001</v>
      </c>
      <c r="E15" s="38">
        <v>303933148.18000001</v>
      </c>
      <c r="F15" s="38">
        <v>301688699.02999949</v>
      </c>
      <c r="G15" s="38">
        <v>214782209.33999908</v>
      </c>
      <c r="H15" s="38">
        <v>290615979.63000065</v>
      </c>
      <c r="I15" s="38">
        <v>295972899.88000035</v>
      </c>
      <c r="J15" s="38">
        <v>291303003.6999982</v>
      </c>
      <c r="K15" s="38">
        <v>283409835.7200017</v>
      </c>
      <c r="L15" s="38">
        <v>263810473.669999</v>
      </c>
      <c r="M15" s="38">
        <v>348072324.78000045</v>
      </c>
      <c r="N15" s="38">
        <v>369958692.46000051</v>
      </c>
    </row>
    <row r="16" spans="1:15" x14ac:dyDescent="0.3">
      <c r="B16" s="87">
        <v>2021</v>
      </c>
      <c r="C16" s="38">
        <v>477248983.15000004</v>
      </c>
      <c r="D16" s="38">
        <v>755281782.59999979</v>
      </c>
      <c r="E16" s="38">
        <v>561317560.81000018</v>
      </c>
      <c r="F16" s="38">
        <v>664708040.12000012</v>
      </c>
      <c r="G16" s="38">
        <v>564535643.64000058</v>
      </c>
      <c r="H16" s="38">
        <v>389927477.13</v>
      </c>
      <c r="I16" s="38">
        <v>364606031.42999935</v>
      </c>
      <c r="J16" s="38">
        <v>300540609.12</v>
      </c>
      <c r="K16" s="111">
        <v>723651053.40999997</v>
      </c>
      <c r="L16" s="111">
        <v>399449166.91000021</v>
      </c>
      <c r="M16" s="38">
        <v>371236606.47999954</v>
      </c>
      <c r="N16" s="38">
        <v>424236684.2700004</v>
      </c>
      <c r="O16" s="67"/>
    </row>
    <row r="17" spans="2:15" x14ac:dyDescent="0.3">
      <c r="B17" s="87">
        <v>2022</v>
      </c>
      <c r="C17" s="38">
        <v>504296141.64999998</v>
      </c>
      <c r="D17" s="38">
        <v>490993280.16999996</v>
      </c>
      <c r="E17" s="38">
        <v>436887385.11000109</v>
      </c>
      <c r="F17" s="38">
        <v>503833596.92999893</v>
      </c>
      <c r="G17" s="38">
        <v>468559012.05000001</v>
      </c>
      <c r="H17" s="38">
        <v>436275019.75999922</v>
      </c>
      <c r="I17" s="38">
        <v>365741360.67000067</v>
      </c>
      <c r="J17" s="38">
        <v>381417382.1400013</v>
      </c>
      <c r="K17" s="73">
        <v>427305464.63999784</v>
      </c>
      <c r="L17" s="73">
        <v>408911553.55000138</v>
      </c>
      <c r="M17" s="38">
        <v>265554659.30999947</v>
      </c>
      <c r="N17" s="38">
        <v>442934782.44000196</v>
      </c>
      <c r="O17" s="67"/>
    </row>
    <row r="18" spans="2:15" x14ac:dyDescent="0.3">
      <c r="B18" s="87">
        <v>2023</v>
      </c>
      <c r="C18" s="38">
        <v>460767806.89999998</v>
      </c>
      <c r="D18" s="38">
        <v>532617522.39999998</v>
      </c>
      <c r="E18" s="38">
        <v>463589054.44</v>
      </c>
      <c r="F18" s="38">
        <v>535837410.3900001</v>
      </c>
      <c r="G18" s="38">
        <v>601102254.72000051</v>
      </c>
      <c r="H18" s="38">
        <v>510207270.53999919</v>
      </c>
      <c r="I18" s="38">
        <v>473352856.54999983</v>
      </c>
      <c r="J18" s="38">
        <v>556575734.92000127</v>
      </c>
      <c r="K18" s="38">
        <v>395433779.57999891</v>
      </c>
      <c r="L18" s="38">
        <v>556806922.34999883</v>
      </c>
      <c r="M18" s="38">
        <v>384786397.43999904</v>
      </c>
      <c r="N18" s="38">
        <v>405399738.7000007</v>
      </c>
      <c r="O18" s="67"/>
    </row>
    <row r="19" spans="2:15" x14ac:dyDescent="0.3">
      <c r="B19" s="87">
        <v>2024</v>
      </c>
      <c r="C19" s="38">
        <v>441314258.30000001</v>
      </c>
      <c r="D19" s="38">
        <v>487878424.87</v>
      </c>
      <c r="E19" s="38">
        <v>628733003.84000003</v>
      </c>
      <c r="F19" s="38">
        <v>639821144.6299994</v>
      </c>
      <c r="G19" s="38">
        <v>534435153.54000032</v>
      </c>
      <c r="H19" s="38">
        <v>582081446.60999966</v>
      </c>
      <c r="I19" s="38">
        <v>532666845.700001</v>
      </c>
      <c r="J19" s="38">
        <v>896849157.48999882</v>
      </c>
      <c r="K19" s="38">
        <v>995342369.76000345</v>
      </c>
      <c r="L19" s="38">
        <v>1037585000.8200001</v>
      </c>
      <c r="M19" s="38">
        <v>714137036.98999906</v>
      </c>
      <c r="N19" s="38">
        <v>580724793.86000395</v>
      </c>
      <c r="O19" s="67"/>
    </row>
    <row r="20" spans="2:15" x14ac:dyDescent="0.3">
      <c r="B20" s="87">
        <v>2025</v>
      </c>
      <c r="C20" s="38">
        <f>'[9]Graf_tab_4 a 10'!S150</f>
        <v>716837492.57000065</v>
      </c>
      <c r="D20" s="38">
        <f>'[9]Graf_tab_4 a 10'!T150</f>
        <v>949521811.66999984</v>
      </c>
      <c r="E20" s="38">
        <f>'[9]Graf_tab_4 a 10'!U150</f>
        <v>542901754.67000115</v>
      </c>
      <c r="F20" s="38"/>
      <c r="G20" s="38"/>
      <c r="H20" s="38"/>
      <c r="I20" s="38"/>
      <c r="J20" s="38"/>
      <c r="K20" s="38"/>
      <c r="L20" s="38"/>
      <c r="M20" s="38"/>
      <c r="N20" s="38"/>
      <c r="O20" s="67"/>
    </row>
    <row r="21" spans="2:15" x14ac:dyDescent="0.3">
      <c r="B21" s="35"/>
      <c r="C21" s="38"/>
      <c r="D21" s="38"/>
      <c r="E21" s="38"/>
      <c r="F21" s="38"/>
      <c r="G21" s="38"/>
      <c r="H21" s="54"/>
    </row>
    <row r="22" spans="2:15" x14ac:dyDescent="0.3">
      <c r="B22" s="45" t="s">
        <v>1288</v>
      </c>
      <c r="C22" s="36"/>
      <c r="D22" s="36"/>
      <c r="E22" s="36"/>
      <c r="F22" s="36"/>
      <c r="G22" s="36"/>
    </row>
    <row r="23" spans="2:15" x14ac:dyDescent="0.3">
      <c r="B23" s="36"/>
      <c r="C23" s="36"/>
      <c r="D23" s="36"/>
      <c r="E23" s="36"/>
      <c r="F23" s="36"/>
      <c r="G23" s="36"/>
    </row>
    <row r="24" spans="2:15" x14ac:dyDescent="0.3">
      <c r="B24" s="8"/>
      <c r="C24" s="8"/>
      <c r="D24" s="8"/>
      <c r="E24" s="8"/>
      <c r="F24" s="8"/>
      <c r="G24" s="8"/>
    </row>
    <row r="25" spans="2:15" x14ac:dyDescent="0.3">
      <c r="B25" s="8"/>
      <c r="C25" s="8"/>
      <c r="D25" s="8"/>
      <c r="E25" s="8"/>
      <c r="F25" s="8"/>
      <c r="G25" s="8"/>
    </row>
    <row r="26" spans="2:15" x14ac:dyDescent="0.3">
      <c r="B26" s="8"/>
      <c r="C26" s="8"/>
      <c r="D26" s="8"/>
      <c r="E26" s="8"/>
      <c r="F26" s="8"/>
      <c r="G26" s="8"/>
    </row>
    <row r="27" spans="2:15" x14ac:dyDescent="0.3">
      <c r="B27" s="8"/>
      <c r="C27" s="8"/>
      <c r="D27" s="8"/>
      <c r="E27" s="8"/>
      <c r="F27" s="8"/>
      <c r="G27" s="8"/>
    </row>
    <row r="28" spans="2:15" x14ac:dyDescent="0.3">
      <c r="B28" s="8"/>
      <c r="C28" s="8"/>
      <c r="D28" s="8"/>
      <c r="E28" s="8"/>
      <c r="F28" s="8"/>
      <c r="G28" s="8"/>
    </row>
    <row r="29" spans="2:15" x14ac:dyDescent="0.3">
      <c r="B29" s="8"/>
      <c r="C29" s="8"/>
      <c r="D29" s="8"/>
      <c r="E29" s="8"/>
      <c r="F29" s="8"/>
      <c r="G29" s="8"/>
    </row>
    <row r="30" spans="2:15" x14ac:dyDescent="0.3">
      <c r="B30" s="8"/>
      <c r="C30" s="8"/>
      <c r="D30" s="8"/>
      <c r="E30" s="8"/>
      <c r="F30" s="8"/>
      <c r="G30" s="8"/>
    </row>
    <row r="31" spans="2:15" x14ac:dyDescent="0.3">
      <c r="B31" s="8"/>
      <c r="C31" s="8"/>
      <c r="D31" s="8"/>
      <c r="E31" s="8"/>
      <c r="F31" s="8"/>
      <c r="G31" s="8"/>
    </row>
    <row r="32" spans="2:15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42"/>
  <sheetViews>
    <sheetView showGridLines="0" topLeftCell="B1" zoomScaleNormal="100" workbookViewId="0">
      <selection activeCell="O23" sqref="O23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6.44140625" bestFit="1" customWidth="1"/>
    <col min="11" max="11" width="15.33203125" bestFit="1" customWidth="1"/>
    <col min="12" max="13" width="14.109375" customWidth="1"/>
    <col min="14" max="14" width="16.33203125" bestFit="1" customWidth="1"/>
    <col min="15" max="15" width="19" customWidth="1"/>
  </cols>
  <sheetData>
    <row r="1" spans="1:17" x14ac:dyDescent="0.3">
      <c r="A1" s="42" t="s">
        <v>74</v>
      </c>
    </row>
    <row r="2" spans="1:17" ht="18" x14ac:dyDescent="0.35">
      <c r="B2" s="342" t="s">
        <v>180</v>
      </c>
      <c r="C2" s="342"/>
      <c r="D2" s="342"/>
      <c r="E2" s="342"/>
      <c r="F2" s="342"/>
      <c r="G2" s="342"/>
      <c r="H2" s="342"/>
      <c r="I2" s="342"/>
    </row>
    <row r="3" spans="1:17" x14ac:dyDescent="0.3">
      <c r="B3" s="8"/>
      <c r="C3" s="8"/>
      <c r="D3" s="8"/>
      <c r="E3" s="8"/>
      <c r="F3" s="8"/>
      <c r="G3" s="8"/>
      <c r="H3" s="81"/>
      <c r="I3" s="8"/>
    </row>
    <row r="4" spans="1:17" ht="15.6" x14ac:dyDescent="0.3">
      <c r="B4" s="144" t="s">
        <v>34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7" ht="27.6" x14ac:dyDescent="0.3">
      <c r="B5" s="155" t="s">
        <v>193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7" t="s">
        <v>160</v>
      </c>
      <c r="M5" s="197" t="s">
        <v>1226</v>
      </c>
      <c r="N5" s="197" t="s">
        <v>1274</v>
      </c>
      <c r="O5" s="197" t="s">
        <v>1281</v>
      </c>
    </row>
    <row r="6" spans="1:17" x14ac:dyDescent="0.3">
      <c r="B6" s="87" t="s">
        <v>169</v>
      </c>
      <c r="C6" s="55">
        <v>7888065469</v>
      </c>
      <c r="D6" s="55">
        <v>8480995580</v>
      </c>
      <c r="E6" s="55">
        <v>8997756262</v>
      </c>
      <c r="F6" s="55">
        <v>8929729548</v>
      </c>
      <c r="G6" s="55">
        <v>10169016096</v>
      </c>
      <c r="H6" s="55">
        <v>9780677179</v>
      </c>
      <c r="I6" s="55">
        <v>10756132766.83</v>
      </c>
      <c r="J6" s="55">
        <v>10836912520.150002</v>
      </c>
      <c r="K6" s="55">
        <v>11618994863.07</v>
      </c>
      <c r="L6" s="55">
        <v>12675692131.810001</v>
      </c>
      <c r="M6" s="55">
        <v>13932774587.17</v>
      </c>
      <c r="N6" s="55">
        <v>15306591815.829998</v>
      </c>
      <c r="O6" s="55">
        <f>'[9]Graf_tab_4 a 10'!AB184</f>
        <v>15159508569.879999</v>
      </c>
    </row>
    <row r="7" spans="1:17" x14ac:dyDescent="0.3">
      <c r="B7" s="87" t="s">
        <v>170</v>
      </c>
      <c r="C7" s="55">
        <v>62255073547</v>
      </c>
      <c r="D7" s="55">
        <v>71391905783</v>
      </c>
      <c r="E7" s="55">
        <v>86146853490</v>
      </c>
      <c r="F7" s="55">
        <v>104970305907</v>
      </c>
      <c r="G7" s="55">
        <v>106653552391</v>
      </c>
      <c r="H7" s="55">
        <v>97635193393</v>
      </c>
      <c r="I7" s="55">
        <v>114766903700.42</v>
      </c>
      <c r="J7" s="55">
        <v>112707099465.86</v>
      </c>
      <c r="K7" s="55">
        <v>126164877797.58</v>
      </c>
      <c r="L7" s="55">
        <v>140380737016.40997</v>
      </c>
      <c r="M7" s="55">
        <v>153268524631.44</v>
      </c>
      <c r="N7" s="55">
        <v>178255111883.60001</v>
      </c>
      <c r="O7" s="55">
        <f>'[9]Graf_tab_4 a 10'!AB185</f>
        <v>176226168522.34998</v>
      </c>
    </row>
    <row r="8" spans="1:17" x14ac:dyDescent="0.3">
      <c r="B8" s="87" t="s">
        <v>212</v>
      </c>
      <c r="C8" s="55">
        <v>3799461980</v>
      </c>
      <c r="D8" s="55">
        <v>4001098147</v>
      </c>
      <c r="E8" s="55">
        <v>3904914683</v>
      </c>
      <c r="F8" s="55">
        <v>3919212224</v>
      </c>
      <c r="G8" s="55">
        <v>4272614740</v>
      </c>
      <c r="H8" s="55">
        <v>4342688099</v>
      </c>
      <c r="I8" s="55">
        <v>3677298653.6771102</v>
      </c>
      <c r="J8" s="55">
        <v>3306117255.5035138</v>
      </c>
      <c r="K8" s="55">
        <v>3348863553.4967599</v>
      </c>
      <c r="L8" s="55">
        <v>3347786267.2600727</v>
      </c>
      <c r="M8" s="55">
        <v>3225648412.0700002</v>
      </c>
      <c r="N8" s="55">
        <v>3100075201.2154965</v>
      </c>
      <c r="O8" s="55">
        <f>'[9]Graf_tab_4 a 10'!AB186</f>
        <v>3062337803.9354973</v>
      </c>
    </row>
    <row r="9" spans="1:17" x14ac:dyDescent="0.3">
      <c r="B9" s="46" t="s">
        <v>92</v>
      </c>
      <c r="C9" s="84">
        <v>73942600996</v>
      </c>
      <c r="D9" s="84">
        <v>83873999510</v>
      </c>
      <c r="E9" s="84">
        <v>99049524435</v>
      </c>
      <c r="F9" s="84">
        <v>117819247679</v>
      </c>
      <c r="G9" s="84">
        <v>121095183227</v>
      </c>
      <c r="H9" s="84">
        <v>111758558671</v>
      </c>
      <c r="I9" s="84">
        <v>129200335120.92711</v>
      </c>
      <c r="J9" s="84">
        <v>126850129241.51352</v>
      </c>
      <c r="K9" s="84">
        <v>141132736214.147</v>
      </c>
      <c r="L9" s="84">
        <f>L6+L7+L8</f>
        <v>156404215415.48004</v>
      </c>
      <c r="M9" s="84">
        <f>M6+M7+M8</f>
        <v>170426947630.68002</v>
      </c>
      <c r="N9" s="84">
        <v>196661778900.64548</v>
      </c>
      <c r="O9" s="84">
        <f>'[9]Graf_tab_4 a 10'!AB187</f>
        <v>194448014896.16547</v>
      </c>
    </row>
    <row r="10" spans="1:17" x14ac:dyDescent="0.3">
      <c r="B10" s="8"/>
      <c r="C10" s="72"/>
      <c r="D10" s="72"/>
      <c r="E10" s="72"/>
      <c r="F10" s="72"/>
      <c r="G10" s="72"/>
      <c r="H10" s="72"/>
      <c r="I10" s="74"/>
      <c r="J10" s="74"/>
      <c r="K10" s="74"/>
      <c r="L10" s="74"/>
    </row>
    <row r="11" spans="1:17" ht="15.6" x14ac:dyDescent="0.3">
      <c r="B11" s="144" t="s">
        <v>213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Q11" s="197"/>
    </row>
    <row r="12" spans="1:17" x14ac:dyDescent="0.3">
      <c r="B12" s="153" t="s">
        <v>214</v>
      </c>
      <c r="C12" s="154">
        <v>2013</v>
      </c>
      <c r="D12" s="154">
        <v>2014</v>
      </c>
      <c r="E12" s="154">
        <v>2015</v>
      </c>
      <c r="F12" s="154">
        <v>2016</v>
      </c>
      <c r="G12" s="154">
        <v>2017</v>
      </c>
      <c r="H12" s="154">
        <v>2018</v>
      </c>
      <c r="I12" s="154">
        <v>2019</v>
      </c>
      <c r="J12" s="154">
        <v>2020</v>
      </c>
      <c r="K12" s="158">
        <v>2021</v>
      </c>
      <c r="L12" s="197" t="s">
        <v>160</v>
      </c>
      <c r="M12" s="197" t="s">
        <v>1226</v>
      </c>
      <c r="N12" s="197" t="s">
        <v>1274</v>
      </c>
      <c r="O12" s="197" t="s">
        <v>1281</v>
      </c>
      <c r="Q12" s="55"/>
    </row>
    <row r="13" spans="1:17" x14ac:dyDescent="0.3">
      <c r="B13" s="87" t="s">
        <v>169</v>
      </c>
      <c r="C13" s="55">
        <v>4559544805.2700005</v>
      </c>
      <c r="D13" s="55">
        <v>5388469445.8299999</v>
      </c>
      <c r="E13" s="55">
        <v>6314404281.2900105</v>
      </c>
      <c r="F13" s="55">
        <v>7095094367.0100002</v>
      </c>
      <c r="G13" s="55">
        <v>7489400445.3199997</v>
      </c>
      <c r="H13" s="55">
        <v>7734102203.4700098</v>
      </c>
      <c r="I13" s="55">
        <v>8095415328.1500015</v>
      </c>
      <c r="J13" s="55">
        <v>8460073290.999999</v>
      </c>
      <c r="K13" s="55">
        <v>9662035321.7700005</v>
      </c>
      <c r="L13" s="210">
        <v>11106862587.430002</v>
      </c>
      <c r="M13" s="210">
        <v>11352747315.214911</v>
      </c>
      <c r="N13" s="210">
        <v>12625521535.880714</v>
      </c>
      <c r="O13" s="210">
        <f>'[9]Graf_tab_4 a 10'!AB193</f>
        <v>13450394329.630714</v>
      </c>
      <c r="Q13" s="55"/>
    </row>
    <row r="14" spans="1:17" x14ac:dyDescent="0.3">
      <c r="B14" s="87" t="s">
        <v>170</v>
      </c>
      <c r="C14" s="55">
        <v>34383088345.300003</v>
      </c>
      <c r="D14" s="55">
        <v>33583792675.959999</v>
      </c>
      <c r="E14" s="55">
        <v>38912629106.989998</v>
      </c>
      <c r="F14" s="55">
        <v>44989999936.615906</v>
      </c>
      <c r="G14" s="55">
        <v>51484937081.520004</v>
      </c>
      <c r="H14" s="55">
        <v>59188748702.639999</v>
      </c>
      <c r="I14" s="55">
        <v>60849583540.250008</v>
      </c>
      <c r="J14" s="55">
        <v>72244485390.897644</v>
      </c>
      <c r="K14" s="55">
        <v>92677424417.639999</v>
      </c>
      <c r="L14" s="210">
        <v>108840849159.63965</v>
      </c>
      <c r="M14" s="210">
        <v>111866335682.202</v>
      </c>
      <c r="N14" s="210">
        <v>119209941335.49469</v>
      </c>
      <c r="O14" s="210">
        <f>'[9]Graf_tab_4 a 10'!AB194</f>
        <v>126496335199.57793</v>
      </c>
      <c r="Q14" s="55"/>
    </row>
    <row r="15" spans="1:17" x14ac:dyDescent="0.3">
      <c r="B15" s="87" t="s">
        <v>212</v>
      </c>
      <c r="C15" s="55">
        <v>1155511012.3299999</v>
      </c>
      <c r="D15" s="55">
        <v>1330496229.3599999</v>
      </c>
      <c r="E15" s="55">
        <v>1574684937.3099999</v>
      </c>
      <c r="F15" s="55">
        <v>1820662551.6599998</v>
      </c>
      <c r="G15" s="55">
        <v>1959518891.28</v>
      </c>
      <c r="H15" s="55">
        <v>1600149019.6100001</v>
      </c>
      <c r="I15" s="55">
        <v>1890841016.6500001</v>
      </c>
      <c r="J15" s="55">
        <v>1796097234.3499999</v>
      </c>
      <c r="K15" s="55">
        <v>2092736132.1700001</v>
      </c>
      <c r="L15" s="210">
        <v>2643622488.4299994</v>
      </c>
      <c r="M15" s="210">
        <v>4050680803.583766</v>
      </c>
      <c r="N15" s="210">
        <v>3608257078.1499996</v>
      </c>
      <c r="O15" s="210">
        <f>'[9]Graf_tab_4 a 10'!AB195</f>
        <v>3139904361.3399992</v>
      </c>
      <c r="Q15" s="84"/>
    </row>
    <row r="16" spans="1:17" x14ac:dyDescent="0.3">
      <c r="B16" s="46" t="s">
        <v>92</v>
      </c>
      <c r="C16" s="84">
        <v>40098144162.900009</v>
      </c>
      <c r="D16" s="84">
        <v>40302758351.150002</v>
      </c>
      <c r="E16" s="84">
        <v>46801718325.590004</v>
      </c>
      <c r="F16" s="84">
        <v>53905756855.285904</v>
      </c>
      <c r="G16" s="84">
        <v>60933856418.120003</v>
      </c>
      <c r="H16" s="84">
        <v>68522999925.720009</v>
      </c>
      <c r="I16" s="84">
        <v>70835839885.050003</v>
      </c>
      <c r="J16" s="84">
        <v>82500655916.24765</v>
      </c>
      <c r="K16" s="84">
        <v>104432195872</v>
      </c>
      <c r="L16" s="211">
        <v>122591334235.49965</v>
      </c>
      <c r="M16" s="211">
        <v>127269763801.00067</v>
      </c>
      <c r="N16" s="211">
        <v>135443719949.52539</v>
      </c>
      <c r="O16" s="211">
        <f>'[9]Graf_tab_4 a 10'!AB196</f>
        <v>143086633890.54865</v>
      </c>
    </row>
    <row r="17" spans="2:15" x14ac:dyDescent="0.3">
      <c r="B17" s="82"/>
      <c r="C17" s="112"/>
      <c r="D17" s="112"/>
      <c r="E17" s="112"/>
      <c r="F17" s="112"/>
      <c r="G17" s="112"/>
      <c r="H17" s="112"/>
      <c r="I17" s="112"/>
      <c r="J17" s="112"/>
      <c r="K17" s="74"/>
      <c r="L17" s="74"/>
    </row>
    <row r="18" spans="2:15" ht="15.6" x14ac:dyDescent="0.3">
      <c r="B18" s="144" t="s">
        <v>215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2:15" x14ac:dyDescent="0.3">
      <c r="B19" s="153" t="s">
        <v>216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4">
        <v>2020</v>
      </c>
      <c r="K19" s="158">
        <v>2021</v>
      </c>
      <c r="L19" s="197" t="s">
        <v>160</v>
      </c>
      <c r="M19" s="197" t="s">
        <v>1226</v>
      </c>
      <c r="N19" s="197" t="s">
        <v>1274</v>
      </c>
      <c r="O19" s="197" t="s">
        <v>1281</v>
      </c>
    </row>
    <row r="20" spans="2:15" x14ac:dyDescent="0.3">
      <c r="B20" s="87" t="s">
        <v>169</v>
      </c>
      <c r="C20" s="114">
        <v>3328520663.7299995</v>
      </c>
      <c r="D20" s="114">
        <v>3092526134.1700001</v>
      </c>
      <c r="E20" s="114">
        <v>2683351980.7099895</v>
      </c>
      <c r="F20" s="114">
        <v>1834635180.9899998</v>
      </c>
      <c r="G20" s="114">
        <v>2679615650.6800003</v>
      </c>
      <c r="H20" s="114">
        <v>2046574975.5299902</v>
      </c>
      <c r="I20" s="114">
        <v>2660717438.6799984</v>
      </c>
      <c r="J20" s="114">
        <v>2376839229.1500025</v>
      </c>
      <c r="K20" s="55">
        <v>1956959432</v>
      </c>
      <c r="L20" s="55">
        <v>1568829544.7400022</v>
      </c>
      <c r="M20" s="55">
        <v>2580027271.9550896</v>
      </c>
      <c r="N20" s="55">
        <v>2681070279.9492836</v>
      </c>
      <c r="O20" s="55">
        <f>'[9]Graf_tab_4 a 10'!AB199</f>
        <v>1709114240.2492847</v>
      </c>
    </row>
    <row r="21" spans="2:15" x14ac:dyDescent="0.3">
      <c r="B21" s="87" t="s">
        <v>170</v>
      </c>
      <c r="C21" s="114">
        <v>27871985201.699997</v>
      </c>
      <c r="D21" s="114">
        <v>37808113107.040001</v>
      </c>
      <c r="E21" s="114">
        <v>47234224383.010002</v>
      </c>
      <c r="F21" s="114">
        <v>59980305970.384094</v>
      </c>
      <c r="G21" s="114">
        <v>55168615309.479996</v>
      </c>
      <c r="H21" s="114">
        <v>38446444690.360001</v>
      </c>
      <c r="I21" s="114">
        <v>53917320160.169991</v>
      </c>
      <c r="J21" s="114">
        <v>40462614074.962357</v>
      </c>
      <c r="K21" s="55">
        <v>35303014056</v>
      </c>
      <c r="L21" s="55">
        <v>31539887857.000305</v>
      </c>
      <c r="M21" s="55">
        <v>41402188949.238007</v>
      </c>
      <c r="N21" s="55">
        <v>59045170548.105316</v>
      </c>
      <c r="O21" s="55">
        <f>'[9]Graf_tab_4 a 10'!AB200</f>
        <v>49729833322.772049</v>
      </c>
    </row>
    <row r="22" spans="2:15" x14ac:dyDescent="0.3">
      <c r="B22" s="87" t="s">
        <v>212</v>
      </c>
      <c r="C22" s="114">
        <v>2643950967.6700001</v>
      </c>
      <c r="D22" s="114">
        <v>2670601917.6400003</v>
      </c>
      <c r="E22" s="114">
        <v>2330229745.6900001</v>
      </c>
      <c r="F22" s="114">
        <v>2098549672.3400002</v>
      </c>
      <c r="G22" s="114">
        <v>2313095848.7200003</v>
      </c>
      <c r="H22" s="114">
        <v>2742539079.3899999</v>
      </c>
      <c r="I22" s="114">
        <v>1786457637.0271101</v>
      </c>
      <c r="J22" s="114">
        <v>1510020021.1535139</v>
      </c>
      <c r="K22" s="55">
        <v>1263716233</v>
      </c>
      <c r="L22" s="55">
        <v>704124319.580073</v>
      </c>
      <c r="M22" s="239">
        <v>-825032391.51376581</v>
      </c>
      <c r="N22" s="317">
        <v>-508181876.93450308</v>
      </c>
      <c r="O22" s="317">
        <f>'[9]Graf_tab_4 a 10'!AB201</f>
        <v>-77566557.404501915</v>
      </c>
    </row>
    <row r="23" spans="2:15" x14ac:dyDescent="0.3">
      <c r="B23" s="46" t="s">
        <v>92</v>
      </c>
      <c r="C23" s="178">
        <f t="shared" ref="C23:M23" si="0">C20+C21+C22</f>
        <v>33844456833.099998</v>
      </c>
      <c r="D23" s="178">
        <f t="shared" si="0"/>
        <v>43571241158.849998</v>
      </c>
      <c r="E23" s="178">
        <f t="shared" si="0"/>
        <v>52247806109.409996</v>
      </c>
      <c r="F23" s="178">
        <f t="shared" si="0"/>
        <v>63913490823.714096</v>
      </c>
      <c r="G23" s="178">
        <f t="shared" si="0"/>
        <v>60161326808.879997</v>
      </c>
      <c r="H23" s="178">
        <f t="shared" si="0"/>
        <v>43235558745.279991</v>
      </c>
      <c r="I23" s="178">
        <f t="shared" si="0"/>
        <v>58364495235.877098</v>
      </c>
      <c r="J23" s="178">
        <f t="shared" si="0"/>
        <v>44349473325.265869</v>
      </c>
      <c r="K23" s="84">
        <f t="shared" si="0"/>
        <v>38523689721</v>
      </c>
      <c r="L23" s="84">
        <f t="shared" si="0"/>
        <v>33812841721.320381</v>
      </c>
      <c r="M23" s="84">
        <f t="shared" si="0"/>
        <v>43157183829.679337</v>
      </c>
      <c r="N23" s="84">
        <f>N20+N21+N22</f>
        <v>61218058951.120094</v>
      </c>
      <c r="O23" s="84">
        <f>O20+O21+O22</f>
        <v>51361381005.616829</v>
      </c>
    </row>
    <row r="24" spans="2:15" x14ac:dyDescent="0.3">
      <c r="B24" s="85"/>
      <c r="C24" s="86"/>
      <c r="D24" s="86"/>
      <c r="E24" s="86"/>
      <c r="F24" s="86"/>
      <c r="G24" s="86"/>
      <c r="H24" s="86"/>
      <c r="I24" s="86"/>
      <c r="J24" s="86"/>
      <c r="K24" s="86"/>
    </row>
    <row r="25" spans="2:15" x14ac:dyDescent="0.3">
      <c r="B25" s="8"/>
      <c r="C25" s="81"/>
      <c r="D25" s="81"/>
      <c r="E25" s="81"/>
      <c r="F25" s="81"/>
      <c r="G25" s="81"/>
      <c r="H25" s="81"/>
      <c r="I25" s="81"/>
      <c r="J25" s="81"/>
      <c r="K25" s="81"/>
    </row>
    <row r="26" spans="2:15" x14ac:dyDescent="0.3">
      <c r="B26" s="8" t="s">
        <v>1289</v>
      </c>
      <c r="C26" s="8"/>
      <c r="D26" s="8"/>
      <c r="E26" s="8"/>
      <c r="F26" s="8" t="s">
        <v>358</v>
      </c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226"/>
      <c r="J29" s="225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52"/>
  <sheetViews>
    <sheetView showGridLines="0" zoomScaleNormal="100" workbookViewId="0">
      <selection activeCell="R17" sqref="R17"/>
    </sheetView>
  </sheetViews>
  <sheetFormatPr defaultRowHeight="14.4" x14ac:dyDescent="0.3"/>
  <cols>
    <col min="2" max="2" width="22.88671875" customWidth="1"/>
    <col min="3" max="3" width="13.44140625" customWidth="1"/>
    <col min="4" max="4" width="13.109375" customWidth="1"/>
    <col min="5" max="5" width="13" customWidth="1"/>
    <col min="6" max="6" width="13.664062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42" t="s">
        <v>191</v>
      </c>
      <c r="C2" s="342"/>
      <c r="D2" s="342"/>
      <c r="E2" s="342"/>
      <c r="F2" s="342"/>
      <c r="G2" s="342"/>
      <c r="H2" s="342"/>
      <c r="I2" s="34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218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5.5" customHeight="1" x14ac:dyDescent="0.3">
      <c r="B5" s="155" t="s">
        <v>219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805773778.73999989</v>
      </c>
      <c r="D6" s="38">
        <v>689181339.03000009</v>
      </c>
      <c r="E6" s="38">
        <v>846168049.69000006</v>
      </c>
      <c r="F6" s="38">
        <v>655480782.11999989</v>
      </c>
      <c r="G6" s="38">
        <v>688105895.65000057</v>
      </c>
      <c r="H6" s="54">
        <v>740817999.81000042</v>
      </c>
      <c r="I6" s="54">
        <v>785342964.56999874</v>
      </c>
      <c r="J6" s="54">
        <v>736617482.36999989</v>
      </c>
      <c r="K6" s="54">
        <v>740614041.05000019</v>
      </c>
      <c r="L6" s="54">
        <v>737651559.46000004</v>
      </c>
      <c r="M6" s="54">
        <v>825145644.76000214</v>
      </c>
      <c r="N6" s="54">
        <v>2586012982.8999996</v>
      </c>
    </row>
    <row r="7" spans="1:14" x14ac:dyDescent="0.3">
      <c r="B7" s="87">
        <v>2021</v>
      </c>
      <c r="C7" s="38">
        <v>691821319.05000019</v>
      </c>
      <c r="D7" s="38">
        <v>665043641.13000011</v>
      </c>
      <c r="E7" s="38">
        <v>844937564.54999983</v>
      </c>
      <c r="F7" s="38">
        <v>787847301.14000034</v>
      </c>
      <c r="G7" s="38">
        <v>810854066.47000003</v>
      </c>
      <c r="H7" s="38">
        <v>754901952.83999956</v>
      </c>
      <c r="I7" s="38">
        <v>830692056.40999985</v>
      </c>
      <c r="J7" s="38">
        <v>779799601.35999966</v>
      </c>
      <c r="K7" s="96">
        <v>800924292.26999998</v>
      </c>
      <c r="L7" s="96">
        <v>854684637.1900003</v>
      </c>
      <c r="M7" s="96">
        <v>919306071.84000003</v>
      </c>
      <c r="N7" s="54">
        <v>2878182359.5999999</v>
      </c>
    </row>
    <row r="8" spans="1:14" x14ac:dyDescent="0.3">
      <c r="B8" s="87">
        <v>2022</v>
      </c>
      <c r="C8" s="38">
        <v>673239080.62</v>
      </c>
      <c r="D8" s="38">
        <v>712623847.20999992</v>
      </c>
      <c r="E8" s="38">
        <v>1001029596.9200001</v>
      </c>
      <c r="F8" s="38">
        <v>748981800.1700002</v>
      </c>
      <c r="G8" s="38">
        <v>899454747.44000053</v>
      </c>
      <c r="H8" s="38">
        <v>862428863.55000103</v>
      </c>
      <c r="I8" s="38">
        <v>818774046.4200002</v>
      </c>
      <c r="J8" s="38">
        <v>882799210.39000058</v>
      </c>
      <c r="K8" s="96">
        <v>881961605.01000035</v>
      </c>
      <c r="L8" s="96">
        <v>943017025.27999973</v>
      </c>
      <c r="M8" s="96">
        <v>1084087871.9799995</v>
      </c>
      <c r="N8" s="54">
        <v>3167294437.1800003</v>
      </c>
    </row>
    <row r="9" spans="1:14" x14ac:dyDescent="0.3">
      <c r="B9" s="87">
        <v>2023</v>
      </c>
      <c r="C9" s="38">
        <v>787471406.60000002</v>
      </c>
      <c r="D9" s="38">
        <v>800600632.25999999</v>
      </c>
      <c r="E9" s="38">
        <v>1082659792.9100001</v>
      </c>
      <c r="F9" s="38">
        <v>818495967.44999993</v>
      </c>
      <c r="G9" s="38">
        <v>973272692.75</v>
      </c>
      <c r="H9" s="38">
        <v>925100868.46000028</v>
      </c>
      <c r="I9" s="38">
        <v>933216139.95000076</v>
      </c>
      <c r="J9" s="38">
        <v>1011612935.75</v>
      </c>
      <c r="K9" s="38">
        <v>889576541.06999969</v>
      </c>
      <c r="L9" s="38">
        <v>1046325315.7099996</v>
      </c>
      <c r="M9" s="38">
        <v>1098985086.5299997</v>
      </c>
      <c r="N9" s="38">
        <v>3565457207.73</v>
      </c>
    </row>
    <row r="10" spans="1:14" x14ac:dyDescent="0.3">
      <c r="B10" s="87">
        <v>2024</v>
      </c>
      <c r="C10" s="38">
        <v>933672407.10999966</v>
      </c>
      <c r="D10" s="38">
        <v>876001390.44999969</v>
      </c>
      <c r="E10" s="38">
        <v>1038042628.0799999</v>
      </c>
      <c r="F10" s="38">
        <v>1118722535.8899999</v>
      </c>
      <c r="G10" s="38">
        <v>1023346998.1300004</v>
      </c>
      <c r="H10" s="38">
        <v>978191819.55000007</v>
      </c>
      <c r="I10" s="38">
        <v>1074696273.8200004</v>
      </c>
      <c r="J10" s="38">
        <v>1033653493</v>
      </c>
      <c r="K10" s="38">
        <v>999522263.29999995</v>
      </c>
      <c r="L10" s="38">
        <v>1135911652.0499997</v>
      </c>
      <c r="M10" s="38">
        <v>1166390932.5299995</v>
      </c>
      <c r="N10" s="38">
        <v>3928439421.9200001</v>
      </c>
    </row>
    <row r="11" spans="1:14" x14ac:dyDescent="0.3">
      <c r="B11" s="87">
        <v>2025</v>
      </c>
      <c r="C11" s="38">
        <f>'[9]Graf_tab_4 a 10'!S236</f>
        <v>650673129.93000007</v>
      </c>
      <c r="D11" s="38">
        <f>'[9]Graf_tab_4 a 10'!T236</f>
        <v>972921037.53000009</v>
      </c>
      <c r="E11" s="38">
        <f>'[9]Graf_tab_4 a 10'!U236</f>
        <v>1077039012.23</v>
      </c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3">
      <c r="B12" s="35"/>
      <c r="C12" s="38"/>
      <c r="D12" s="38"/>
      <c r="E12" s="38"/>
      <c r="F12" s="38"/>
      <c r="G12" s="38"/>
      <c r="H12" s="38"/>
      <c r="I12" s="54"/>
      <c r="J12" s="54"/>
      <c r="K12" s="54"/>
      <c r="L12" s="54"/>
      <c r="M12" s="54"/>
      <c r="N12" s="54"/>
    </row>
    <row r="13" spans="1:14" ht="15.6" x14ac:dyDescent="0.3">
      <c r="B13" s="144" t="s">
        <v>218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ht="27.6" x14ac:dyDescent="0.3">
      <c r="B14" s="155" t="s">
        <v>220</v>
      </c>
      <c r="C14" s="156" t="s">
        <v>194</v>
      </c>
      <c r="D14" s="157" t="s">
        <v>195</v>
      </c>
      <c r="E14" s="157" t="s">
        <v>196</v>
      </c>
      <c r="F14" s="157" t="s">
        <v>197</v>
      </c>
      <c r="G14" s="157" t="s">
        <v>198</v>
      </c>
      <c r="H14" s="157" t="s">
        <v>199</v>
      </c>
      <c r="I14" s="157" t="s">
        <v>200</v>
      </c>
      <c r="J14" s="157" t="s">
        <v>201</v>
      </c>
      <c r="K14" s="157" t="s">
        <v>202</v>
      </c>
      <c r="L14" s="157" t="s">
        <v>203</v>
      </c>
      <c r="M14" s="157" t="s">
        <v>204</v>
      </c>
      <c r="N14" s="157" t="s">
        <v>205</v>
      </c>
    </row>
    <row r="15" spans="1:14" x14ac:dyDescent="0.3">
      <c r="B15" s="87">
        <v>2020</v>
      </c>
      <c r="C15" s="38">
        <v>10724185126.23</v>
      </c>
      <c r="D15" s="38">
        <v>9183095745.5900002</v>
      </c>
      <c r="E15" s="38">
        <v>6782688588.3899994</v>
      </c>
      <c r="F15" s="38">
        <v>4143617965.2200012</v>
      </c>
      <c r="G15" s="38">
        <v>6202774490.2399979</v>
      </c>
      <c r="H15" s="38">
        <v>9902080119.8699951</v>
      </c>
      <c r="I15" s="38">
        <v>12219912752.050003</v>
      </c>
      <c r="J15" s="38">
        <v>11836943597.080002</v>
      </c>
      <c r="K15" s="38">
        <v>9956954683.1599884</v>
      </c>
      <c r="L15" s="38">
        <v>8108700446.8200073</v>
      </c>
      <c r="M15" s="38">
        <v>9227280737.5</v>
      </c>
      <c r="N15" s="38">
        <v>14418865213.710007</v>
      </c>
    </row>
    <row r="16" spans="1:14" x14ac:dyDescent="0.3">
      <c r="B16" s="87">
        <v>2021</v>
      </c>
      <c r="C16" s="38">
        <v>10891643892.990002</v>
      </c>
      <c r="D16" s="38">
        <v>9171571481.6899986</v>
      </c>
      <c r="E16" s="38">
        <v>10102616127.289995</v>
      </c>
      <c r="F16" s="38">
        <v>8152911126.1999979</v>
      </c>
      <c r="G16" s="38">
        <v>10664555256.689999</v>
      </c>
      <c r="H16" s="38">
        <v>11916508619.33</v>
      </c>
      <c r="I16" s="38">
        <v>12001575370.419998</v>
      </c>
      <c r="J16" s="38">
        <v>10307915512.910004</v>
      </c>
      <c r="K16" s="111">
        <v>10109352732.560001</v>
      </c>
      <c r="L16" s="111">
        <v>10371098042.290001</v>
      </c>
      <c r="M16" s="38">
        <v>12145345155.57</v>
      </c>
      <c r="N16" s="38">
        <v>10329784479.719999</v>
      </c>
    </row>
    <row r="17" spans="2:14" x14ac:dyDescent="0.3">
      <c r="B17" s="87">
        <v>2022</v>
      </c>
      <c r="C17" s="38">
        <v>10677319983.5</v>
      </c>
      <c r="D17" s="38">
        <v>11195937406.880001</v>
      </c>
      <c r="E17" s="38">
        <v>12413067811.429998</v>
      </c>
      <c r="F17" s="38">
        <v>10296123494.98</v>
      </c>
      <c r="G17" s="38">
        <v>12314494378.440001</v>
      </c>
      <c r="H17" s="38">
        <v>11800814213.850002</v>
      </c>
      <c r="I17" s="38">
        <v>12954895123.420002</v>
      </c>
      <c r="J17" s="38">
        <v>13549161420.060001</v>
      </c>
      <c r="K17" s="111">
        <v>12388741784.959999</v>
      </c>
      <c r="L17" s="111">
        <v>11064208346.629974</v>
      </c>
      <c r="M17" s="38">
        <v>9632461540.4400024</v>
      </c>
      <c r="N17" s="38">
        <v>12093511512.049988</v>
      </c>
    </row>
    <row r="18" spans="2:14" x14ac:dyDescent="0.3">
      <c r="B18" s="87">
        <v>2023</v>
      </c>
      <c r="C18" s="38">
        <v>12926055096.790001</v>
      </c>
      <c r="D18" s="38">
        <v>10198723535.440001</v>
      </c>
      <c r="E18" s="38">
        <v>12787542230.700001</v>
      </c>
      <c r="F18" s="38">
        <v>10055740195.15</v>
      </c>
      <c r="G18" s="38">
        <v>12131733495.929998</v>
      </c>
      <c r="H18" s="38">
        <v>12412466404.780001</v>
      </c>
      <c r="I18" s="38">
        <v>15626163281.139999</v>
      </c>
      <c r="J18" s="38">
        <v>15492481437.369995</v>
      </c>
      <c r="K18" s="38">
        <v>12891524392.399994</v>
      </c>
      <c r="L18" s="38">
        <v>12896207723.26</v>
      </c>
      <c r="M18" s="38">
        <v>12476337362.460003</v>
      </c>
      <c r="N18" s="38">
        <v>13373549476.02</v>
      </c>
    </row>
    <row r="19" spans="2:14" x14ac:dyDescent="0.3">
      <c r="B19" s="87">
        <v>2024</v>
      </c>
      <c r="C19" s="38">
        <v>15359913548.549999</v>
      </c>
      <c r="D19" s="38">
        <v>13670187916.969999</v>
      </c>
      <c r="E19" s="38">
        <v>14584306803.950001</v>
      </c>
      <c r="F19" s="38">
        <v>15542750440.099998</v>
      </c>
      <c r="G19" s="38">
        <v>15132490144.790003</v>
      </c>
      <c r="H19" s="38">
        <v>13755687975.019999</v>
      </c>
      <c r="I19" s="38">
        <v>17168750124.999998</v>
      </c>
      <c r="J19" s="38">
        <v>16109495517.520002</v>
      </c>
      <c r="K19" s="38">
        <v>14621984590.480001</v>
      </c>
      <c r="L19" s="38">
        <v>14312106603.290001</v>
      </c>
      <c r="M19" s="38">
        <v>12496372564.819998</v>
      </c>
      <c r="N19" s="38">
        <v>15501065653.109999</v>
      </c>
    </row>
    <row r="20" spans="2:14" x14ac:dyDescent="0.3">
      <c r="B20" s="87">
        <v>2025</v>
      </c>
      <c r="C20" s="38">
        <f>'[9]Graf_tab_4 a 10'!S244</f>
        <v>14564012187.26</v>
      </c>
      <c r="D20" s="38">
        <f>'[9]Graf_tab_4 a 10'!T244</f>
        <v>13819385097.929998</v>
      </c>
      <c r="E20" s="38">
        <f>'[9]Graf_tab_4 a 10'!U244</f>
        <v>13202067623.030001</v>
      </c>
      <c r="F20" s="38"/>
      <c r="G20" s="38"/>
      <c r="H20" s="38"/>
      <c r="I20" s="38"/>
      <c r="J20" s="38"/>
      <c r="K20" s="38"/>
      <c r="L20" s="38"/>
      <c r="M20" s="38"/>
      <c r="N20" s="38"/>
    </row>
    <row r="21" spans="2:14" x14ac:dyDescent="0.3">
      <c r="B21" s="35"/>
      <c r="C21" s="38"/>
      <c r="D21" s="38"/>
      <c r="E21" s="38"/>
      <c r="F21" s="38"/>
      <c r="G21" s="38"/>
      <c r="H21" s="54"/>
    </row>
    <row r="22" spans="2:14" ht="15.6" x14ac:dyDescent="0.3">
      <c r="B22" s="144" t="s">
        <v>218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</row>
    <row r="23" spans="2:14" ht="27.6" x14ac:dyDescent="0.3">
      <c r="B23" s="155" t="s">
        <v>221</v>
      </c>
      <c r="C23" s="156" t="s">
        <v>194</v>
      </c>
      <c r="D23" s="157" t="s">
        <v>195</v>
      </c>
      <c r="E23" s="157" t="s">
        <v>196</v>
      </c>
      <c r="F23" s="157" t="s">
        <v>197</v>
      </c>
      <c r="G23" s="157" t="s">
        <v>198</v>
      </c>
      <c r="H23" s="157" t="s">
        <v>199</v>
      </c>
      <c r="I23" s="157" t="s">
        <v>200</v>
      </c>
      <c r="J23" s="157" t="s">
        <v>201</v>
      </c>
      <c r="K23" s="157" t="s">
        <v>202</v>
      </c>
      <c r="L23" s="157" t="s">
        <v>203</v>
      </c>
      <c r="M23" s="157" t="s">
        <v>204</v>
      </c>
      <c r="N23" s="157" t="s">
        <v>205</v>
      </c>
    </row>
    <row r="24" spans="2:14" x14ac:dyDescent="0.3">
      <c r="B24" s="87">
        <v>2020</v>
      </c>
      <c r="C24" s="38">
        <v>293268076.24442589</v>
      </c>
      <c r="D24" s="38">
        <v>292771630.8444258</v>
      </c>
      <c r="E24" s="38">
        <v>272587563.75442564</v>
      </c>
      <c r="F24" s="38">
        <v>261623650.12442577</v>
      </c>
      <c r="G24" s="38">
        <v>256105996.67442942</v>
      </c>
      <c r="H24" s="38">
        <v>267649890.61305475</v>
      </c>
      <c r="I24" s="38">
        <v>276263496.36305547</v>
      </c>
      <c r="J24" s="38">
        <v>269683380.85305476</v>
      </c>
      <c r="K24" s="38">
        <v>269004406.63305473</v>
      </c>
      <c r="L24" s="38">
        <v>274763398.33305454</v>
      </c>
      <c r="M24" s="38">
        <v>272504617.28305483</v>
      </c>
      <c r="N24" s="38">
        <v>299891147.78305531</v>
      </c>
    </row>
    <row r="25" spans="2:14" x14ac:dyDescent="0.3">
      <c r="B25" s="87">
        <v>2021</v>
      </c>
      <c r="C25" s="38">
        <v>268231875.53305483</v>
      </c>
      <c r="D25" s="38">
        <v>277189549.14305496</v>
      </c>
      <c r="E25" s="38">
        <v>283080612.06305468</v>
      </c>
      <c r="F25" s="38">
        <v>272198930.97305477</v>
      </c>
      <c r="G25" s="38">
        <v>269708230.09315467</v>
      </c>
      <c r="H25" s="38">
        <v>267268319.22305489</v>
      </c>
      <c r="I25" s="38">
        <v>281868026.69305444</v>
      </c>
      <c r="J25" s="38">
        <v>278731499.17305446</v>
      </c>
      <c r="K25" s="111">
        <v>279835327.11305451</v>
      </c>
      <c r="L25" s="111">
        <v>277346194.38305449</v>
      </c>
      <c r="M25" s="38">
        <v>314461563.67000002</v>
      </c>
      <c r="N25" s="38">
        <v>278941517.45999998</v>
      </c>
    </row>
    <row r="26" spans="2:14" x14ac:dyDescent="0.3">
      <c r="B26" s="87">
        <v>2022</v>
      </c>
      <c r="C26" s="38">
        <v>276712890.77999997</v>
      </c>
      <c r="D26" s="38">
        <v>258687440.13611001</v>
      </c>
      <c r="E26" s="38">
        <v>297576778.82305431</v>
      </c>
      <c r="F26" s="38">
        <v>277543743.5430547</v>
      </c>
      <c r="G26" s="38">
        <v>290711574.17120147</v>
      </c>
      <c r="H26" s="38">
        <v>279511575.26225173</v>
      </c>
      <c r="I26" s="38">
        <v>275664886.62387621</v>
      </c>
      <c r="J26" s="38">
        <v>273121953.49499702</v>
      </c>
      <c r="K26" s="111">
        <v>281849973.69603908</v>
      </c>
      <c r="L26" s="111">
        <v>285034596.26581573</v>
      </c>
      <c r="M26" s="38">
        <v>275995366.96367073</v>
      </c>
      <c r="N26" s="38">
        <v>275336028.25000191</v>
      </c>
    </row>
    <row r="27" spans="2:14" x14ac:dyDescent="0.3">
      <c r="B27" s="87">
        <v>2023</v>
      </c>
      <c r="C27" s="38">
        <v>244619571.47999999</v>
      </c>
      <c r="D27" s="38">
        <v>267105359.49000001</v>
      </c>
      <c r="E27" s="38">
        <v>282408560.19</v>
      </c>
      <c r="F27" s="38">
        <v>264625505.30000007</v>
      </c>
      <c r="G27" s="38">
        <v>282659039.99000049</v>
      </c>
      <c r="H27" s="38">
        <v>277101597.6900003</v>
      </c>
      <c r="I27" s="38">
        <v>275972234.14000058</v>
      </c>
      <c r="J27" s="38">
        <v>258526123.28000021</v>
      </c>
      <c r="K27" s="38">
        <v>259467955.15999985</v>
      </c>
      <c r="L27" s="38">
        <v>275988176.19</v>
      </c>
      <c r="M27" s="38">
        <v>260329355.34999999</v>
      </c>
      <c r="N27" s="38">
        <v>276844933.81</v>
      </c>
    </row>
    <row r="28" spans="2:14" x14ac:dyDescent="0.3">
      <c r="B28" s="87">
        <v>2024</v>
      </c>
      <c r="C28" s="38">
        <v>267016137.06999999</v>
      </c>
      <c r="D28" s="38">
        <v>258172297.38</v>
      </c>
      <c r="E28" s="38">
        <v>251411567.03</v>
      </c>
      <c r="F28" s="38">
        <v>266228386.55999994</v>
      </c>
      <c r="G28" s="38">
        <v>254277783.71549988</v>
      </c>
      <c r="H28" s="38">
        <v>267427382.08999979</v>
      </c>
      <c r="I28" s="38">
        <v>262834990.8099997</v>
      </c>
      <c r="J28" s="38">
        <v>248751918.55999994</v>
      </c>
      <c r="K28" s="38">
        <v>253521584.63999963</v>
      </c>
      <c r="L28" s="38">
        <v>258244631.53999996</v>
      </c>
      <c r="M28" s="38">
        <v>233977558.22999978</v>
      </c>
      <c r="N28" s="38">
        <v>278210963.58999872</v>
      </c>
    </row>
    <row r="29" spans="2:14" x14ac:dyDescent="0.3">
      <c r="B29" s="87">
        <v>2025</v>
      </c>
      <c r="C29" s="38">
        <f>'[9]Graf_tab_4 a 10'!S252</f>
        <v>237639236.12999988</v>
      </c>
      <c r="D29" s="38">
        <f>'[9]Graf_tab_4 a 10'!T252</f>
        <v>256487519.31999981</v>
      </c>
      <c r="E29" s="38">
        <f>'[9]Graf_tab_4 a 10'!U252</f>
        <v>244735848.75</v>
      </c>
      <c r="F29" s="38"/>
      <c r="G29" s="38"/>
      <c r="H29" s="38"/>
      <c r="I29" s="38"/>
      <c r="J29" s="38"/>
      <c r="K29" s="38"/>
      <c r="L29" s="38"/>
      <c r="M29" s="38"/>
      <c r="N29" s="38"/>
    </row>
    <row r="30" spans="2:14" x14ac:dyDescent="0.3">
      <c r="B30" s="35"/>
      <c r="C30" s="38"/>
      <c r="D30" s="38"/>
      <c r="E30" s="38"/>
      <c r="F30" s="38"/>
      <c r="G30" s="38"/>
      <c r="H30" s="54"/>
    </row>
    <row r="31" spans="2:14" x14ac:dyDescent="0.3">
      <c r="B31" s="45" t="s">
        <v>1289</v>
      </c>
      <c r="C31" s="36"/>
      <c r="D31" s="36"/>
      <c r="E31" s="36"/>
      <c r="F31" s="36"/>
      <c r="G31" s="36"/>
    </row>
    <row r="32" spans="2:14" x14ac:dyDescent="0.3">
      <c r="B32" s="36"/>
      <c r="C32" s="36"/>
      <c r="D32" s="36"/>
      <c r="E32" s="36"/>
      <c r="F32" s="36"/>
      <c r="G32" s="36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showGridLines="0" topLeftCell="A3" zoomScaleNormal="100" workbookViewId="0">
      <selection activeCell="Q15" sqref="Q15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5" x14ac:dyDescent="0.3">
      <c r="A1" s="42" t="s">
        <v>74</v>
      </c>
    </row>
    <row r="2" spans="1:15" ht="18" x14ac:dyDescent="0.35">
      <c r="B2" s="340" t="s">
        <v>75</v>
      </c>
      <c r="C2" s="340"/>
      <c r="D2" s="340"/>
      <c r="E2" s="340"/>
      <c r="F2" s="340"/>
      <c r="G2" s="340"/>
      <c r="H2" s="340"/>
      <c r="I2" s="340"/>
    </row>
    <row r="3" spans="1:15" ht="15.6" x14ac:dyDescent="0.3">
      <c r="B3" s="11"/>
      <c r="C3" s="7"/>
      <c r="D3" s="7"/>
      <c r="E3" s="7"/>
      <c r="F3" s="7"/>
      <c r="G3" s="7"/>
      <c r="H3" s="7"/>
      <c r="I3" s="7"/>
    </row>
    <row r="4" spans="1:15" ht="15.6" x14ac:dyDescent="0.3">
      <c r="B4" s="144" t="s">
        <v>4</v>
      </c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145" t="s">
        <v>88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  <c r="O5" s="320">
        <v>45717</v>
      </c>
    </row>
    <row r="6" spans="1:15" x14ac:dyDescent="0.3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292</v>
      </c>
      <c r="N6" s="9">
        <v>290</v>
      </c>
      <c r="O6" s="9">
        <v>290</v>
      </c>
    </row>
    <row r="7" spans="1:15" x14ac:dyDescent="0.3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509</v>
      </c>
      <c r="N7" s="9">
        <v>517</v>
      </c>
      <c r="O7" s="9">
        <v>514</v>
      </c>
    </row>
    <row r="8" spans="1:15" x14ac:dyDescent="0.3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334</v>
      </c>
      <c r="N8" s="9">
        <v>328</v>
      </c>
      <c r="O8" s="9">
        <v>327</v>
      </c>
    </row>
    <row r="9" spans="1:15" x14ac:dyDescent="0.3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1135</v>
      </c>
      <c r="N9" s="10">
        <v>1135</v>
      </c>
      <c r="O9" s="10">
        <f>O6+O7+O8</f>
        <v>1131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8"/>
      <c r="C11" s="8"/>
      <c r="D11" s="8"/>
      <c r="E11" s="8"/>
      <c r="F11" s="8"/>
      <c r="G11" s="8"/>
      <c r="H11" s="8"/>
      <c r="I11" s="8"/>
      <c r="J11" s="66"/>
    </row>
    <row r="12" spans="1:15" x14ac:dyDescent="0.3">
      <c r="B12" s="37" t="s">
        <v>356</v>
      </c>
      <c r="C12" s="37" t="s">
        <v>1278</v>
      </c>
      <c r="D12" s="37"/>
      <c r="E12" s="37"/>
      <c r="F12" s="37"/>
      <c r="G12" s="37"/>
      <c r="H12" s="8"/>
      <c r="I12" s="8"/>
    </row>
    <row r="13" spans="1:15" x14ac:dyDescent="0.3">
      <c r="B13" s="61"/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M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52"/>
  <sheetViews>
    <sheetView showGridLines="0" topLeftCell="B1" zoomScaleNormal="100" workbookViewId="0">
      <selection activeCell="Q37" sqref="Q37"/>
    </sheetView>
  </sheetViews>
  <sheetFormatPr defaultRowHeight="14.4" x14ac:dyDescent="0.3"/>
  <cols>
    <col min="2" max="2" width="19.5546875" customWidth="1"/>
    <col min="3" max="3" width="13.4414062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42" t="s">
        <v>191</v>
      </c>
      <c r="C2" s="342"/>
      <c r="D2" s="342"/>
      <c r="E2" s="342"/>
      <c r="F2" s="342"/>
      <c r="G2" s="342"/>
      <c r="H2" s="342"/>
      <c r="I2" s="34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222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223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1500082979.499999</v>
      </c>
      <c r="D6" s="38">
        <v>613900387.51999998</v>
      </c>
      <c r="E6" s="38">
        <v>813917675.0999999</v>
      </c>
      <c r="F6" s="38">
        <v>694982982.45000005</v>
      </c>
      <c r="G6" s="38">
        <v>547716144.80000114</v>
      </c>
      <c r="H6" s="54">
        <v>532704353.55999994</v>
      </c>
      <c r="I6" s="54">
        <v>599560137.56999981</v>
      </c>
      <c r="J6" s="54">
        <v>571780994.62999988</v>
      </c>
      <c r="K6" s="54">
        <v>629117978.05999994</v>
      </c>
      <c r="L6" s="54">
        <v>678511392.63999987</v>
      </c>
      <c r="M6" s="54">
        <v>624752439.73999977</v>
      </c>
      <c r="N6" s="54">
        <v>653045825.42999995</v>
      </c>
    </row>
    <row r="7" spans="1:14" x14ac:dyDescent="0.3">
      <c r="B7" s="87">
        <v>2021</v>
      </c>
      <c r="C7" s="38">
        <v>1010929622.9199998</v>
      </c>
      <c r="D7" s="38">
        <v>681933884.76999998</v>
      </c>
      <c r="E7" s="38">
        <v>825829715.75000024</v>
      </c>
      <c r="F7" s="38">
        <v>1149950530.3399994</v>
      </c>
      <c r="G7" s="38">
        <v>740900688.1500001</v>
      </c>
      <c r="H7" s="38">
        <v>717044570.43999982</v>
      </c>
      <c r="I7" s="38">
        <v>711249528.22000003</v>
      </c>
      <c r="J7" s="38">
        <v>738992663.58000016</v>
      </c>
      <c r="K7" s="96">
        <v>806201749.30999994</v>
      </c>
      <c r="L7" s="96">
        <v>724081965.12000012</v>
      </c>
      <c r="M7" s="54">
        <v>789180603.83000004</v>
      </c>
      <c r="N7" s="54">
        <v>765739798.92999995</v>
      </c>
    </row>
    <row r="8" spans="1:14" x14ac:dyDescent="0.3">
      <c r="B8" s="87">
        <v>2022</v>
      </c>
      <c r="C8" s="38">
        <v>1780284597.5099998</v>
      </c>
      <c r="D8" s="38">
        <v>811719963.75</v>
      </c>
      <c r="E8" s="38">
        <v>982990397.28999996</v>
      </c>
      <c r="F8" s="38">
        <v>797606862.47000003</v>
      </c>
      <c r="G8" s="38">
        <v>878589251.52000034</v>
      </c>
      <c r="H8" s="38">
        <v>839541402.80999994</v>
      </c>
      <c r="I8" s="38">
        <v>858259276.77000046</v>
      </c>
      <c r="J8" s="38">
        <v>893467260.27999997</v>
      </c>
      <c r="K8" s="96">
        <v>770591827.50000024</v>
      </c>
      <c r="L8" s="96">
        <v>707269315.57000005</v>
      </c>
      <c r="M8" s="54">
        <v>828652300.16999984</v>
      </c>
      <c r="N8" s="54">
        <v>957890131.79000044</v>
      </c>
    </row>
    <row r="9" spans="1:14" x14ac:dyDescent="0.3">
      <c r="B9" s="87">
        <v>2023</v>
      </c>
      <c r="C9" s="38">
        <v>1802141940.26</v>
      </c>
      <c r="D9" s="38">
        <v>807208624.38</v>
      </c>
      <c r="E9" s="38">
        <v>1037518341.4400001</v>
      </c>
      <c r="F9" s="38">
        <v>815492886.44991422</v>
      </c>
      <c r="G9" s="38">
        <v>971957205.19000006</v>
      </c>
      <c r="H9" s="38">
        <v>879388072.38000011</v>
      </c>
      <c r="I9" s="38">
        <v>828498457.3799932</v>
      </c>
      <c r="J9" s="38">
        <v>887961890.58000588</v>
      </c>
      <c r="K9" s="38">
        <v>770806600.25</v>
      </c>
      <c r="L9" s="38">
        <v>844089618.63</v>
      </c>
      <c r="M9" s="38">
        <v>868418458.5</v>
      </c>
      <c r="N9" s="38">
        <v>839200513.89999998</v>
      </c>
    </row>
    <row r="10" spans="1:14" x14ac:dyDescent="0.3">
      <c r="B10" s="87">
        <v>2024</v>
      </c>
      <c r="C10" s="38">
        <v>1880215445.25</v>
      </c>
      <c r="D10" s="38">
        <v>912065692.69000006</v>
      </c>
      <c r="E10" s="38">
        <v>877781672.26999998</v>
      </c>
      <c r="F10" s="38">
        <v>938159183.1500001</v>
      </c>
      <c r="G10" s="38">
        <v>1141988308.3199997</v>
      </c>
      <c r="H10" s="38">
        <v>833661282.81999993</v>
      </c>
      <c r="I10" s="38">
        <v>1024165217.5299996</v>
      </c>
      <c r="J10" s="38">
        <v>938898580.69999981</v>
      </c>
      <c r="K10" s="38">
        <v>956359010.69000006</v>
      </c>
      <c r="L10" s="38">
        <v>1011732386.3999999</v>
      </c>
      <c r="M10" s="38">
        <v>1043103706.4300001</v>
      </c>
      <c r="N10" s="38">
        <v>1067391049.6307168</v>
      </c>
    </row>
    <row r="11" spans="1:14" x14ac:dyDescent="0.3">
      <c r="B11" s="87">
        <v>2025</v>
      </c>
      <c r="C11" s="38">
        <f>'[9]Graf_tab_4 a 10'!S262</f>
        <v>2126225016.0599999</v>
      </c>
      <c r="D11" s="38">
        <f>'[9]Graf_tab_4 a 10'!T262</f>
        <v>1312228027.4399998</v>
      </c>
      <c r="E11" s="38">
        <f>'[9]Graf_tab_4 a 10'!U262</f>
        <v>1056482560.4599998</v>
      </c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3">
      <c r="B12" s="35"/>
      <c r="C12" s="38"/>
      <c r="D12" s="38"/>
      <c r="E12" s="38"/>
      <c r="F12" s="38"/>
      <c r="G12" s="38"/>
      <c r="H12" s="54"/>
      <c r="I12" s="54"/>
      <c r="J12" s="54"/>
      <c r="K12" s="54"/>
      <c r="L12" s="54"/>
      <c r="M12" s="54"/>
      <c r="N12" s="54"/>
    </row>
    <row r="13" spans="1:14" ht="15.6" x14ac:dyDescent="0.3">
      <c r="B13" s="144" t="s">
        <v>222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x14ac:dyDescent="0.3">
      <c r="B14" s="155" t="s">
        <v>224</v>
      </c>
      <c r="C14" s="156" t="s">
        <v>194</v>
      </c>
      <c r="D14" s="157" t="s">
        <v>195</v>
      </c>
      <c r="E14" s="157" t="s">
        <v>196</v>
      </c>
      <c r="F14" s="157" t="s">
        <v>197</v>
      </c>
      <c r="G14" s="157" t="s">
        <v>198</v>
      </c>
      <c r="H14" s="157" t="s">
        <v>199</v>
      </c>
      <c r="I14" s="157" t="s">
        <v>200</v>
      </c>
      <c r="J14" s="157" t="s">
        <v>201</v>
      </c>
      <c r="K14" s="157" t="s">
        <v>202</v>
      </c>
      <c r="L14" s="157" t="s">
        <v>203</v>
      </c>
      <c r="M14" s="157" t="s">
        <v>204</v>
      </c>
      <c r="N14" s="157" t="s">
        <v>205</v>
      </c>
    </row>
    <row r="15" spans="1:14" x14ac:dyDescent="0.3">
      <c r="B15" s="87">
        <v>2020</v>
      </c>
      <c r="C15" s="38">
        <v>5745508180.3476295</v>
      </c>
      <c r="D15" s="38">
        <v>4927309363.9400005</v>
      </c>
      <c r="E15" s="38">
        <v>9117453389.3300018</v>
      </c>
      <c r="F15" s="38">
        <v>5472692017.8999996</v>
      </c>
      <c r="G15" s="38">
        <v>4678502509.550004</v>
      </c>
      <c r="H15" s="38">
        <v>4700388910.8899994</v>
      </c>
      <c r="I15" s="38">
        <v>5505412518.7299995</v>
      </c>
      <c r="J15" s="38">
        <v>5444649046.4399996</v>
      </c>
      <c r="K15" s="38">
        <v>6015062826.4900055</v>
      </c>
      <c r="L15" s="55">
        <v>7474833124.0099983</v>
      </c>
      <c r="M15" s="55">
        <v>6328314080.9099998</v>
      </c>
      <c r="N15" s="177">
        <v>6834359422.3599987</v>
      </c>
    </row>
    <row r="16" spans="1:14" x14ac:dyDescent="0.3">
      <c r="B16" s="87">
        <v>2021</v>
      </c>
      <c r="C16" s="38">
        <v>5936220142.1700001</v>
      </c>
      <c r="D16" s="38">
        <v>6522496141.6900015</v>
      </c>
      <c r="E16" s="38">
        <v>8375039041.7899971</v>
      </c>
      <c r="F16" s="38">
        <v>7801975035.2299995</v>
      </c>
      <c r="G16" s="38">
        <v>7659923475.6900005</v>
      </c>
      <c r="H16" s="38">
        <v>7375206019.3199987</v>
      </c>
      <c r="I16" s="38">
        <v>7191307244.1800013</v>
      </c>
      <c r="J16" s="38">
        <v>8618616165.0300026</v>
      </c>
      <c r="K16" s="111">
        <v>8467348803.0900002</v>
      </c>
      <c r="L16" s="111">
        <v>7880909985.1799984</v>
      </c>
      <c r="M16" s="55">
        <v>8511653823</v>
      </c>
      <c r="N16" s="177">
        <v>8336728540.8400002</v>
      </c>
    </row>
    <row r="17" spans="2:14" x14ac:dyDescent="0.3">
      <c r="B17" s="87">
        <v>2022</v>
      </c>
      <c r="C17" s="38">
        <v>8367237762.0699997</v>
      </c>
      <c r="D17" s="38">
        <v>8708712725.6599998</v>
      </c>
      <c r="E17" s="38">
        <v>9902847528.5001411</v>
      </c>
      <c r="F17" s="38">
        <v>8210490801.2700024</v>
      </c>
      <c r="G17" s="38">
        <v>9208758937.359993</v>
      </c>
      <c r="H17" s="38">
        <v>9771018301.8399963</v>
      </c>
      <c r="I17" s="38">
        <v>9205842330.210001</v>
      </c>
      <c r="J17" s="38">
        <v>9478266379.789999</v>
      </c>
      <c r="K17" s="111">
        <v>8435354886.6899986</v>
      </c>
      <c r="L17" s="111">
        <v>8070677495.8699989</v>
      </c>
      <c r="M17" s="55">
        <v>9031890220.2700005</v>
      </c>
      <c r="N17" s="177">
        <v>10449751790.109524</v>
      </c>
    </row>
    <row r="18" spans="2:14" x14ac:dyDescent="0.3">
      <c r="B18" s="87">
        <v>2023</v>
      </c>
      <c r="C18" s="38">
        <v>10198313104.389999</v>
      </c>
      <c r="D18" s="38">
        <v>8454825793.79</v>
      </c>
      <c r="E18" s="38">
        <v>10945204133.68</v>
      </c>
      <c r="F18" s="38">
        <v>8791456460.2775993</v>
      </c>
      <c r="G18" s="38">
        <v>10071485544.675438</v>
      </c>
      <c r="H18" s="38">
        <v>9368763159</v>
      </c>
      <c r="I18" s="38">
        <v>8694713012.1100025</v>
      </c>
      <c r="J18" s="38">
        <v>9235037451.2499962</v>
      </c>
      <c r="K18" s="38">
        <v>8537288578.750001</v>
      </c>
      <c r="L18" s="38">
        <v>9356408271.2900009</v>
      </c>
      <c r="M18" s="38">
        <v>9085613332.3099995</v>
      </c>
      <c r="N18" s="38">
        <v>9127226840.6800003</v>
      </c>
    </row>
    <row r="19" spans="2:14" x14ac:dyDescent="0.3">
      <c r="B19" s="87">
        <v>2024</v>
      </c>
      <c r="C19" s="38">
        <v>9410918892.9500008</v>
      </c>
      <c r="D19" s="38">
        <v>8403543219.3599997</v>
      </c>
      <c r="E19" s="38">
        <v>8849152383.4099998</v>
      </c>
      <c r="F19" s="38">
        <v>9953985657.9699993</v>
      </c>
      <c r="G19" s="38">
        <v>10368034355.87793</v>
      </c>
      <c r="H19" s="38">
        <v>9491432797.3500004</v>
      </c>
      <c r="I19" s="38">
        <v>10629619636.250004</v>
      </c>
      <c r="J19" s="38">
        <v>10274057022.050001</v>
      </c>
      <c r="K19" s="38">
        <v>9576914366.8400021</v>
      </c>
      <c r="L19" s="38">
        <v>10876222277.129997</v>
      </c>
      <c r="M19" s="38">
        <v>10137781546.730001</v>
      </c>
      <c r="N19" s="38">
        <v>11238279179.580002</v>
      </c>
    </row>
    <row r="20" spans="2:14" x14ac:dyDescent="0.3">
      <c r="B20" s="87">
        <v>2025</v>
      </c>
      <c r="C20" s="38">
        <f>'[9]Graf_tab_4 a 10'!S270</f>
        <v>11981113160.189997</v>
      </c>
      <c r="D20" s="38">
        <f>'[9]Graf_tab_4 a 10'!T270</f>
        <v>11305761050.07</v>
      </c>
      <c r="E20" s="38">
        <f>'[9]Graf_tab_4 a 10'!U270</f>
        <v>10663134149.539997</v>
      </c>
      <c r="F20" s="38"/>
      <c r="G20" s="38"/>
      <c r="H20" s="38"/>
      <c r="I20" s="38"/>
      <c r="J20" s="38"/>
      <c r="K20" s="38"/>
      <c r="L20" s="38"/>
      <c r="M20" s="38"/>
      <c r="N20" s="38"/>
    </row>
    <row r="21" spans="2:14" x14ac:dyDescent="0.3">
      <c r="B21" s="35"/>
      <c r="C21" s="38"/>
      <c r="D21" s="38"/>
      <c r="E21" s="38"/>
      <c r="F21" s="38"/>
      <c r="G21" s="38"/>
      <c r="H21" s="54"/>
      <c r="L21" s="74"/>
    </row>
    <row r="22" spans="2:14" ht="15.6" x14ac:dyDescent="0.3">
      <c r="B22" s="144" t="s">
        <v>222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</row>
    <row r="23" spans="2:14" ht="24.75" customHeight="1" x14ac:dyDescent="0.3">
      <c r="B23" s="155" t="s">
        <v>225</v>
      </c>
      <c r="C23" s="156" t="s">
        <v>194</v>
      </c>
      <c r="D23" s="157" t="s">
        <v>195</v>
      </c>
      <c r="E23" s="157" t="s">
        <v>196</v>
      </c>
      <c r="F23" s="157" t="s">
        <v>197</v>
      </c>
      <c r="G23" s="157" t="s">
        <v>198</v>
      </c>
      <c r="H23" s="157" t="s">
        <v>199</v>
      </c>
      <c r="I23" s="157" t="s">
        <v>200</v>
      </c>
      <c r="J23" s="157" t="s">
        <v>201</v>
      </c>
      <c r="K23" s="157" t="s">
        <v>202</v>
      </c>
      <c r="L23" s="157" t="s">
        <v>203</v>
      </c>
      <c r="M23" s="157" t="s">
        <v>204</v>
      </c>
      <c r="N23" s="157" t="s">
        <v>205</v>
      </c>
    </row>
    <row r="24" spans="2:14" x14ac:dyDescent="0.3">
      <c r="B24" s="87">
        <v>2020</v>
      </c>
      <c r="C24" s="38">
        <v>160934761.31999999</v>
      </c>
      <c r="D24" s="38">
        <v>160575558.31999999</v>
      </c>
      <c r="E24" s="38">
        <v>167143771.17000011</v>
      </c>
      <c r="F24" s="38">
        <v>172662162.37</v>
      </c>
      <c r="G24" s="38">
        <v>104092701.50999996</v>
      </c>
      <c r="H24" s="38">
        <v>111295724.00999999</v>
      </c>
      <c r="I24" s="38">
        <v>162265387.98000002</v>
      </c>
      <c r="J24" s="38">
        <v>164777875.85999992</v>
      </c>
      <c r="K24" s="38">
        <v>150520325.09</v>
      </c>
      <c r="L24" s="38">
        <v>138440044.51999998</v>
      </c>
      <c r="M24" s="38">
        <v>130606931.94999999</v>
      </c>
      <c r="N24" s="38">
        <v>172781990.25</v>
      </c>
    </row>
    <row r="25" spans="2:14" x14ac:dyDescent="0.3">
      <c r="B25" s="87">
        <v>2021</v>
      </c>
      <c r="C25" s="38">
        <v>142395694.68000004</v>
      </c>
      <c r="D25" s="38">
        <v>149559867.15000001</v>
      </c>
      <c r="E25" s="38">
        <v>173004539.43000001</v>
      </c>
      <c r="F25" s="38">
        <v>146230394.27000001</v>
      </c>
      <c r="G25" s="38">
        <v>173523500.67999977</v>
      </c>
      <c r="H25" s="38">
        <v>154035949.69999999</v>
      </c>
      <c r="I25" s="38">
        <v>176231973.12000003</v>
      </c>
      <c r="J25" s="38">
        <v>186825802.37999997</v>
      </c>
      <c r="K25" s="111">
        <v>213790430.17000014</v>
      </c>
      <c r="L25" s="111">
        <v>183461700.39000008</v>
      </c>
      <c r="M25" s="38">
        <v>188933528.46000001</v>
      </c>
      <c r="N25" s="38">
        <v>197153939.66</v>
      </c>
    </row>
    <row r="26" spans="2:14" x14ac:dyDescent="0.3">
      <c r="B26" s="87">
        <v>2022</v>
      </c>
      <c r="C26" s="38">
        <v>192795236.12</v>
      </c>
      <c r="D26" s="38">
        <v>193941567.94</v>
      </c>
      <c r="E26" s="38">
        <v>210611222.18000001</v>
      </c>
      <c r="F26" s="38">
        <v>200026352.09999996</v>
      </c>
      <c r="G26" s="38">
        <v>226220938.58000001</v>
      </c>
      <c r="H26" s="38">
        <v>213394552.94</v>
      </c>
      <c r="I26" s="38">
        <v>236611518.98999983</v>
      </c>
      <c r="J26" s="38">
        <v>246902909.59999999</v>
      </c>
      <c r="K26" s="111">
        <v>233882065.91</v>
      </c>
      <c r="L26" s="111">
        <v>215321157.43000001</v>
      </c>
      <c r="M26" s="38">
        <v>244206720.07999998</v>
      </c>
      <c r="N26" s="38">
        <v>229708246.56000003</v>
      </c>
    </row>
    <row r="27" spans="2:14" x14ac:dyDescent="0.3">
      <c r="B27" s="87">
        <v>2023</v>
      </c>
      <c r="C27" s="38">
        <v>256530505.72999999</v>
      </c>
      <c r="D27" s="38">
        <v>277637620.25999999</v>
      </c>
      <c r="E27" s="38">
        <v>299054634.36000001</v>
      </c>
      <c r="F27" s="38">
        <v>283517555.58000004</v>
      </c>
      <c r="G27" s="38">
        <v>364664848.63999999</v>
      </c>
      <c r="H27" s="38">
        <v>417633550.57999998</v>
      </c>
      <c r="I27" s="38">
        <v>399819841.14999998</v>
      </c>
      <c r="J27" s="38">
        <v>391368526.03999996</v>
      </c>
      <c r="K27" s="38">
        <v>395272679.7099998</v>
      </c>
      <c r="L27" s="38">
        <v>419793306.88999999</v>
      </c>
      <c r="M27" s="38">
        <v>314117434.23000002</v>
      </c>
      <c r="N27" s="38">
        <v>281270300.40999997</v>
      </c>
    </row>
    <row r="28" spans="2:14" x14ac:dyDescent="0.3">
      <c r="B28" s="87">
        <v>2024</v>
      </c>
      <c r="C28" s="38">
        <v>418536576.64999998</v>
      </c>
      <c r="D28" s="38">
        <v>392606755.56999999</v>
      </c>
      <c r="E28" s="38">
        <v>381687367.77999997</v>
      </c>
      <c r="F28" s="38">
        <v>406413939.29000002</v>
      </c>
      <c r="G28" s="38">
        <v>303687802.06999993</v>
      </c>
      <c r="H28" s="38">
        <v>245105049.54999998</v>
      </c>
      <c r="I28" s="38">
        <v>260835982.31</v>
      </c>
      <c r="J28" s="38">
        <v>217819385.77000001</v>
      </c>
      <c r="K28" s="38">
        <v>248274610.83999997</v>
      </c>
      <c r="L28" s="38">
        <v>272886370.30999994</v>
      </c>
      <c r="M28" s="38">
        <v>222657485.20999998</v>
      </c>
      <c r="N28" s="38">
        <v>237743788.25999996</v>
      </c>
    </row>
    <row r="29" spans="2:14" x14ac:dyDescent="0.3">
      <c r="B29" s="87">
        <v>2025</v>
      </c>
      <c r="C29" s="38">
        <f>'[9]Graf_tab_4 a 10'!S278</f>
        <v>237651469.19000006</v>
      </c>
      <c r="D29" s="38">
        <f>'[9]Graf_tab_4 a 10'!T278</f>
        <v>229998372.19999999</v>
      </c>
      <c r="E29" s="38">
        <f>'[9]Graf_tab_4 a 10'!U278</f>
        <v>256830106.33999997</v>
      </c>
      <c r="F29" s="38"/>
      <c r="G29" s="38"/>
      <c r="H29" s="38"/>
      <c r="I29" s="38"/>
      <c r="J29" s="38"/>
      <c r="K29" s="38"/>
      <c r="L29" s="38"/>
      <c r="M29" s="38"/>
      <c r="N29" s="38"/>
    </row>
    <row r="30" spans="2:14" x14ac:dyDescent="0.3">
      <c r="B30" s="35"/>
      <c r="C30" s="38"/>
      <c r="D30" s="38"/>
      <c r="E30" s="38"/>
      <c r="F30" s="38"/>
      <c r="G30" s="38"/>
      <c r="H30" s="54"/>
    </row>
    <row r="31" spans="2:14" x14ac:dyDescent="0.3">
      <c r="B31" s="45" t="s">
        <v>1289</v>
      </c>
      <c r="C31" s="36"/>
      <c r="D31" s="36"/>
      <c r="E31" s="36"/>
      <c r="F31" s="36"/>
      <c r="G31" s="36"/>
    </row>
    <row r="32" spans="2:14" x14ac:dyDescent="0.3">
      <c r="B32" s="36"/>
      <c r="C32" s="36"/>
      <c r="D32" s="36"/>
      <c r="E32" s="36"/>
      <c r="F32" s="36"/>
      <c r="G32" s="36"/>
    </row>
    <row r="33" spans="2:14" x14ac:dyDescent="0.3">
      <c r="B33" s="8"/>
      <c r="C33" s="8"/>
      <c r="D33" s="8"/>
      <c r="E33" s="8"/>
      <c r="F33" s="8"/>
      <c r="G33" s="8"/>
    </row>
    <row r="34" spans="2:14" x14ac:dyDescent="0.3">
      <c r="B34" s="8"/>
      <c r="C34" s="8"/>
      <c r="D34" s="8"/>
      <c r="E34" s="8"/>
      <c r="F34" s="8"/>
      <c r="G34" s="8"/>
    </row>
    <row r="35" spans="2:14" x14ac:dyDescent="0.3">
      <c r="B35" s="8"/>
      <c r="C35" s="8"/>
      <c r="D35" s="8"/>
      <c r="E35" s="8"/>
      <c r="F35" s="8"/>
      <c r="G35" s="8"/>
      <c r="N35" t="s">
        <v>189</v>
      </c>
    </row>
    <row r="36" spans="2:14" x14ac:dyDescent="0.3">
      <c r="B36" s="8"/>
      <c r="C36" s="8"/>
      <c r="D36" s="8"/>
      <c r="E36" s="8"/>
      <c r="F36" s="8"/>
      <c r="G36" s="8"/>
    </row>
    <row r="37" spans="2:14" x14ac:dyDescent="0.3">
      <c r="B37" s="8"/>
      <c r="C37" s="8"/>
      <c r="D37" s="8"/>
      <c r="E37" s="8"/>
      <c r="F37" s="8"/>
      <c r="G37" s="8"/>
    </row>
    <row r="38" spans="2:14" x14ac:dyDescent="0.3">
      <c r="B38" s="8"/>
      <c r="C38" s="8"/>
      <c r="D38" s="8"/>
      <c r="E38" s="8"/>
      <c r="F38" s="8"/>
      <c r="G38" s="8"/>
    </row>
    <row r="39" spans="2:14" x14ac:dyDescent="0.3">
      <c r="B39" s="8"/>
      <c r="C39" s="8"/>
      <c r="D39" s="8"/>
      <c r="E39" s="8"/>
      <c r="F39" s="8"/>
      <c r="G39" s="8"/>
    </row>
    <row r="40" spans="2:14" x14ac:dyDescent="0.3">
      <c r="B40" s="8"/>
      <c r="C40" s="8"/>
      <c r="D40" s="8"/>
      <c r="E40" s="8"/>
      <c r="F40" s="8"/>
      <c r="G40" s="8"/>
    </row>
    <row r="41" spans="2:14" x14ac:dyDescent="0.3">
      <c r="B41" s="8"/>
      <c r="C41" s="8"/>
      <c r="D41" s="8"/>
      <c r="E41" s="8"/>
      <c r="F41" s="8"/>
      <c r="G41" s="8"/>
    </row>
    <row r="42" spans="2:14" x14ac:dyDescent="0.3">
      <c r="B42" s="8"/>
      <c r="C42" s="8"/>
      <c r="D42" s="8"/>
      <c r="E42" s="8"/>
      <c r="F42" s="8"/>
      <c r="G42" s="8"/>
    </row>
    <row r="43" spans="2:14" x14ac:dyDescent="0.3">
      <c r="B43" s="8"/>
      <c r="C43" s="8"/>
      <c r="D43" s="8"/>
      <c r="E43" s="8"/>
      <c r="F43" s="8"/>
      <c r="G43" s="8"/>
    </row>
    <row r="44" spans="2:14" x14ac:dyDescent="0.3">
      <c r="B44" s="8"/>
      <c r="C44" s="8"/>
      <c r="D44" s="8"/>
      <c r="E44" s="8"/>
      <c r="F44" s="8"/>
      <c r="G44" s="8"/>
    </row>
    <row r="45" spans="2:14" x14ac:dyDescent="0.3">
      <c r="B45" s="8"/>
      <c r="C45" s="8"/>
      <c r="D45" s="8"/>
      <c r="E45" s="8"/>
      <c r="F45" s="8"/>
      <c r="G45" s="8"/>
    </row>
    <row r="46" spans="2:14" x14ac:dyDescent="0.3">
      <c r="B46" s="8"/>
      <c r="C46" s="8"/>
      <c r="D46" s="8"/>
      <c r="E46" s="8"/>
      <c r="F46" s="8"/>
      <c r="G46" s="8"/>
    </row>
    <row r="47" spans="2:14" x14ac:dyDescent="0.3">
      <c r="B47" s="8"/>
      <c r="C47" s="8"/>
      <c r="D47" s="8"/>
      <c r="E47" s="8"/>
      <c r="F47" s="8"/>
      <c r="G47" s="8"/>
    </row>
    <row r="48" spans="2:14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O42"/>
  <sheetViews>
    <sheetView showGridLines="0" zoomScaleNormal="100" workbookViewId="0">
      <selection activeCell="Q9" sqref="Q9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6" customWidth="1"/>
    <col min="14" max="14" width="18.33203125" customWidth="1"/>
    <col min="15" max="15" width="17.44140625" customWidth="1"/>
  </cols>
  <sheetData>
    <row r="1" spans="1:15" x14ac:dyDescent="0.3">
      <c r="A1" s="42" t="s">
        <v>74</v>
      </c>
    </row>
    <row r="2" spans="1:15" ht="18" x14ac:dyDescent="0.35">
      <c r="B2" s="342" t="s">
        <v>180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1"/>
      <c r="I3" s="8"/>
    </row>
    <row r="4" spans="1:15" ht="15.6" x14ac:dyDescent="0.3">
      <c r="B4" s="144" t="s">
        <v>226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ht="27.6" x14ac:dyDescent="0.3">
      <c r="B5" s="155" t="s">
        <v>227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7" t="s">
        <v>160</v>
      </c>
      <c r="M5" s="197" t="s">
        <v>1226</v>
      </c>
      <c r="N5" s="197" t="s">
        <v>1274</v>
      </c>
      <c r="O5" s="197" t="s">
        <v>1281</v>
      </c>
    </row>
    <row r="6" spans="1:15" x14ac:dyDescent="0.3">
      <c r="B6" s="33" t="s">
        <v>89</v>
      </c>
      <c r="C6" s="55">
        <v>6185045576.2700005</v>
      </c>
      <c r="D6" s="55">
        <v>6811785870.5500002</v>
      </c>
      <c r="E6" s="55">
        <v>7175985654.3100004</v>
      </c>
      <c r="F6" s="55">
        <v>9700704958.6399994</v>
      </c>
      <c r="G6" s="55">
        <v>8503960004.7600002</v>
      </c>
      <c r="H6" s="55">
        <v>13274166010.07</v>
      </c>
      <c r="I6" s="55">
        <v>13310911201.5</v>
      </c>
      <c r="J6" s="55">
        <v>12089342526.650002</v>
      </c>
      <c r="K6" s="55">
        <v>11591279490.790001</v>
      </c>
      <c r="L6" s="55">
        <v>12789071491.120001</v>
      </c>
      <c r="M6" s="55">
        <v>13207849986.850002</v>
      </c>
      <c r="N6" s="114">
        <v>13370003819.059999</v>
      </c>
      <c r="O6" s="114">
        <f>'[9]Graf_tab_4 a 10'!AB204</f>
        <v>13489861038.43</v>
      </c>
    </row>
    <row r="7" spans="1:15" x14ac:dyDescent="0.3">
      <c r="B7" s="33" t="s">
        <v>90</v>
      </c>
      <c r="C7" s="55">
        <v>3379187674.29</v>
      </c>
      <c r="D7" s="55">
        <v>4026232363.6599998</v>
      </c>
      <c r="E7" s="55">
        <v>4556328937.5100002</v>
      </c>
      <c r="F7" s="55">
        <v>4854913130.9099998</v>
      </c>
      <c r="G7" s="55">
        <v>5279347956.9700003</v>
      </c>
      <c r="H7" s="55">
        <v>6034787021.75</v>
      </c>
      <c r="I7" s="55">
        <v>6972896591.5000095</v>
      </c>
      <c r="J7" s="55">
        <v>6941464334.2600002</v>
      </c>
      <c r="K7" s="55">
        <v>7757718138.5</v>
      </c>
      <c r="L7" s="55">
        <v>9189215831.5400295</v>
      </c>
      <c r="M7" s="55">
        <v>11098932220.220001</v>
      </c>
      <c r="N7" s="114">
        <v>12014047549.459999</v>
      </c>
      <c r="O7" s="114">
        <f>'[9]Graf_tab_4 a 10'!AB205</f>
        <v>12334720196.440001</v>
      </c>
    </row>
    <row r="8" spans="1:15" x14ac:dyDescent="0.3">
      <c r="B8" s="33" t="s">
        <v>91</v>
      </c>
      <c r="C8" s="55">
        <v>9011650033.0599995</v>
      </c>
      <c r="D8" s="55">
        <v>10064341931.5</v>
      </c>
      <c r="E8" s="55">
        <v>10651609723.809999</v>
      </c>
      <c r="F8" s="55">
        <v>11310929424.99</v>
      </c>
      <c r="G8" s="55">
        <v>11508223637.24</v>
      </c>
      <c r="H8" s="55">
        <v>11429693116.389999</v>
      </c>
      <c r="I8" s="55">
        <v>11617851406.549999</v>
      </c>
      <c r="J8" s="55">
        <v>11743867383.979998</v>
      </c>
      <c r="K8" s="55">
        <v>11669412044.99</v>
      </c>
      <c r="L8" s="55">
        <v>13757992560.889999</v>
      </c>
      <c r="M8" s="55">
        <v>14693059018.090002</v>
      </c>
      <c r="N8" s="114">
        <v>15800068658.569998</v>
      </c>
      <c r="O8" s="114">
        <f>'[9]Graf_tab_4 a 10'!AB206</f>
        <v>15954080593.989998</v>
      </c>
    </row>
    <row r="9" spans="1:15" x14ac:dyDescent="0.3">
      <c r="B9" s="35" t="s">
        <v>92</v>
      </c>
      <c r="C9" s="84">
        <v>18575883283.620003</v>
      </c>
      <c r="D9" s="84">
        <v>20902360165.709999</v>
      </c>
      <c r="E9" s="84">
        <v>22383924315.629997</v>
      </c>
      <c r="F9" s="84">
        <v>25866547514.540001</v>
      </c>
      <c r="G9" s="84">
        <v>25291531598.970001</v>
      </c>
      <c r="H9" s="84">
        <v>30738646148.209999</v>
      </c>
      <c r="I9" s="84">
        <v>31901659199.550007</v>
      </c>
      <c r="J9" s="84">
        <v>30774674244.889999</v>
      </c>
      <c r="K9" s="84">
        <v>31018409674</v>
      </c>
      <c r="L9" s="84">
        <f>(SUM(L6:L8))</f>
        <v>35736279883.550034</v>
      </c>
      <c r="M9" s="84">
        <f>(SUM(M6:M8))</f>
        <v>38999841225.160004</v>
      </c>
      <c r="N9" s="299">
        <f>N6+N7+N8</f>
        <v>41184120027.089996</v>
      </c>
      <c r="O9" s="299">
        <f>O6+O7+O8</f>
        <v>41778661828.860001</v>
      </c>
    </row>
    <row r="10" spans="1:15" x14ac:dyDescent="0.3">
      <c r="B10" s="8"/>
      <c r="C10" s="72"/>
      <c r="D10" s="72"/>
      <c r="E10" s="72"/>
      <c r="F10" s="72"/>
      <c r="G10" s="72"/>
      <c r="H10" s="72"/>
      <c r="I10" s="74"/>
      <c r="J10" s="74"/>
      <c r="K10" s="74"/>
      <c r="L10" s="215"/>
      <c r="M10" s="8"/>
    </row>
    <row r="11" spans="1:15" ht="15.6" x14ac:dyDescent="0.3">
      <c r="B11" s="144" t="s">
        <v>228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216"/>
      <c r="M11" s="216"/>
      <c r="N11" s="216"/>
      <c r="O11" s="216"/>
    </row>
    <row r="12" spans="1:15" x14ac:dyDescent="0.3">
      <c r="B12" s="153" t="s">
        <v>229</v>
      </c>
      <c r="C12" s="154">
        <v>2013</v>
      </c>
      <c r="D12" s="154">
        <v>2014</v>
      </c>
      <c r="E12" s="154">
        <v>2015</v>
      </c>
      <c r="F12" s="154">
        <v>2016</v>
      </c>
      <c r="G12" s="154">
        <v>2017</v>
      </c>
      <c r="H12" s="154">
        <v>2018</v>
      </c>
      <c r="I12" s="154">
        <v>2019</v>
      </c>
      <c r="J12" s="154">
        <v>2020</v>
      </c>
      <c r="K12" s="158">
        <v>2021</v>
      </c>
      <c r="L12" s="197" t="s">
        <v>160</v>
      </c>
      <c r="M12" s="197" t="s">
        <v>1226</v>
      </c>
      <c r="N12" s="197" t="s">
        <v>1274</v>
      </c>
      <c r="O12" s="197" t="s">
        <v>1281</v>
      </c>
    </row>
    <row r="13" spans="1:15" x14ac:dyDescent="0.3">
      <c r="B13" s="33" t="s">
        <v>89</v>
      </c>
      <c r="C13" s="55">
        <v>125614378.44000003</v>
      </c>
      <c r="D13" s="55">
        <v>173986766.51000002</v>
      </c>
      <c r="E13" s="55">
        <v>320130161.76999992</v>
      </c>
      <c r="F13" s="55">
        <v>265774142.87</v>
      </c>
      <c r="G13" s="55">
        <v>198716208.5</v>
      </c>
      <c r="H13" s="55">
        <v>221119203.23999983</v>
      </c>
      <c r="I13" s="55">
        <v>244549827.82999995</v>
      </c>
      <c r="J13" s="55">
        <v>208809948.83000001</v>
      </c>
      <c r="K13" s="55">
        <v>297563028.45999998</v>
      </c>
      <c r="L13" s="55">
        <v>245768827.99000001</v>
      </c>
      <c r="M13" s="210">
        <v>278427859.67999995</v>
      </c>
      <c r="N13" s="55">
        <v>283279817.63999999</v>
      </c>
      <c r="O13" s="55">
        <f>'[9]Graf_tab_4 a 10'!AB212</f>
        <v>275617288.69999993</v>
      </c>
    </row>
    <row r="14" spans="1:15" x14ac:dyDescent="0.3">
      <c r="B14" s="33" t="s">
        <v>90</v>
      </c>
      <c r="C14" s="55">
        <v>622640647.7900002</v>
      </c>
      <c r="D14" s="55">
        <v>789098425.5000006</v>
      </c>
      <c r="E14" s="55">
        <v>1042910793.4200002</v>
      </c>
      <c r="F14" s="55">
        <v>1337297218.6399996</v>
      </c>
      <c r="G14" s="55">
        <v>1364626276.5199993</v>
      </c>
      <c r="H14" s="55">
        <v>1424885108.5299993</v>
      </c>
      <c r="I14" s="55">
        <v>1617462428.4699998</v>
      </c>
      <c r="J14" s="55">
        <v>1751072062.8</v>
      </c>
      <c r="K14" s="55">
        <v>2510089542.27</v>
      </c>
      <c r="L14" s="55">
        <v>2671130668.8400025</v>
      </c>
      <c r="M14" s="210">
        <v>2744452120.6799979</v>
      </c>
      <c r="N14" s="55">
        <v>3134404906.2600002</v>
      </c>
      <c r="O14" s="55">
        <f>'[9]Graf_tab_4 a 10'!AB213</f>
        <v>3349844872.4300032</v>
      </c>
    </row>
    <row r="15" spans="1:15" x14ac:dyDescent="0.3">
      <c r="B15" s="33" t="s">
        <v>91</v>
      </c>
      <c r="C15" s="55">
        <v>933059161.98000026</v>
      </c>
      <c r="D15" s="55">
        <v>1107487348.0799999</v>
      </c>
      <c r="E15" s="55">
        <v>1642376061.3000002</v>
      </c>
      <c r="F15" s="55">
        <v>2050289859.25</v>
      </c>
      <c r="G15" s="55">
        <v>3447753995.3299999</v>
      </c>
      <c r="H15" s="55">
        <v>1766523252.0000014</v>
      </c>
      <c r="I15" s="55">
        <v>2331426227.3900013</v>
      </c>
      <c r="J15" s="55">
        <v>1893605008.45</v>
      </c>
      <c r="K15" s="55">
        <v>3189087068.3400002</v>
      </c>
      <c r="L15" s="55">
        <v>2215810141.5899992</v>
      </c>
      <c r="M15" s="210">
        <v>2853596768.5700011</v>
      </c>
      <c r="N15" s="55">
        <v>4653883912.5100002</v>
      </c>
      <c r="O15" s="55">
        <f>'[9]Graf_tab_4 a 10'!AB214</f>
        <v>5097441847.1800041</v>
      </c>
    </row>
    <row r="16" spans="1:15" x14ac:dyDescent="0.3">
      <c r="B16" s="35" t="s">
        <v>92</v>
      </c>
      <c r="C16" s="84">
        <f t="shared" ref="C16:J16" si="0">C13+C14+C15</f>
        <v>1681314188.2100005</v>
      </c>
      <c r="D16" s="84">
        <f t="shared" si="0"/>
        <v>2070572540.0900006</v>
      </c>
      <c r="E16" s="84">
        <f t="shared" si="0"/>
        <v>3005417016.4900002</v>
      </c>
      <c r="F16" s="84">
        <f t="shared" si="0"/>
        <v>3653361220.7599998</v>
      </c>
      <c r="G16" s="84">
        <f t="shared" si="0"/>
        <v>5011096480.3499994</v>
      </c>
      <c r="H16" s="84">
        <f t="shared" si="0"/>
        <v>3412527563.7700005</v>
      </c>
      <c r="I16" s="84">
        <f t="shared" si="0"/>
        <v>4193438483.690001</v>
      </c>
      <c r="J16" s="84">
        <f t="shared" si="0"/>
        <v>3853487020.0799999</v>
      </c>
      <c r="K16" s="112">
        <v>5996739639</v>
      </c>
      <c r="L16" s="112">
        <f>L13+L14+L15</f>
        <v>5132709638.420002</v>
      </c>
      <c r="M16" s="112">
        <f>M13+M14+M15</f>
        <v>5876476748.9299984</v>
      </c>
      <c r="N16" s="112">
        <f>N13+N14+N15</f>
        <v>8071568636.4099998</v>
      </c>
      <c r="O16" s="112">
        <f>O13+O14+O15</f>
        <v>8722904008.3100071</v>
      </c>
    </row>
    <row r="17" spans="2:15" x14ac:dyDescent="0.3">
      <c r="B17" s="35"/>
      <c r="C17" s="84"/>
      <c r="D17" s="84"/>
      <c r="E17" s="84"/>
      <c r="F17" s="84"/>
      <c r="G17" s="84"/>
      <c r="H17" s="84"/>
      <c r="I17" s="84"/>
      <c r="J17" s="84"/>
      <c r="K17" s="74"/>
      <c r="L17" s="215"/>
      <c r="M17" s="8"/>
    </row>
    <row r="18" spans="2:15" ht="15.6" x14ac:dyDescent="0.3">
      <c r="B18" s="144" t="s">
        <v>230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216"/>
      <c r="M18" s="216"/>
      <c r="N18" s="216"/>
      <c r="O18" s="216"/>
    </row>
    <row r="19" spans="2:15" x14ac:dyDescent="0.3">
      <c r="B19" s="153" t="s">
        <v>231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4">
        <v>2020</v>
      </c>
      <c r="K19" s="158">
        <v>2021</v>
      </c>
      <c r="L19" s="197" t="s">
        <v>160</v>
      </c>
      <c r="M19" s="197" t="s">
        <v>1226</v>
      </c>
      <c r="N19" s="197" t="s">
        <v>1274</v>
      </c>
      <c r="O19" s="197" t="s">
        <v>1281</v>
      </c>
    </row>
    <row r="20" spans="2:15" x14ac:dyDescent="0.3">
      <c r="B20" s="33" t="s">
        <v>89</v>
      </c>
      <c r="C20" s="114">
        <v>6059431197.8300009</v>
      </c>
      <c r="D20" s="114">
        <v>6637799104.04</v>
      </c>
      <c r="E20" s="114">
        <v>6855855492.5400009</v>
      </c>
      <c r="F20" s="114">
        <v>9434930815.7699986</v>
      </c>
      <c r="G20" s="114">
        <v>8305243796.2600002</v>
      </c>
      <c r="H20" s="114">
        <v>13053046806.83</v>
      </c>
      <c r="I20" s="114">
        <v>13066361373.67</v>
      </c>
      <c r="J20" s="114">
        <v>11880532577.820002</v>
      </c>
      <c r="K20" s="114">
        <v>11293716462</v>
      </c>
      <c r="L20" s="114">
        <v>12543302663.130001</v>
      </c>
      <c r="M20" s="240">
        <v>12929422127.170002</v>
      </c>
      <c r="N20" s="114">
        <v>13086724001.42</v>
      </c>
      <c r="O20" s="114">
        <f>'[9]Graf_tab_4 a 10'!AB217</f>
        <v>13214243749.73</v>
      </c>
    </row>
    <row r="21" spans="2:15" x14ac:dyDescent="0.3">
      <c r="B21" s="33" t="s">
        <v>90</v>
      </c>
      <c r="C21" s="114">
        <v>2756547026.5</v>
      </c>
      <c r="D21" s="114">
        <v>3237133938.1599994</v>
      </c>
      <c r="E21" s="114">
        <v>3513418144.0900002</v>
      </c>
      <c r="F21" s="114">
        <v>3517615912.2700005</v>
      </c>
      <c r="G21" s="114">
        <v>3914721680.4500008</v>
      </c>
      <c r="H21" s="114">
        <v>4609901913.2200012</v>
      </c>
      <c r="I21" s="114">
        <v>5355434163.0300102</v>
      </c>
      <c r="J21" s="114">
        <v>5190392271.46</v>
      </c>
      <c r="K21" s="114">
        <v>5247628596</v>
      </c>
      <c r="L21" s="114">
        <v>6518085162.7000275</v>
      </c>
      <c r="M21" s="240">
        <v>8354480099.5400028</v>
      </c>
      <c r="N21" s="114">
        <v>8879642643.1999969</v>
      </c>
      <c r="O21" s="114">
        <f>'[9]Graf_tab_4 a 10'!AB218</f>
        <v>8984875324.0099983</v>
      </c>
    </row>
    <row r="22" spans="2:15" x14ac:dyDescent="0.3">
      <c r="B22" s="33" t="s">
        <v>91</v>
      </c>
      <c r="C22" s="114">
        <v>8078590871.079999</v>
      </c>
      <c r="D22" s="114">
        <v>8956854583.4200001</v>
      </c>
      <c r="E22" s="114">
        <v>9009233662.5099983</v>
      </c>
      <c r="F22" s="114">
        <v>9260639565.7399998</v>
      </c>
      <c r="G22" s="114">
        <v>8060469641.9099998</v>
      </c>
      <c r="H22" s="114">
        <v>9663169864.3899975</v>
      </c>
      <c r="I22" s="114">
        <v>9286425179.1599979</v>
      </c>
      <c r="J22" s="114">
        <v>9850262375.5299969</v>
      </c>
      <c r="K22" s="114">
        <v>8480324977</v>
      </c>
      <c r="L22" s="114">
        <v>11542182419.299999</v>
      </c>
      <c r="M22" s="240">
        <v>11839462249.52</v>
      </c>
      <c r="N22" s="114">
        <v>11146184746.059994</v>
      </c>
      <c r="O22" s="114">
        <f>'[9]Graf_tab_4 a 10'!AB219</f>
        <v>10856638746.809994</v>
      </c>
    </row>
    <row r="23" spans="2:15" x14ac:dyDescent="0.3">
      <c r="B23" s="35" t="s">
        <v>92</v>
      </c>
      <c r="C23" s="178">
        <f t="shared" ref="C23:M23" si="1">C20+C21+C22</f>
        <v>16894569095.41</v>
      </c>
      <c r="D23" s="178">
        <f t="shared" si="1"/>
        <v>18831787625.619999</v>
      </c>
      <c r="E23" s="178">
        <f t="shared" si="1"/>
        <v>19378507299.139999</v>
      </c>
      <c r="F23" s="178">
        <f t="shared" si="1"/>
        <v>22213186293.779999</v>
      </c>
      <c r="G23" s="178">
        <f t="shared" si="1"/>
        <v>20280435118.620003</v>
      </c>
      <c r="H23" s="178">
        <f t="shared" si="1"/>
        <v>27326118584.440002</v>
      </c>
      <c r="I23" s="178">
        <f t="shared" si="1"/>
        <v>27708220715.860008</v>
      </c>
      <c r="J23" s="178">
        <f t="shared" si="1"/>
        <v>26921187224.809998</v>
      </c>
      <c r="K23" s="178">
        <f t="shared" si="1"/>
        <v>25021670035</v>
      </c>
      <c r="L23" s="178">
        <f t="shared" si="1"/>
        <v>30603570245.130028</v>
      </c>
      <c r="M23" s="178">
        <f t="shared" si="1"/>
        <v>33123364476.230007</v>
      </c>
      <c r="N23" s="178">
        <f>N20+N21+N22</f>
        <v>33112551390.679989</v>
      </c>
      <c r="O23" s="178">
        <f>O20+O21+O22</f>
        <v>33055757820.549992</v>
      </c>
    </row>
    <row r="24" spans="2:15" x14ac:dyDescent="0.3">
      <c r="B24" s="85"/>
      <c r="C24" s="178"/>
      <c r="D24" s="178"/>
      <c r="E24" s="178"/>
      <c r="F24" s="178"/>
      <c r="G24" s="178"/>
      <c r="H24" s="178"/>
      <c r="I24" s="178"/>
      <c r="J24" s="178"/>
      <c r="K24" s="178"/>
      <c r="L24" s="74"/>
    </row>
    <row r="25" spans="2:15" x14ac:dyDescent="0.3">
      <c r="B25" s="8"/>
      <c r="C25" s="81"/>
      <c r="D25" s="81"/>
      <c r="E25" s="81"/>
      <c r="F25" s="81"/>
      <c r="G25" s="81"/>
      <c r="H25" s="81"/>
      <c r="I25" s="81"/>
      <c r="J25" s="81"/>
      <c r="K25" s="81"/>
    </row>
    <row r="26" spans="2:15" x14ac:dyDescent="0.3">
      <c r="B26" s="8" t="s">
        <v>1290</v>
      </c>
      <c r="C26" s="8"/>
      <c r="D26" s="8"/>
      <c r="E26" s="8"/>
      <c r="F26" s="8" t="s">
        <v>217</v>
      </c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52"/>
  <sheetViews>
    <sheetView showGridLines="0" topLeftCell="A3" zoomScaleNormal="100" workbookViewId="0">
      <selection activeCell="B31" sqref="B31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42" t="s">
        <v>191</v>
      </c>
      <c r="C2" s="342"/>
      <c r="D2" s="342"/>
      <c r="E2" s="342"/>
      <c r="F2" s="342"/>
      <c r="G2" s="342"/>
      <c r="H2" s="342"/>
      <c r="I2" s="34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232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233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55">
        <v>1088803659.6199999</v>
      </c>
      <c r="D6" s="55">
        <v>1135070418.8499999</v>
      </c>
      <c r="E6" s="55">
        <v>1242396475.8800001</v>
      </c>
      <c r="F6" s="55">
        <v>711160019.34000015</v>
      </c>
      <c r="G6" s="55">
        <v>1122085770.5099998</v>
      </c>
      <c r="H6" s="177">
        <v>2277658945.5799999</v>
      </c>
      <c r="I6" s="177">
        <v>677845163.4800005</v>
      </c>
      <c r="J6" s="177">
        <v>911345591.36000061</v>
      </c>
      <c r="K6" s="177">
        <v>1127134525.2199993</v>
      </c>
      <c r="L6" s="177">
        <v>918849870.45000076</v>
      </c>
      <c r="M6" s="177">
        <v>197209284.03999901</v>
      </c>
      <c r="N6" s="177">
        <v>679782802.31999969</v>
      </c>
    </row>
    <row r="7" spans="1:14" x14ac:dyDescent="0.3">
      <c r="B7" s="87">
        <v>2021</v>
      </c>
      <c r="C7" s="55">
        <v>917972922.85999894</v>
      </c>
      <c r="D7" s="55">
        <v>939373580.96000099</v>
      </c>
      <c r="E7" s="55">
        <v>879975402.16000009</v>
      </c>
      <c r="F7" s="55">
        <v>810933407.94999957</v>
      </c>
      <c r="G7" s="55">
        <v>878585429.38000107</v>
      </c>
      <c r="H7" s="55">
        <v>1256851187.6799994</v>
      </c>
      <c r="I7" s="55">
        <v>1528414186.1300106</v>
      </c>
      <c r="J7" s="55">
        <v>710646497.94998932</v>
      </c>
      <c r="K7" s="179">
        <v>917273635.2399807</v>
      </c>
      <c r="L7" s="179">
        <v>881987510.17004013</v>
      </c>
      <c r="M7" s="177">
        <v>1069747816.78</v>
      </c>
      <c r="N7" s="177">
        <v>799517913.52999997</v>
      </c>
    </row>
    <row r="8" spans="1:14" x14ac:dyDescent="0.3">
      <c r="B8" s="87">
        <v>2022</v>
      </c>
      <c r="C8" s="55">
        <v>895261104.00999999</v>
      </c>
      <c r="D8" s="55">
        <v>1003786202.4</v>
      </c>
      <c r="E8" s="55">
        <v>885689972.7099998</v>
      </c>
      <c r="F8" s="55">
        <v>922476301.92000008</v>
      </c>
      <c r="G8" s="55">
        <v>2044126132.8999996</v>
      </c>
      <c r="H8" s="55">
        <v>905369814.55000019</v>
      </c>
      <c r="I8" s="55">
        <v>650017786.53000069</v>
      </c>
      <c r="J8" s="55">
        <v>762682397.84998989</v>
      </c>
      <c r="K8" s="179">
        <v>942755615.57001972</v>
      </c>
      <c r="L8" s="179">
        <v>1369303115.4599895</v>
      </c>
      <c r="M8" s="177">
        <v>1070796658.7399998</v>
      </c>
      <c r="N8" s="177">
        <v>1336806388.4800014</v>
      </c>
    </row>
    <row r="9" spans="1:14" x14ac:dyDescent="0.3">
      <c r="B9" s="87">
        <v>2023</v>
      </c>
      <c r="C9" s="55">
        <v>977739677.47000003</v>
      </c>
      <c r="D9" s="55">
        <v>911818020.83000004</v>
      </c>
      <c r="E9" s="55">
        <v>901496344.71000004</v>
      </c>
      <c r="F9" s="55">
        <v>1127403026.6599998</v>
      </c>
      <c r="G9" s="55">
        <v>967097751.14999962</v>
      </c>
      <c r="H9" s="55">
        <v>1512503372.6600103</v>
      </c>
      <c r="I9" s="55">
        <v>982130181.57999039</v>
      </c>
      <c r="J9" s="55">
        <v>1352339360.6099901</v>
      </c>
      <c r="K9" s="179">
        <v>1024386242.4400101</v>
      </c>
      <c r="L9" s="179">
        <v>1036947997.8499985</v>
      </c>
      <c r="M9" s="177">
        <v>1175516722.1100006</v>
      </c>
      <c r="N9" s="177">
        <v>1238471288.7800007</v>
      </c>
    </row>
    <row r="10" spans="1:14" x14ac:dyDescent="0.3">
      <c r="B10" s="87">
        <v>2024</v>
      </c>
      <c r="C10" s="55">
        <v>1029381751.26</v>
      </c>
      <c r="D10" s="55">
        <v>1063806426.48</v>
      </c>
      <c r="E10" s="55">
        <v>1058435191.8200001</v>
      </c>
      <c r="F10" s="55">
        <v>1006857651.6700001</v>
      </c>
      <c r="G10" s="55">
        <v>1556589818.6499896</v>
      </c>
      <c r="H10" s="55">
        <v>1023409349.1500006</v>
      </c>
      <c r="I10" s="55">
        <v>1097848977.0000095</v>
      </c>
      <c r="J10" s="55">
        <v>1028827750.0600004</v>
      </c>
      <c r="K10" s="179">
        <v>1060924888.2700005</v>
      </c>
      <c r="L10" s="179">
        <v>849237867.28999901</v>
      </c>
      <c r="M10" s="177">
        <v>1217310812.8400002</v>
      </c>
      <c r="N10" s="177">
        <v>1377373334.5699997</v>
      </c>
    </row>
    <row r="11" spans="1:14" x14ac:dyDescent="0.3">
      <c r="B11" s="87">
        <v>2025</v>
      </c>
      <c r="C11" s="55">
        <f>'[9]Graf_tab_4 a 10'!S446</f>
        <v>1045973597.3099999</v>
      </c>
      <c r="D11" s="55">
        <f>'[9]Graf_tab_4 a 10'!T446</f>
        <v>1320125792.6900001</v>
      </c>
      <c r="E11" s="55">
        <f>'[9]Graf_tab_4 a 10'!U446</f>
        <v>905381198.92999983</v>
      </c>
      <c r="F11" s="55"/>
      <c r="G11" s="55"/>
      <c r="H11" s="55"/>
      <c r="I11" s="55"/>
      <c r="J11" s="55"/>
      <c r="K11" s="179"/>
      <c r="L11" s="179"/>
      <c r="M11" s="177"/>
      <c r="N11" s="177"/>
    </row>
    <row r="12" spans="1:14" x14ac:dyDescent="0.3">
      <c r="B12" s="35"/>
      <c r="C12" s="55"/>
      <c r="D12" s="55"/>
      <c r="E12" s="55"/>
      <c r="F12" s="55"/>
      <c r="G12" s="55"/>
      <c r="H12" s="177"/>
      <c r="I12" s="177"/>
      <c r="J12" s="177"/>
      <c r="K12" s="177"/>
      <c r="L12" s="177"/>
      <c r="M12" s="177"/>
      <c r="N12" s="177"/>
    </row>
    <row r="13" spans="1:14" ht="15.6" x14ac:dyDescent="0.3">
      <c r="B13" s="144" t="s">
        <v>232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x14ac:dyDescent="0.3">
      <c r="B14" s="155" t="s">
        <v>234</v>
      </c>
      <c r="C14" s="156" t="s">
        <v>194</v>
      </c>
      <c r="D14" s="157" t="s">
        <v>195</v>
      </c>
      <c r="E14" s="157" t="s">
        <v>196</v>
      </c>
      <c r="F14" s="157" t="s">
        <v>197</v>
      </c>
      <c r="G14" s="157" t="s">
        <v>198</v>
      </c>
      <c r="H14" s="157" t="s">
        <v>199</v>
      </c>
      <c r="I14" s="157" t="s">
        <v>200</v>
      </c>
      <c r="J14" s="157" t="s">
        <v>201</v>
      </c>
      <c r="K14" s="157" t="s">
        <v>202</v>
      </c>
      <c r="L14" s="157" t="s">
        <v>203</v>
      </c>
      <c r="M14" s="157" t="s">
        <v>204</v>
      </c>
      <c r="N14" s="157" t="s">
        <v>205</v>
      </c>
    </row>
    <row r="15" spans="1:14" x14ac:dyDescent="0.3">
      <c r="B15" s="87">
        <v>2020</v>
      </c>
      <c r="C15" s="38">
        <v>603277253.38</v>
      </c>
      <c r="D15" s="38">
        <v>570333459.87</v>
      </c>
      <c r="E15" s="38">
        <v>678355361.25</v>
      </c>
      <c r="F15" s="38">
        <v>546651373.30999994</v>
      </c>
      <c r="G15" s="38">
        <v>531479098.72000027</v>
      </c>
      <c r="H15" s="38">
        <v>559139154.53999996</v>
      </c>
      <c r="I15" s="38">
        <v>564566286.62999964</v>
      </c>
      <c r="J15" s="38">
        <v>549362334.32000065</v>
      </c>
      <c r="K15" s="38">
        <v>620643688.28999996</v>
      </c>
      <c r="L15" s="38">
        <v>487849442.00999928</v>
      </c>
      <c r="M15" s="38">
        <v>682759757.67001057</v>
      </c>
      <c r="N15" s="38">
        <v>547047124.26998997</v>
      </c>
    </row>
    <row r="16" spans="1:14" x14ac:dyDescent="0.3">
      <c r="B16" s="87">
        <v>2021</v>
      </c>
      <c r="C16" s="38">
        <v>625348647.30000103</v>
      </c>
      <c r="D16" s="38">
        <v>586712240.99999893</v>
      </c>
      <c r="E16" s="38">
        <v>724614382.04000008</v>
      </c>
      <c r="F16" s="38">
        <v>592269153.17999995</v>
      </c>
      <c r="G16" s="38">
        <v>710399791.38000011</v>
      </c>
      <c r="H16" s="38">
        <v>610985115.77999973</v>
      </c>
      <c r="I16" s="38">
        <v>679899465.28998041</v>
      </c>
      <c r="J16" s="38">
        <v>628189374.05002022</v>
      </c>
      <c r="K16" s="113">
        <v>634139311.19001961</v>
      </c>
      <c r="L16" s="111">
        <v>657372022.04998016</v>
      </c>
      <c r="M16" s="38">
        <v>773775018.46000004</v>
      </c>
      <c r="N16" s="38">
        <v>534013616.88</v>
      </c>
    </row>
    <row r="17" spans="2:14" x14ac:dyDescent="0.3">
      <c r="B17" s="87">
        <v>2022</v>
      </c>
      <c r="C17" s="38">
        <v>681698830.21000004</v>
      </c>
      <c r="D17" s="38">
        <v>789845216.27999997</v>
      </c>
      <c r="E17" s="38">
        <v>646172678.42000008</v>
      </c>
      <c r="F17" s="38">
        <v>815129236.95000005</v>
      </c>
      <c r="G17" s="38">
        <v>712456484.06999969</v>
      </c>
      <c r="H17" s="38">
        <v>692946229.19000006</v>
      </c>
      <c r="I17" s="38">
        <v>711362797.56999969</v>
      </c>
      <c r="J17" s="38">
        <v>648378564.28999996</v>
      </c>
      <c r="K17" s="113">
        <v>567899223.01000023</v>
      </c>
      <c r="L17" s="111">
        <v>986707147.7000103</v>
      </c>
      <c r="M17" s="38">
        <v>843410240.27001953</v>
      </c>
      <c r="N17" s="38">
        <v>1093209183.5799999</v>
      </c>
    </row>
    <row r="18" spans="2:14" x14ac:dyDescent="0.3">
      <c r="B18" s="87">
        <v>2023</v>
      </c>
      <c r="C18" s="38">
        <v>801291763.01999998</v>
      </c>
      <c r="D18" s="38">
        <v>777217456.13</v>
      </c>
      <c r="E18" s="38">
        <v>843574523.10000002</v>
      </c>
      <c r="F18" s="38">
        <v>886978142.51999998</v>
      </c>
      <c r="G18" s="38">
        <v>763913804.99998999</v>
      </c>
      <c r="H18" s="38">
        <v>910055906.14002037</v>
      </c>
      <c r="I18" s="38">
        <v>859604553.10999012</v>
      </c>
      <c r="J18" s="38">
        <v>825628339.72999954</v>
      </c>
      <c r="K18" s="113">
        <v>829325149.40999985</v>
      </c>
      <c r="L18" s="111">
        <v>832075497.43000984</v>
      </c>
      <c r="M18" s="38">
        <v>1503620196.5799809</v>
      </c>
      <c r="N18" s="38">
        <v>1265646888.0500088</v>
      </c>
    </row>
    <row r="19" spans="2:14" x14ac:dyDescent="0.3">
      <c r="B19" s="87">
        <v>2024</v>
      </c>
      <c r="C19" s="38">
        <v>910495428.64999998</v>
      </c>
      <c r="D19" s="38">
        <v>864059201.15999997</v>
      </c>
      <c r="E19" s="38">
        <v>1067961752.83</v>
      </c>
      <c r="F19" s="38">
        <v>923996684.6299901</v>
      </c>
      <c r="G19" s="38">
        <v>881691173.9700098</v>
      </c>
      <c r="H19" s="38">
        <v>910644434.9200201</v>
      </c>
      <c r="I19" s="38">
        <v>948367352.2799902</v>
      </c>
      <c r="J19" s="38">
        <v>948237608.35999966</v>
      </c>
      <c r="K19" s="113">
        <v>920041215.46001053</v>
      </c>
      <c r="L19" s="111">
        <v>1043006030.6999598</v>
      </c>
      <c r="M19" s="38">
        <v>1162893948.79002</v>
      </c>
      <c r="N19" s="38">
        <v>1432652717.7099991</v>
      </c>
    </row>
    <row r="20" spans="2:14" x14ac:dyDescent="0.3">
      <c r="B20" s="87">
        <v>2025</v>
      </c>
      <c r="C20" s="38">
        <f>'[9]Graf_tab_4 a 10'!S454</f>
        <v>995127717.69000101</v>
      </c>
      <c r="D20" s="38">
        <f>'[9]Graf_tab_4 a 10'!T454</f>
        <v>1002626377.2399991</v>
      </c>
      <c r="E20" s="38">
        <f>'[9]Graf_tab_4 a 10'!U454</f>
        <v>1165434934.6899998</v>
      </c>
      <c r="F20" s="38"/>
      <c r="G20" s="38"/>
      <c r="H20" s="38"/>
      <c r="I20" s="38"/>
      <c r="J20" s="38"/>
      <c r="K20" s="113"/>
      <c r="L20" s="111"/>
      <c r="M20" s="38"/>
      <c r="N20" s="38"/>
    </row>
    <row r="21" spans="2:14" x14ac:dyDescent="0.3">
      <c r="B21" s="35"/>
      <c r="C21" s="38"/>
      <c r="D21" s="38"/>
      <c r="E21" s="38"/>
      <c r="F21" s="38"/>
      <c r="G21" s="38"/>
      <c r="H21" s="54"/>
    </row>
    <row r="22" spans="2:14" ht="15.6" x14ac:dyDescent="0.3">
      <c r="B22" s="144" t="s">
        <v>232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</row>
    <row r="23" spans="2:14" x14ac:dyDescent="0.3">
      <c r="B23" s="155" t="s">
        <v>235</v>
      </c>
      <c r="C23" s="156" t="s">
        <v>194</v>
      </c>
      <c r="D23" s="157" t="s">
        <v>195</v>
      </c>
      <c r="E23" s="157" t="s">
        <v>196</v>
      </c>
      <c r="F23" s="157" t="s">
        <v>197</v>
      </c>
      <c r="G23" s="157" t="s">
        <v>198</v>
      </c>
      <c r="H23" s="157" t="s">
        <v>199</v>
      </c>
      <c r="I23" s="157" t="s">
        <v>200</v>
      </c>
      <c r="J23" s="157" t="s">
        <v>201</v>
      </c>
      <c r="K23" s="157" t="s">
        <v>202</v>
      </c>
      <c r="L23" s="157" t="s">
        <v>203</v>
      </c>
      <c r="M23" s="157" t="s">
        <v>204</v>
      </c>
      <c r="N23" s="157" t="s">
        <v>205</v>
      </c>
    </row>
    <row r="24" spans="2:14" x14ac:dyDescent="0.3">
      <c r="B24" s="87">
        <v>2020</v>
      </c>
      <c r="C24" s="55">
        <v>1167833231.6500001</v>
      </c>
      <c r="D24" s="55">
        <v>1027532332.3899999</v>
      </c>
      <c r="E24" s="55">
        <v>945421357.88000011</v>
      </c>
      <c r="F24" s="55">
        <v>931051077.48999977</v>
      </c>
      <c r="G24" s="55">
        <v>880654747.56000042</v>
      </c>
      <c r="H24" s="55">
        <v>905421337.38999939</v>
      </c>
      <c r="I24" s="55">
        <v>900678248.36000061</v>
      </c>
      <c r="J24" s="55">
        <v>916903375.57999992</v>
      </c>
      <c r="K24" s="55">
        <v>967239427.32000065</v>
      </c>
      <c r="L24" s="55">
        <v>929247597.09998894</v>
      </c>
      <c r="M24" s="55">
        <v>1238491138.9300098</v>
      </c>
      <c r="N24" s="55">
        <v>933393512.32999992</v>
      </c>
    </row>
    <row r="25" spans="2:14" x14ac:dyDescent="0.3">
      <c r="B25" s="87">
        <v>2021</v>
      </c>
      <c r="C25" s="55">
        <v>1151375334.95</v>
      </c>
      <c r="D25" s="55">
        <v>1049432674.6200001</v>
      </c>
      <c r="E25" s="55">
        <v>955554806.32999992</v>
      </c>
      <c r="F25" s="55">
        <v>925113366.75999975</v>
      </c>
      <c r="G25" s="55">
        <v>946613058.93999004</v>
      </c>
      <c r="H25" s="55">
        <v>925079335.08001041</v>
      </c>
      <c r="I25" s="55">
        <v>942737439.21999931</v>
      </c>
      <c r="J25" s="55">
        <v>934271887.32001019</v>
      </c>
      <c r="K25" s="111">
        <v>980660038.03998089</v>
      </c>
      <c r="L25" s="111">
        <v>991644219.97001839</v>
      </c>
      <c r="M25" s="55">
        <v>1263480234.8499999</v>
      </c>
      <c r="N25" s="55">
        <v>603448648.90999997</v>
      </c>
    </row>
    <row r="26" spans="2:14" x14ac:dyDescent="0.3">
      <c r="B26" s="87">
        <v>2022</v>
      </c>
      <c r="C26" s="55">
        <v>1256795513.1099999</v>
      </c>
      <c r="D26" s="55">
        <v>1180779393.0799999</v>
      </c>
      <c r="E26" s="55">
        <v>1022152650.4400003</v>
      </c>
      <c r="F26" s="55">
        <v>1046529556.1999998</v>
      </c>
      <c r="G26" s="55">
        <v>1045114184.2099905</v>
      </c>
      <c r="H26" s="55">
        <v>1050056026.9500198</v>
      </c>
      <c r="I26" s="55">
        <v>870128194.64999008</v>
      </c>
      <c r="J26" s="55">
        <v>978830624.43001938</v>
      </c>
      <c r="K26" s="111">
        <v>1228340054.859971</v>
      </c>
      <c r="L26" s="111">
        <v>1189184432.4200096</v>
      </c>
      <c r="M26" s="55">
        <v>1322828547.8299999</v>
      </c>
      <c r="N26" s="55">
        <v>1567253382.7099991</v>
      </c>
    </row>
    <row r="27" spans="2:14" x14ac:dyDescent="0.3">
      <c r="B27" s="87">
        <v>2023</v>
      </c>
      <c r="C27" s="55">
        <v>1362136577.75</v>
      </c>
      <c r="D27" s="55">
        <v>1309871956.96</v>
      </c>
      <c r="E27" s="55">
        <v>1120330684.95</v>
      </c>
      <c r="F27" s="55">
        <v>1128679189.4299998</v>
      </c>
      <c r="G27" s="55">
        <v>1049410663.04</v>
      </c>
      <c r="H27" s="55">
        <v>1176307051.7400208</v>
      </c>
      <c r="I27" s="55">
        <v>1071178044.2999792</v>
      </c>
      <c r="J27" s="55">
        <v>1172767939.9700098</v>
      </c>
      <c r="K27" s="111">
        <v>1170178958.6100006</v>
      </c>
      <c r="L27" s="111">
        <v>1200802210.0200005</v>
      </c>
      <c r="M27" s="55">
        <v>1408895648.7600002</v>
      </c>
      <c r="N27" s="55">
        <v>1522500092.5599995</v>
      </c>
    </row>
    <row r="28" spans="2:14" x14ac:dyDescent="0.3">
      <c r="B28" s="87">
        <v>2024</v>
      </c>
      <c r="C28" s="55">
        <v>1520336804.8</v>
      </c>
      <c r="D28" s="55">
        <v>1388319912.49</v>
      </c>
      <c r="E28" s="55">
        <v>1225832399.3099999</v>
      </c>
      <c r="F28" s="55">
        <v>1251978951.1500001</v>
      </c>
      <c r="G28" s="55">
        <v>1205888232.0699997</v>
      </c>
      <c r="H28" s="55">
        <v>1248887135.0500002</v>
      </c>
      <c r="I28" s="55">
        <v>1193793695.1799898</v>
      </c>
      <c r="J28" s="55">
        <v>1219781487.4300098</v>
      </c>
      <c r="K28" s="111">
        <v>1223051151.6100006</v>
      </c>
      <c r="L28" s="111">
        <v>1195838102.2199993</v>
      </c>
      <c r="M28" s="55">
        <v>1575690688.0900002</v>
      </c>
      <c r="N28" s="55">
        <v>1550670099.1700001</v>
      </c>
    </row>
    <row r="29" spans="2:14" x14ac:dyDescent="0.3">
      <c r="B29" s="87">
        <v>2025</v>
      </c>
      <c r="C29" s="55">
        <f>'[9]Graf_tab_4 a 10'!S462</f>
        <v>1558434316.4100001</v>
      </c>
      <c r="D29" s="55">
        <f>'[9]Graf_tab_4 a 10'!T462</f>
        <v>1454673715.8199999</v>
      </c>
      <c r="E29" s="55">
        <f>'[9]Graf_tab_4 a 10'!U462</f>
        <v>1275393019.79</v>
      </c>
      <c r="F29" s="55"/>
      <c r="G29" s="55"/>
      <c r="H29" s="55"/>
      <c r="I29" s="55"/>
      <c r="J29" s="55"/>
      <c r="K29" s="111"/>
      <c r="L29" s="111"/>
      <c r="M29" s="55"/>
      <c r="N29" s="55"/>
    </row>
    <row r="30" spans="2:14" x14ac:dyDescent="0.3">
      <c r="B30" s="35"/>
      <c r="C30" s="38"/>
      <c r="D30" s="38"/>
      <c r="E30" s="38"/>
      <c r="F30" s="38"/>
      <c r="G30" s="38"/>
      <c r="H30" s="54"/>
    </row>
    <row r="31" spans="2:14" x14ac:dyDescent="0.3">
      <c r="B31" s="45" t="s">
        <v>1291</v>
      </c>
      <c r="C31" s="36"/>
      <c r="D31" s="36"/>
      <c r="E31" s="36"/>
      <c r="F31" s="36"/>
      <c r="G31" s="36"/>
    </row>
    <row r="32" spans="2:14" x14ac:dyDescent="0.3">
      <c r="B32" s="36"/>
      <c r="C32" s="36"/>
      <c r="D32" s="36"/>
      <c r="E32" s="36"/>
      <c r="F32" s="36"/>
      <c r="G32" s="36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2"/>
  <sheetViews>
    <sheetView showGridLines="0" topLeftCell="A2" zoomScaleNormal="100" workbookViewId="0">
      <selection activeCell="H33" sqref="H33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2" t="s">
        <v>74</v>
      </c>
    </row>
    <row r="2" spans="1:14" ht="18" customHeight="1" x14ac:dyDescent="0.35">
      <c r="B2" s="342" t="s">
        <v>191</v>
      </c>
      <c r="C2" s="342"/>
      <c r="D2" s="342"/>
      <c r="E2" s="342"/>
      <c r="F2" s="342"/>
      <c r="G2" s="342"/>
      <c r="H2" s="342"/>
      <c r="I2" s="34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236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237</v>
      </c>
      <c r="C5" s="156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72385536.539999992</v>
      </c>
      <c r="D6" s="38">
        <v>912567.92000000179</v>
      </c>
      <c r="E6" s="38">
        <v>20840335.250000015</v>
      </c>
      <c r="F6" s="38">
        <v>24819535.549999982</v>
      </c>
      <c r="G6" s="38">
        <v>7461064.2599999905</v>
      </c>
      <c r="H6" s="54">
        <v>6870410.5899999738</v>
      </c>
      <c r="I6" s="54">
        <v>9774398.6200000048</v>
      </c>
      <c r="J6" s="54">
        <v>14024376.719999969</v>
      </c>
      <c r="K6" s="54">
        <v>13822336.460000038</v>
      </c>
      <c r="L6" s="54">
        <v>10134236.830000043</v>
      </c>
      <c r="M6" s="54">
        <v>15284681.150000095</v>
      </c>
      <c r="N6" s="54">
        <v>12539285.789999843</v>
      </c>
    </row>
    <row r="7" spans="1:14" x14ac:dyDescent="0.3">
      <c r="B7" s="87">
        <v>2021</v>
      </c>
      <c r="C7" s="38">
        <v>24654538.569999997</v>
      </c>
      <c r="D7" s="38">
        <v>12832740.539999988</v>
      </c>
      <c r="E7" s="38">
        <v>27170007.660000019</v>
      </c>
      <c r="F7" s="38">
        <v>27087307.899999999</v>
      </c>
      <c r="G7" s="38">
        <v>23267388.439999983</v>
      </c>
      <c r="H7" s="38">
        <v>36531476.810000062</v>
      </c>
      <c r="I7" s="38">
        <v>28534028.629999965</v>
      </c>
      <c r="J7" s="38">
        <v>15577710.409999996</v>
      </c>
      <c r="K7" s="96">
        <v>23407481.389999986</v>
      </c>
      <c r="L7" s="96">
        <v>20913357.629999995</v>
      </c>
      <c r="M7" s="54">
        <v>26896558.52</v>
      </c>
      <c r="N7" s="54">
        <v>30690431.960000001</v>
      </c>
    </row>
    <row r="8" spans="1:14" x14ac:dyDescent="0.3">
      <c r="B8" s="87">
        <v>2022</v>
      </c>
      <c r="C8" s="38">
        <v>30032005.68</v>
      </c>
      <c r="D8" s="38">
        <v>19204766.850000001</v>
      </c>
      <c r="E8" s="38">
        <v>22402510.25</v>
      </c>
      <c r="F8" s="38">
        <v>28609435.429999992</v>
      </c>
      <c r="G8" s="38">
        <v>25290089.450000003</v>
      </c>
      <c r="H8" s="38">
        <v>22195400.949999988</v>
      </c>
      <c r="I8" s="38">
        <v>16116310.860000014</v>
      </c>
      <c r="J8" s="38">
        <v>16750095.420000046</v>
      </c>
      <c r="K8" s="96">
        <v>18375765.199999899</v>
      </c>
      <c r="L8" s="96">
        <v>16481906.920000046</v>
      </c>
      <c r="M8" s="54">
        <v>13232880.49000001</v>
      </c>
      <c r="N8" s="54">
        <v>17077660.49000001</v>
      </c>
    </row>
    <row r="9" spans="1:14" x14ac:dyDescent="0.3">
      <c r="B9" s="87">
        <v>2023</v>
      </c>
      <c r="C9" s="38">
        <v>35925225.82</v>
      </c>
      <c r="D9" s="38">
        <v>29141903.600000001</v>
      </c>
      <c r="E9" s="38">
        <v>18793274.800000001</v>
      </c>
      <c r="F9" s="38">
        <v>22685721.419999957</v>
      </c>
      <c r="G9" s="95">
        <v>1797949.2299999595</v>
      </c>
      <c r="H9" s="38">
        <v>24007429.860000059</v>
      </c>
      <c r="I9" s="38">
        <v>24547592.409999967</v>
      </c>
      <c r="J9" s="38">
        <v>22502894.270000011</v>
      </c>
      <c r="K9" s="96">
        <v>30247445.380000055</v>
      </c>
      <c r="L9" s="96">
        <v>30333848.870000035</v>
      </c>
      <c r="M9" s="54">
        <v>32701145.429999769</v>
      </c>
      <c r="N9" s="54">
        <v>5743428.590000093</v>
      </c>
    </row>
    <row r="10" spans="1:14" x14ac:dyDescent="0.3">
      <c r="B10" s="87">
        <v>2024</v>
      </c>
      <c r="C10" s="38">
        <v>35576085.030000001</v>
      </c>
      <c r="D10" s="38">
        <v>34620843.990000002</v>
      </c>
      <c r="E10" s="38">
        <v>18645589.239999998</v>
      </c>
      <c r="F10" s="38">
        <v>45012990.680000022</v>
      </c>
      <c r="G10" s="95">
        <v>26484935.87999998</v>
      </c>
      <c r="H10" s="38">
        <v>7796909.5600000024</v>
      </c>
      <c r="I10" s="38">
        <v>21690410.309999943</v>
      </c>
      <c r="J10" s="38">
        <v>18819715.210000068</v>
      </c>
      <c r="K10" s="96">
        <v>14296241.869999975</v>
      </c>
      <c r="L10" s="96">
        <v>18658252.689999908</v>
      </c>
      <c r="M10" s="54">
        <v>15889907.819999993</v>
      </c>
      <c r="N10" s="54">
        <v>25787935.360000074</v>
      </c>
    </row>
    <row r="11" spans="1:14" x14ac:dyDescent="0.3">
      <c r="B11" s="87">
        <v>2025</v>
      </c>
      <c r="C11" s="38">
        <f>'[9]Graf_tab_4 a 10'!S472</f>
        <v>23291737.179999992</v>
      </c>
      <c r="D11" s="38">
        <f>'[9]Graf_tab_4 a 10'!T472</f>
        <v>34240767.580000028</v>
      </c>
      <c r="E11" s="38">
        <f>'[9]Graf_tab_4 a 10'!U472</f>
        <v>23647484.559999958</v>
      </c>
      <c r="F11" s="38"/>
      <c r="G11" s="95"/>
      <c r="H11" s="38"/>
      <c r="I11" s="38"/>
      <c r="J11" s="38"/>
      <c r="K11" s="96"/>
      <c r="L11" s="96"/>
      <c r="M11" s="54"/>
      <c r="N11" s="54"/>
    </row>
    <row r="12" spans="1:14" x14ac:dyDescent="0.3">
      <c r="B12" s="35"/>
      <c r="C12" s="38"/>
      <c r="D12" s="38"/>
      <c r="E12" s="38"/>
      <c r="F12" s="38"/>
      <c r="G12" s="38"/>
      <c r="H12" s="54"/>
      <c r="I12" s="54"/>
      <c r="J12" s="54"/>
      <c r="K12" s="54"/>
      <c r="L12" s="54"/>
      <c r="M12" s="54"/>
      <c r="N12" s="54"/>
    </row>
    <row r="13" spans="1:14" ht="15.6" x14ac:dyDescent="0.3">
      <c r="B13" s="144" t="s">
        <v>236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x14ac:dyDescent="0.3">
      <c r="B14" s="155" t="s">
        <v>234</v>
      </c>
      <c r="C14" s="156" t="s">
        <v>194</v>
      </c>
      <c r="D14" s="157" t="s">
        <v>195</v>
      </c>
      <c r="E14" s="157" t="s">
        <v>196</v>
      </c>
      <c r="F14" s="157" t="s">
        <v>197</v>
      </c>
      <c r="G14" s="157" t="s">
        <v>198</v>
      </c>
      <c r="H14" s="157" t="s">
        <v>199</v>
      </c>
      <c r="I14" s="157" t="s">
        <v>200</v>
      </c>
      <c r="J14" s="157" t="s">
        <v>201</v>
      </c>
      <c r="K14" s="157" t="s">
        <v>202</v>
      </c>
      <c r="L14" s="157" t="s">
        <v>203</v>
      </c>
      <c r="M14" s="157" t="s">
        <v>204</v>
      </c>
      <c r="N14" s="157" t="s">
        <v>205</v>
      </c>
    </row>
    <row r="15" spans="1:14" x14ac:dyDescent="0.3">
      <c r="B15" s="87">
        <v>2020</v>
      </c>
      <c r="C15" s="38">
        <v>151473021.50000015</v>
      </c>
      <c r="D15" s="38">
        <v>180641649.29999986</v>
      </c>
      <c r="E15" s="38">
        <v>129437761.67000002</v>
      </c>
      <c r="F15" s="38">
        <v>127221914.79000044</v>
      </c>
      <c r="G15" s="38">
        <v>129020834.56999922</v>
      </c>
      <c r="H15" s="38">
        <v>157835559.0200007</v>
      </c>
      <c r="I15" s="38">
        <v>137753832.94999945</v>
      </c>
      <c r="J15" s="38">
        <v>125515290.50999987</v>
      </c>
      <c r="K15" s="38">
        <v>128869755.5</v>
      </c>
      <c r="L15" s="38">
        <v>140820709.46000004</v>
      </c>
      <c r="M15" s="38">
        <v>207176898.38999963</v>
      </c>
      <c r="N15" s="38">
        <v>135304835.1400001</v>
      </c>
    </row>
    <row r="16" spans="1:14" x14ac:dyDescent="0.3">
      <c r="B16" s="87">
        <v>2021</v>
      </c>
      <c r="C16" s="38">
        <v>176242304.90999997</v>
      </c>
      <c r="D16" s="38">
        <v>147851235.32999998</v>
      </c>
      <c r="E16" s="38">
        <v>184204090.43000007</v>
      </c>
      <c r="F16" s="38">
        <v>189749020.32999998</v>
      </c>
      <c r="G16" s="38">
        <v>186102225.81000006</v>
      </c>
      <c r="H16" s="38">
        <v>158033941.31999993</v>
      </c>
      <c r="I16" s="38">
        <v>174367959.63999999</v>
      </c>
      <c r="J16" s="38">
        <v>136005919.98000002</v>
      </c>
      <c r="K16" s="111">
        <v>523606401.8499999</v>
      </c>
      <c r="L16" s="111">
        <v>217582400.42000008</v>
      </c>
      <c r="M16" s="38">
        <v>170934729.28999999</v>
      </c>
      <c r="N16" s="38">
        <v>245409312.96000004</v>
      </c>
    </row>
    <row r="17" spans="2:14" x14ac:dyDescent="0.3">
      <c r="B17" s="87">
        <v>2022</v>
      </c>
      <c r="C17" s="38">
        <v>233578878.30000001</v>
      </c>
      <c r="D17" s="38">
        <v>253645034.90999997</v>
      </c>
      <c r="E17" s="38">
        <v>232415023.15000004</v>
      </c>
      <c r="F17" s="38">
        <v>268884416.79999995</v>
      </c>
      <c r="G17" s="38">
        <v>237660523.38999999</v>
      </c>
      <c r="H17" s="38">
        <v>212499522.43999887</v>
      </c>
      <c r="I17" s="38">
        <v>181839009.28000116</v>
      </c>
      <c r="J17" s="38">
        <v>187348808.96000123</v>
      </c>
      <c r="K17" s="111">
        <v>226370682.07999849</v>
      </c>
      <c r="L17" s="111">
        <v>220612473.20000052</v>
      </c>
      <c r="M17" s="38">
        <v>201009569.22999954</v>
      </c>
      <c r="N17" s="38">
        <v>215266727.10000277</v>
      </c>
    </row>
    <row r="18" spans="2:14" x14ac:dyDescent="0.3">
      <c r="B18" s="87">
        <v>2023</v>
      </c>
      <c r="C18" s="38">
        <v>238817698.30000001</v>
      </c>
      <c r="D18" s="38">
        <v>237546381.06</v>
      </c>
      <c r="E18" s="38">
        <v>222999350.27000001</v>
      </c>
      <c r="F18" s="38">
        <v>283965182.06000018</v>
      </c>
      <c r="G18" s="38">
        <v>219927515.30000114</v>
      </c>
      <c r="H18" s="38">
        <v>196301172.26999879</v>
      </c>
      <c r="I18" s="38">
        <v>190298214.0099988</v>
      </c>
      <c r="J18" s="38">
        <v>282116950.48000121</v>
      </c>
      <c r="K18" s="111">
        <v>194188937.0800004</v>
      </c>
      <c r="L18" s="111">
        <v>229170364.42999864</v>
      </c>
      <c r="M18" s="38">
        <v>226956620.77999926</v>
      </c>
      <c r="N18" s="38">
        <v>222163734.63999939</v>
      </c>
    </row>
    <row r="19" spans="2:14" x14ac:dyDescent="0.3">
      <c r="B19" s="87">
        <v>2024</v>
      </c>
      <c r="C19" s="38">
        <v>244766371.00999999</v>
      </c>
      <c r="D19" s="38">
        <v>256112462.52000001</v>
      </c>
      <c r="E19" s="38">
        <v>232091435.53999999</v>
      </c>
      <c r="F19" s="38">
        <v>281743507.11999941</v>
      </c>
      <c r="G19" s="38">
        <v>270664800.43000031</v>
      </c>
      <c r="H19" s="38">
        <v>254723246.1500001</v>
      </c>
      <c r="I19" s="38">
        <v>277765290.6299994</v>
      </c>
      <c r="J19" s="38">
        <v>298874540.15000105</v>
      </c>
      <c r="K19" s="111">
        <v>278742430.6900003</v>
      </c>
      <c r="L19" s="111">
        <v>251037285.28999996</v>
      </c>
      <c r="M19" s="38">
        <v>237230570.42999983</v>
      </c>
      <c r="N19" s="38">
        <v>250652966.3000021</v>
      </c>
    </row>
    <row r="20" spans="2:14" x14ac:dyDescent="0.3">
      <c r="B20" s="87">
        <v>2025</v>
      </c>
      <c r="C20" s="38">
        <f>'[9]Graf_tab_4 a 10'!S480</f>
        <v>330821478.57000041</v>
      </c>
      <c r="D20" s="38">
        <f>'[9]Graf_tab_4 a 10'!T480</f>
        <v>320990702.47999954</v>
      </c>
      <c r="E20" s="38">
        <f>'[9]Graf_tab_4 a 10'!U480</f>
        <v>296598054.19000077</v>
      </c>
      <c r="F20" s="38"/>
      <c r="G20" s="38"/>
      <c r="H20" s="38"/>
      <c r="I20" s="38"/>
      <c r="J20" s="38"/>
      <c r="K20" s="111"/>
      <c r="L20" s="111"/>
      <c r="M20" s="38"/>
      <c r="N20" s="38"/>
    </row>
    <row r="21" spans="2:14" x14ac:dyDescent="0.3">
      <c r="B21" s="35"/>
      <c r="C21" s="38"/>
      <c r="D21" s="38"/>
      <c r="E21" s="38"/>
      <c r="F21" s="38"/>
      <c r="G21" s="38"/>
      <c r="H21" s="54"/>
    </row>
    <row r="22" spans="2:14" ht="15.6" x14ac:dyDescent="0.3">
      <c r="B22" s="144" t="s">
        <v>236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</row>
    <row r="23" spans="2:14" ht="19.5" customHeight="1" x14ac:dyDescent="0.3">
      <c r="B23" s="155" t="s">
        <v>238</v>
      </c>
      <c r="C23" s="156" t="s">
        <v>194</v>
      </c>
      <c r="D23" s="157" t="s">
        <v>195</v>
      </c>
      <c r="E23" s="157" t="s">
        <v>196</v>
      </c>
      <c r="F23" s="157" t="s">
        <v>197</v>
      </c>
      <c r="G23" s="157" t="s">
        <v>198</v>
      </c>
      <c r="H23" s="157" t="s">
        <v>199</v>
      </c>
      <c r="I23" s="157" t="s">
        <v>200</v>
      </c>
      <c r="J23" s="157" t="s">
        <v>201</v>
      </c>
      <c r="K23" s="157" t="s">
        <v>202</v>
      </c>
      <c r="L23" s="157" t="s">
        <v>203</v>
      </c>
      <c r="M23" s="157" t="s">
        <v>204</v>
      </c>
      <c r="N23" s="157" t="s">
        <v>205</v>
      </c>
    </row>
    <row r="24" spans="2:14" x14ac:dyDescent="0.3">
      <c r="B24" s="87">
        <v>2020</v>
      </c>
      <c r="C24" s="38">
        <v>269375646.06999993</v>
      </c>
      <c r="D24" s="38">
        <v>215151332.36000025</v>
      </c>
      <c r="E24" s="38">
        <v>153655051.25999999</v>
      </c>
      <c r="F24" s="38">
        <v>149647248.6899991</v>
      </c>
      <c r="G24" s="38">
        <v>78300310.509999871</v>
      </c>
      <c r="H24" s="38">
        <v>125910010.01999998</v>
      </c>
      <c r="I24" s="38">
        <v>148444668.3100009</v>
      </c>
      <c r="J24" s="38">
        <v>151763336.46999836</v>
      </c>
      <c r="K24" s="38">
        <v>140717743.76000166</v>
      </c>
      <c r="L24" s="38">
        <v>112855527.37999892</v>
      </c>
      <c r="M24" s="38">
        <v>125610745.24000072</v>
      </c>
      <c r="N24" s="38">
        <v>222173388.38000059</v>
      </c>
    </row>
    <row r="25" spans="2:14" x14ac:dyDescent="0.3">
      <c r="B25" s="87">
        <v>2021</v>
      </c>
      <c r="C25" s="38">
        <v>276352139.67000008</v>
      </c>
      <c r="D25" s="38">
        <v>594597806.72999978</v>
      </c>
      <c r="E25" s="38">
        <v>349943462.72000003</v>
      </c>
      <c r="F25" s="38">
        <v>447871711.8900001</v>
      </c>
      <c r="G25" s="38">
        <v>355166029.39000058</v>
      </c>
      <c r="H25" s="38">
        <v>195362059</v>
      </c>
      <c r="I25" s="38">
        <v>161704043.15999937</v>
      </c>
      <c r="J25" s="38">
        <v>148956978.73000002</v>
      </c>
      <c r="K25" s="111">
        <v>176637170.17000008</v>
      </c>
      <c r="L25" s="111">
        <v>160953408.86000013</v>
      </c>
      <c r="M25" s="38">
        <v>173405318.66999999</v>
      </c>
      <c r="N25" s="38">
        <v>148136939.35000038</v>
      </c>
    </row>
    <row r="26" spans="2:14" x14ac:dyDescent="0.3">
      <c r="B26" s="87">
        <v>2022</v>
      </c>
      <c r="C26" s="38">
        <v>240685257.66999999</v>
      </c>
      <c r="D26" s="38">
        <v>218143478.41</v>
      </c>
      <c r="E26" s="38">
        <v>182069851.71000105</v>
      </c>
      <c r="F26" s="38">
        <v>206339744.69999897</v>
      </c>
      <c r="G26" s="38">
        <v>205608399.21000004</v>
      </c>
      <c r="H26" s="38">
        <v>201580096.37000036</v>
      </c>
      <c r="I26" s="38">
        <v>167786040.52999949</v>
      </c>
      <c r="J26" s="38">
        <v>177318477.75999999</v>
      </c>
      <c r="K26" s="111">
        <v>182559017.35999942</v>
      </c>
      <c r="L26" s="111">
        <v>171817173.43000078</v>
      </c>
      <c r="M26" s="38">
        <v>51312209.589999914</v>
      </c>
      <c r="N26" s="38">
        <v>210590394.84999919</v>
      </c>
    </row>
    <row r="27" spans="2:14" x14ac:dyDescent="0.3">
      <c r="B27" s="87">
        <v>2023</v>
      </c>
      <c r="C27" s="38">
        <v>186024882.78</v>
      </c>
      <c r="D27" s="38">
        <v>265929237.74000001</v>
      </c>
      <c r="E27" s="38">
        <v>221796429.37</v>
      </c>
      <c r="F27" s="38">
        <v>229186506.90999997</v>
      </c>
      <c r="G27" s="38">
        <v>379376790.18999934</v>
      </c>
      <c r="H27" s="38">
        <v>289898668.41000032</v>
      </c>
      <c r="I27" s="38">
        <v>258507050.13000107</v>
      </c>
      <c r="J27" s="38">
        <v>251955890.17000008</v>
      </c>
      <c r="K27" s="111">
        <v>170997397.11999846</v>
      </c>
      <c r="L27" s="111">
        <v>297302709.05000019</v>
      </c>
      <c r="M27" s="38">
        <v>125128631.23000002</v>
      </c>
      <c r="N27" s="38">
        <v>177492575.47000122</v>
      </c>
    </row>
    <row r="28" spans="2:14" x14ac:dyDescent="0.3">
      <c r="B28" s="87">
        <v>2024</v>
      </c>
      <c r="C28" s="38">
        <v>160971802.25999999</v>
      </c>
      <c r="D28" s="38">
        <v>197145118.36000001</v>
      </c>
      <c r="E28" s="38">
        <v>377995979.06</v>
      </c>
      <c r="F28" s="38">
        <v>313064646.82999992</v>
      </c>
      <c r="G28" s="38">
        <v>237285417.23000002</v>
      </c>
      <c r="H28" s="38">
        <v>319561290.89999962</v>
      </c>
      <c r="I28" s="38">
        <v>233211144.76000166</v>
      </c>
      <c r="J28" s="38">
        <v>579154902.12999773</v>
      </c>
      <c r="K28" s="111">
        <v>702303697.20000315</v>
      </c>
      <c r="L28" s="111">
        <v>767889462.84000015</v>
      </c>
      <c r="M28" s="38">
        <v>461016558.73999929</v>
      </c>
      <c r="N28" s="38">
        <v>304283892.20000172</v>
      </c>
    </row>
    <row r="29" spans="2:14" x14ac:dyDescent="0.3">
      <c r="B29" s="87">
        <v>2025</v>
      </c>
      <c r="C29" s="38">
        <f>'[9]Graf_tab_4 a 10'!S488</f>
        <v>362724276.82000017</v>
      </c>
      <c r="D29" s="38">
        <f>'[9]Graf_tab_4 a 10'!T488</f>
        <v>594290341.61000025</v>
      </c>
      <c r="E29" s="38">
        <f>'[9]Graf_tab_4 a 10'!U488</f>
        <v>222656215.92000043</v>
      </c>
      <c r="F29" s="38"/>
      <c r="G29" s="38"/>
      <c r="H29" s="38"/>
      <c r="I29" s="38"/>
      <c r="J29" s="38"/>
      <c r="K29" s="111"/>
      <c r="L29" s="111"/>
      <c r="M29" s="38"/>
      <c r="N29" s="38"/>
    </row>
    <row r="30" spans="2:14" x14ac:dyDescent="0.3">
      <c r="B30" s="35"/>
      <c r="C30" s="38"/>
      <c r="D30" s="38"/>
      <c r="E30" s="38"/>
      <c r="F30" s="38"/>
      <c r="G30" s="38"/>
      <c r="H30" s="54"/>
    </row>
    <row r="31" spans="2:14" x14ac:dyDescent="0.3">
      <c r="B31" s="45" t="s">
        <v>1292</v>
      </c>
      <c r="C31" s="36"/>
      <c r="D31" s="36"/>
      <c r="E31" s="36"/>
      <c r="F31" s="36"/>
      <c r="G31" s="36"/>
    </row>
    <row r="32" spans="2:14" x14ac:dyDescent="0.3">
      <c r="B32" s="36"/>
      <c r="C32" s="36"/>
      <c r="D32" s="36"/>
      <c r="E32" s="36"/>
      <c r="F32" s="36"/>
      <c r="G32" s="36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38"/>
  <sheetViews>
    <sheetView showGridLines="0" zoomScaleNormal="100" workbookViewId="0">
      <selection activeCell="R32" sqref="R32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8" x14ac:dyDescent="0.3">
      <c r="A1" s="42" t="s">
        <v>74</v>
      </c>
    </row>
    <row r="2" spans="1:18" ht="18" customHeight="1" x14ac:dyDescent="0.35">
      <c r="B2" s="342" t="s">
        <v>191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8" x14ac:dyDescent="0.3">
      <c r="B3" s="8"/>
      <c r="C3" s="8"/>
      <c r="D3" s="8"/>
      <c r="E3" s="8"/>
      <c r="F3" s="8"/>
      <c r="G3" s="8"/>
    </row>
    <row r="4" spans="1:18" ht="15.6" x14ac:dyDescent="0.3">
      <c r="B4" s="144" t="s">
        <v>239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8" ht="27.6" x14ac:dyDescent="0.3">
      <c r="B5" s="155" t="s">
        <v>240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7" t="s">
        <v>160</v>
      </c>
      <c r="M5" s="197" t="s">
        <v>1226</v>
      </c>
      <c r="N5" s="197" t="s">
        <v>1274</v>
      </c>
      <c r="O5" s="197" t="s">
        <v>1281</v>
      </c>
    </row>
    <row r="6" spans="1:18" ht="12.75" customHeight="1" x14ac:dyDescent="0.3">
      <c r="B6" s="33" t="s">
        <v>169</v>
      </c>
      <c r="C6" s="182">
        <v>303.60000000000002</v>
      </c>
      <c r="D6" s="182">
        <v>331.7</v>
      </c>
      <c r="E6" s="182">
        <v>326.60000000000002</v>
      </c>
      <c r="F6" s="182">
        <v>288.7</v>
      </c>
      <c r="G6" s="183">
        <v>331.9</v>
      </c>
      <c r="H6" s="183">
        <v>319.2</v>
      </c>
      <c r="I6" s="183">
        <v>351</v>
      </c>
      <c r="J6" s="183">
        <v>353.66897466010045</v>
      </c>
      <c r="K6" s="218">
        <v>429.71874079926607</v>
      </c>
      <c r="L6" s="183">
        <v>468.79979942048789</v>
      </c>
      <c r="M6" s="183">
        <v>515.29193545532155</v>
      </c>
      <c r="N6" s="218">
        <v>566.10140877946208</v>
      </c>
      <c r="O6" s="183">
        <f>'[10]Graf_tab_4 a 10'!L428</f>
        <v>560.66165878534264</v>
      </c>
    </row>
    <row r="7" spans="1:18" x14ac:dyDescent="0.3">
      <c r="B7" s="33" t="s">
        <v>170</v>
      </c>
      <c r="C7" s="182">
        <v>1166</v>
      </c>
      <c r="D7" s="182">
        <v>1122</v>
      </c>
      <c r="E7" s="182">
        <v>1156.5999999999999</v>
      </c>
      <c r="F7" s="182">
        <v>1144.9000000000001</v>
      </c>
      <c r="G7" s="183">
        <v>1240.7</v>
      </c>
      <c r="H7" s="183">
        <v>1203.5</v>
      </c>
      <c r="I7" s="183">
        <v>1101.7</v>
      </c>
      <c r="J7" s="183">
        <v>1295.0290452308066</v>
      </c>
      <c r="K7" s="218">
        <v>1271.786226741883</v>
      </c>
      <c r="L7" s="183">
        <v>1651.2173967014733</v>
      </c>
      <c r="M7" s="183">
        <v>1802.8089865963445</v>
      </c>
      <c r="N7" s="218">
        <v>2096.7117572460161</v>
      </c>
      <c r="O7" s="183">
        <f>'[10]Graf_tab_4 a 10'!L429</f>
        <v>2072.8464702684564</v>
      </c>
    </row>
    <row r="8" spans="1:18" x14ac:dyDescent="0.3">
      <c r="B8" s="33" t="s">
        <v>212</v>
      </c>
      <c r="C8" s="182">
        <v>478.4</v>
      </c>
      <c r="D8" s="184">
        <v>577.29999999999995</v>
      </c>
      <c r="E8" s="184">
        <v>630.6</v>
      </c>
      <c r="F8" s="184">
        <v>630.29999999999995</v>
      </c>
      <c r="G8" s="185">
        <v>551.1</v>
      </c>
      <c r="H8" s="185">
        <v>629</v>
      </c>
      <c r="I8" s="185">
        <v>639.29999999999995</v>
      </c>
      <c r="J8" s="185">
        <v>541.37313194727051</v>
      </c>
      <c r="K8" s="185">
        <v>486.72768294386401</v>
      </c>
      <c r="L8" s="218">
        <v>586.42351085864902</v>
      </c>
      <c r="M8" s="185">
        <v>565.02892227640734</v>
      </c>
      <c r="N8" s="185">
        <v>543.03257086674591</v>
      </c>
      <c r="O8" s="185">
        <f>'[10]Graf_tab_4 a 10'!L430</f>
        <v>536.42220352638503</v>
      </c>
    </row>
    <row r="9" spans="1:18" x14ac:dyDescent="0.3">
      <c r="B9" s="33"/>
      <c r="C9" s="182"/>
      <c r="D9" s="182"/>
      <c r="E9" s="184"/>
      <c r="F9" s="184"/>
      <c r="G9" s="184"/>
      <c r="H9" s="185"/>
      <c r="I9" s="185"/>
      <c r="J9" s="185"/>
      <c r="K9" s="185"/>
      <c r="L9" s="183"/>
    </row>
    <row r="10" spans="1:18" ht="13.5" customHeight="1" x14ac:dyDescent="0.3">
      <c r="B10" s="35"/>
      <c r="C10" s="182"/>
      <c r="D10" s="182"/>
      <c r="E10" s="182"/>
      <c r="F10" s="182"/>
      <c r="G10" s="182"/>
      <c r="H10" s="183"/>
      <c r="I10" s="183"/>
      <c r="J10" s="183"/>
      <c r="K10" s="183"/>
      <c r="L10" s="74"/>
    </row>
    <row r="11" spans="1:18" ht="15.6" x14ac:dyDescent="0.3">
      <c r="B11" s="144" t="s">
        <v>241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51"/>
      <c r="M11" s="151"/>
      <c r="N11" s="151"/>
      <c r="O11" s="151"/>
    </row>
    <row r="12" spans="1:18" ht="27.6" x14ac:dyDescent="0.3">
      <c r="B12" s="155" t="s">
        <v>242</v>
      </c>
      <c r="C12" s="158">
        <v>2013</v>
      </c>
      <c r="D12" s="158">
        <v>2014</v>
      </c>
      <c r="E12" s="158">
        <v>2015</v>
      </c>
      <c r="F12" s="158">
        <v>2016</v>
      </c>
      <c r="G12" s="158">
        <v>2017</v>
      </c>
      <c r="H12" s="158">
        <v>2018</v>
      </c>
      <c r="I12" s="158">
        <v>2019</v>
      </c>
      <c r="J12" s="158">
        <v>2020</v>
      </c>
      <c r="K12" s="158">
        <v>2021</v>
      </c>
      <c r="L12" s="197" t="s">
        <v>160</v>
      </c>
      <c r="M12" s="197" t="s">
        <v>1226</v>
      </c>
      <c r="N12" s="197" t="s">
        <v>1274</v>
      </c>
      <c r="O12" s="197" t="s">
        <v>1281</v>
      </c>
    </row>
    <row r="13" spans="1:18" x14ac:dyDescent="0.3">
      <c r="B13" s="33" t="s">
        <v>243</v>
      </c>
      <c r="C13" s="182">
        <v>179.2</v>
      </c>
      <c r="D13" s="182">
        <v>218.6</v>
      </c>
      <c r="E13" s="182">
        <v>224.5</v>
      </c>
      <c r="F13" s="182">
        <v>236</v>
      </c>
      <c r="G13" s="183">
        <v>229.7</v>
      </c>
      <c r="H13" s="183">
        <v>247.9</v>
      </c>
      <c r="I13" s="183">
        <v>251</v>
      </c>
      <c r="J13" s="183">
        <v>246.5</v>
      </c>
      <c r="K13" s="183">
        <v>219.67</v>
      </c>
      <c r="L13" s="183">
        <v>233.86091513471885</v>
      </c>
      <c r="M13" s="183">
        <v>295.56763202254712</v>
      </c>
      <c r="N13" s="218">
        <v>286.89999999999998</v>
      </c>
      <c r="O13" s="218">
        <f>'[10]Graf_tab_4 a 10'!L416</f>
        <v>301.84399446319907</v>
      </c>
      <c r="P13" s="282"/>
      <c r="Q13" s="282"/>
      <c r="R13" s="282"/>
    </row>
    <row r="14" spans="1:18" x14ac:dyDescent="0.3">
      <c r="B14" s="33" t="s">
        <v>90</v>
      </c>
      <c r="C14" s="182">
        <v>197.2</v>
      </c>
      <c r="D14" s="182">
        <v>225.6</v>
      </c>
      <c r="E14" s="182">
        <v>225.4</v>
      </c>
      <c r="F14" s="182">
        <v>229.2</v>
      </c>
      <c r="G14" s="183">
        <v>229</v>
      </c>
      <c r="H14" s="183">
        <v>239.9</v>
      </c>
      <c r="I14" s="183">
        <v>238.6</v>
      </c>
      <c r="J14" s="183">
        <v>242.5</v>
      </c>
      <c r="K14" s="183">
        <v>251.44</v>
      </c>
      <c r="L14" s="183">
        <v>274.81778606987211</v>
      </c>
      <c r="M14" s="183">
        <v>368.75900880544901</v>
      </c>
      <c r="N14" s="218">
        <v>305.81612894300559</v>
      </c>
      <c r="O14" s="218">
        <f>'[10]Graf_tab_4 a 10'!L417</f>
        <v>312.58067469472252</v>
      </c>
      <c r="P14" s="282"/>
      <c r="Q14" s="282"/>
      <c r="R14" s="282"/>
    </row>
    <row r="15" spans="1:18" x14ac:dyDescent="0.3">
      <c r="B15" s="33" t="s">
        <v>91</v>
      </c>
      <c r="C15" s="182">
        <v>265.8</v>
      </c>
      <c r="D15" s="184">
        <v>287.39999999999998</v>
      </c>
      <c r="E15" s="184">
        <v>318</v>
      </c>
      <c r="F15" s="184">
        <v>357.9</v>
      </c>
      <c r="G15" s="185">
        <v>372.6</v>
      </c>
      <c r="H15" s="185">
        <v>405.8</v>
      </c>
      <c r="I15" s="185">
        <v>410</v>
      </c>
      <c r="J15" s="185">
        <v>407.9</v>
      </c>
      <c r="K15" s="185">
        <v>396.34</v>
      </c>
      <c r="L15" s="185">
        <v>465.16306131669336</v>
      </c>
      <c r="M15" s="185">
        <v>560.88293767871255</v>
      </c>
      <c r="N15" s="185">
        <v>609.23294781381878</v>
      </c>
      <c r="O15" s="185">
        <f>'[10]Graf_tab_4 a 10'!L418</f>
        <v>632.78083051178123</v>
      </c>
    </row>
    <row r="16" spans="1:18" x14ac:dyDescent="0.3">
      <c r="B16" s="35"/>
      <c r="C16" s="88"/>
      <c r="D16" s="88"/>
      <c r="E16" s="88"/>
      <c r="F16" s="88"/>
      <c r="G16" s="88"/>
      <c r="H16" s="89"/>
      <c r="I16" s="90"/>
      <c r="J16" s="90"/>
      <c r="K16" s="90"/>
    </row>
    <row r="17" spans="2:11" x14ac:dyDescent="0.3">
      <c r="B17" s="45" t="s">
        <v>1287</v>
      </c>
      <c r="C17" s="91"/>
      <c r="D17" s="91"/>
      <c r="E17" s="91"/>
      <c r="F17" s="91"/>
      <c r="G17" s="91"/>
      <c r="H17" s="90"/>
      <c r="I17" s="90"/>
      <c r="J17" s="90"/>
      <c r="K17" s="90"/>
    </row>
    <row r="18" spans="2:11" x14ac:dyDescent="0.3">
      <c r="B18" s="36"/>
      <c r="C18" s="91"/>
      <c r="D18" s="91"/>
      <c r="E18" s="91"/>
      <c r="F18" s="91"/>
      <c r="G18" s="91"/>
      <c r="H18" s="90"/>
      <c r="I18" s="90"/>
      <c r="J18" s="90"/>
      <c r="K18" s="90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L5:N5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6"/>
  <sheetViews>
    <sheetView showGridLines="0" zoomScaleNormal="100" workbookViewId="0">
      <selection activeCell="N9" sqref="N9"/>
    </sheetView>
  </sheetViews>
  <sheetFormatPr defaultRowHeight="14.4" x14ac:dyDescent="0.3"/>
  <cols>
    <col min="2" max="2" width="30" customWidth="1"/>
    <col min="3" max="3" width="12.88671875" customWidth="1"/>
    <col min="4" max="4" width="14.4414062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4.5546875" customWidth="1"/>
    <col min="11" max="11" width="14.88671875" customWidth="1"/>
    <col min="12" max="12" width="14" customWidth="1"/>
    <col min="13" max="13" width="13.88671875" customWidth="1"/>
    <col min="14" max="14" width="15.88671875" bestFit="1" customWidth="1"/>
    <col min="15" max="15" width="13.44140625" customWidth="1"/>
  </cols>
  <sheetData>
    <row r="1" spans="1:17" x14ac:dyDescent="0.3">
      <c r="A1" s="42" t="s">
        <v>74</v>
      </c>
    </row>
    <row r="2" spans="1:17" ht="18" x14ac:dyDescent="0.35">
      <c r="B2" s="342" t="s">
        <v>244</v>
      </c>
      <c r="C2" s="342"/>
      <c r="D2" s="342"/>
      <c r="E2" s="342"/>
      <c r="F2" s="342"/>
      <c r="G2" s="342"/>
      <c r="H2" s="342"/>
      <c r="I2" s="342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4" t="s">
        <v>245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7" ht="39.75" customHeight="1" x14ac:dyDescent="0.3">
      <c r="B5" s="155" t="s">
        <v>42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7" t="s">
        <v>160</v>
      </c>
      <c r="M5" s="197" t="s">
        <v>1226</v>
      </c>
      <c r="N5" s="197" t="s">
        <v>1274</v>
      </c>
      <c r="O5" s="197" t="s">
        <v>1293</v>
      </c>
    </row>
    <row r="6" spans="1:17" x14ac:dyDescent="0.3">
      <c r="B6" s="33" t="s">
        <v>83</v>
      </c>
      <c r="C6" s="55">
        <v>3402031064</v>
      </c>
      <c r="D6" s="55">
        <v>2236583689</v>
      </c>
      <c r="E6" s="55">
        <v>2444336745</v>
      </c>
      <c r="F6" s="55">
        <v>2949737616</v>
      </c>
      <c r="G6" s="55">
        <v>3052164469</v>
      </c>
      <c r="H6" s="55">
        <v>3119452482</v>
      </c>
      <c r="I6" s="55">
        <v>3274461110.1375599</v>
      </c>
      <c r="J6" s="55">
        <v>3253024428.6542702</v>
      </c>
      <c r="K6" s="55">
        <v>4212433177.2399998</v>
      </c>
      <c r="L6" s="55">
        <v>4394947004.6592102</v>
      </c>
      <c r="M6" s="55">
        <v>4404148638.6766214</v>
      </c>
      <c r="N6" s="55">
        <v>5071718335.6528444</v>
      </c>
      <c r="O6" s="55">
        <f>'[10]Graf_tab_4 a 10'!AB586</f>
        <v>5105344780.3664589</v>
      </c>
    </row>
    <row r="7" spans="1:17" x14ac:dyDescent="0.3">
      <c r="B7" s="33" t="s">
        <v>77</v>
      </c>
      <c r="C7" s="55">
        <v>35458419198.019997</v>
      </c>
      <c r="D7" s="55">
        <v>39493488344.419998</v>
      </c>
      <c r="E7" s="55">
        <v>44872629529.269997</v>
      </c>
      <c r="F7" s="55">
        <v>49738176160.059998</v>
      </c>
      <c r="G7" s="55">
        <v>62780770895.210007</v>
      </c>
      <c r="H7" s="55">
        <v>61243796064.500008</v>
      </c>
      <c r="I7" s="55">
        <v>63667247835.560005</v>
      </c>
      <c r="J7" s="55">
        <v>65541336143.849998</v>
      </c>
      <c r="K7" s="55">
        <v>77723858074.729996</v>
      </c>
      <c r="L7" s="55">
        <v>84477500857.679993</v>
      </c>
      <c r="M7" s="55">
        <v>89418056156.270004</v>
      </c>
      <c r="N7" s="55">
        <v>95598047360.450012</v>
      </c>
      <c r="O7" s="55">
        <f>'[10]Graf_tab_4 a 10'!AB587</f>
        <v>97265251093.100006</v>
      </c>
    </row>
    <row r="8" spans="1:17" x14ac:dyDescent="0.3">
      <c r="B8" s="33" t="s">
        <v>153</v>
      </c>
      <c r="C8" s="64">
        <v>7.2886772783314034E-3</v>
      </c>
      <c r="D8" s="64">
        <v>7.2210436792650842E-3</v>
      </c>
      <c r="E8" s="64">
        <v>7.8917023360352851E-3</v>
      </c>
      <c r="F8" s="64">
        <v>8.4069236248152084E-3</v>
      </c>
      <c r="G8" s="64">
        <v>1.0044936286116406E-2</v>
      </c>
      <c r="H8" s="64">
        <v>9.4269407293441649E-3</v>
      </c>
      <c r="I8" s="64">
        <v>9.224528150103814E-3</v>
      </c>
      <c r="J8" s="64">
        <v>9.3793446862480544E-3</v>
      </c>
      <c r="K8" s="64">
        <v>9.2650549926100237E-3</v>
      </c>
      <c r="L8" s="64">
        <v>8.9631479200780687E-3</v>
      </c>
      <c r="M8" s="64">
        <v>9.2379793866916894E-3</v>
      </c>
      <c r="N8" s="64">
        <v>9.9122081216937094E-3</v>
      </c>
      <c r="O8" s="64">
        <f>'[10]Graf_tab_4 a 10'!AB588</f>
        <v>1.0079676304232033E-2</v>
      </c>
    </row>
    <row r="9" spans="1:17" x14ac:dyDescent="0.3">
      <c r="B9" s="33" t="s">
        <v>92</v>
      </c>
      <c r="C9" s="55">
        <v>38860450262.019997</v>
      </c>
      <c r="D9" s="55">
        <v>41730072033.419998</v>
      </c>
      <c r="E9" s="55">
        <v>47316966274.269997</v>
      </c>
      <c r="F9" s="55">
        <v>52687913776.059998</v>
      </c>
      <c r="G9" s="55">
        <v>65832935364.210007</v>
      </c>
      <c r="H9" s="55">
        <v>64363248546.500008</v>
      </c>
      <c r="I9" s="55">
        <v>66941708945.697563</v>
      </c>
      <c r="J9" s="55">
        <v>68794360572.504272</v>
      </c>
      <c r="K9" s="55">
        <v>81936291251.970001</v>
      </c>
      <c r="L9" s="55">
        <v>88872447862.339203</v>
      </c>
      <c r="M9" s="55">
        <v>93822204794.946625</v>
      </c>
      <c r="N9" s="55">
        <v>100669765696.10286</v>
      </c>
      <c r="O9" s="55">
        <f>'[10]Graf_tab_4 a 10'!AB589</f>
        <v>102370595873.46646</v>
      </c>
    </row>
    <row r="10" spans="1:17" x14ac:dyDescent="0.3">
      <c r="B10" s="21"/>
      <c r="C10" s="21"/>
      <c r="D10" s="21"/>
      <c r="E10" s="21"/>
      <c r="F10" s="21"/>
      <c r="G10" s="21"/>
      <c r="H10" s="21"/>
      <c r="I10" s="21"/>
    </row>
    <row r="11" spans="1:17" x14ac:dyDescent="0.3">
      <c r="B11" s="45" t="s">
        <v>1294</v>
      </c>
      <c r="C11" s="21"/>
      <c r="D11" s="21"/>
      <c r="E11" s="21"/>
      <c r="F11" s="21"/>
      <c r="G11" s="21"/>
      <c r="H11" s="21"/>
      <c r="I11" s="21"/>
      <c r="K11" s="183"/>
    </row>
    <row r="12" spans="1:17" x14ac:dyDescent="0.3">
      <c r="B12" s="8"/>
      <c r="C12" s="8"/>
      <c r="D12" s="8"/>
      <c r="E12" s="8"/>
      <c r="F12" s="8"/>
      <c r="G12" s="8"/>
      <c r="H12" s="8"/>
      <c r="I12" s="8"/>
      <c r="K12" s="183"/>
      <c r="Q12" s="197"/>
    </row>
    <row r="13" spans="1:17" x14ac:dyDescent="0.3">
      <c r="B13" s="8"/>
      <c r="C13" s="8"/>
      <c r="D13" s="8"/>
      <c r="E13" s="8"/>
      <c r="F13" s="8"/>
      <c r="G13" s="8"/>
      <c r="H13" s="8"/>
      <c r="I13" s="8"/>
      <c r="K13" s="185"/>
      <c r="Q13" s="55"/>
    </row>
    <row r="14" spans="1:17" x14ac:dyDescent="0.3">
      <c r="B14" s="8"/>
      <c r="C14" s="8"/>
      <c r="D14" s="8"/>
      <c r="E14" s="8"/>
      <c r="F14" s="8"/>
      <c r="G14" s="8"/>
      <c r="H14" s="8"/>
      <c r="I14" s="8"/>
      <c r="Q14" s="55"/>
    </row>
    <row r="15" spans="1:17" x14ac:dyDescent="0.3">
      <c r="B15" s="8"/>
      <c r="C15" s="8"/>
      <c r="D15" s="8"/>
      <c r="E15" s="8"/>
      <c r="F15" s="8"/>
      <c r="G15" s="8"/>
      <c r="H15" s="8"/>
      <c r="I15" s="8"/>
      <c r="Q15" s="100"/>
    </row>
    <row r="16" spans="1:17" x14ac:dyDescent="0.3">
      <c r="B16" s="8"/>
      <c r="C16" s="8"/>
      <c r="D16" s="8"/>
      <c r="E16" s="8"/>
      <c r="F16" s="8"/>
      <c r="G16" s="8"/>
      <c r="H16" s="8"/>
      <c r="I16" s="8"/>
      <c r="Q16" s="55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56"/>
  <sheetViews>
    <sheetView showGridLines="0" topLeftCell="A11" zoomScaleNormal="100" workbookViewId="0">
      <selection activeCell="G23" sqref="G23"/>
    </sheetView>
  </sheetViews>
  <sheetFormatPr defaultRowHeight="14.4" x14ac:dyDescent="0.3"/>
  <cols>
    <col min="2" max="2" width="25.5546875" customWidth="1"/>
    <col min="3" max="3" width="13.33203125" customWidth="1"/>
    <col min="4" max="4" width="12.88671875" customWidth="1"/>
    <col min="5" max="5" width="11.88671875" customWidth="1"/>
    <col min="6" max="6" width="12.44140625" customWidth="1"/>
    <col min="7" max="7" width="12.109375" customWidth="1"/>
    <col min="8" max="8" width="14.1093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42" t="s">
        <v>244</v>
      </c>
      <c r="C2" s="342"/>
      <c r="D2" s="342"/>
      <c r="E2" s="342"/>
      <c r="F2" s="342"/>
      <c r="G2" s="342"/>
      <c r="H2" s="34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246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9" t="s">
        <v>247</v>
      </c>
      <c r="C5" s="160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252079304.20649976</v>
      </c>
      <c r="D6" s="38">
        <v>251216738.20950699</v>
      </c>
      <c r="E6" s="38">
        <v>265523597.96662754</v>
      </c>
      <c r="F6" s="38">
        <v>236461574.42911804</v>
      </c>
      <c r="G6" s="38">
        <v>253425875.30288768</v>
      </c>
      <c r="H6" s="53">
        <v>264538648.88935542</v>
      </c>
      <c r="I6" s="53">
        <v>280876125.79989052</v>
      </c>
      <c r="J6" s="53">
        <v>261210334.05761576</v>
      </c>
      <c r="K6" s="53">
        <v>285545142.39787054</v>
      </c>
      <c r="L6" s="53">
        <v>285620353.82928848</v>
      </c>
      <c r="M6" s="53">
        <v>288453084.96405029</v>
      </c>
      <c r="N6" s="53">
        <v>328003348.4615593</v>
      </c>
    </row>
    <row r="7" spans="1:14" x14ac:dyDescent="0.3">
      <c r="B7" s="87">
        <v>2021</v>
      </c>
      <c r="C7" s="38">
        <v>307844967.95993304</v>
      </c>
      <c r="D7" s="38">
        <v>289792260.56500006</v>
      </c>
      <c r="E7" s="38">
        <v>315965671.36434484</v>
      </c>
      <c r="F7" s="38">
        <v>350479077.3162179</v>
      </c>
      <c r="G7" s="38">
        <v>347449998.54558653</v>
      </c>
      <c r="H7" s="38">
        <v>352861550.95246428</v>
      </c>
      <c r="I7" s="38">
        <v>353655448.15663171</v>
      </c>
      <c r="J7" s="38">
        <v>373085046.60604835</v>
      </c>
      <c r="K7" s="53">
        <v>371907937.34720218</v>
      </c>
      <c r="L7" s="53">
        <v>370029730.39221799</v>
      </c>
      <c r="M7" s="53">
        <v>378554944.54000002</v>
      </c>
      <c r="N7" s="53">
        <v>399539431.92000002</v>
      </c>
    </row>
    <row r="8" spans="1:14" x14ac:dyDescent="0.3">
      <c r="B8" s="87">
        <v>2022</v>
      </c>
      <c r="C8" s="38">
        <v>334818179.88189101</v>
      </c>
      <c r="D8" s="38">
        <v>319426735.94297099</v>
      </c>
      <c r="E8" s="38">
        <v>378557363.42034727</v>
      </c>
      <c r="F8" s="38">
        <v>356941439.46010387</v>
      </c>
      <c r="G8" s="38">
        <v>381067949.91324168</v>
      </c>
      <c r="H8" s="53">
        <v>362735058.66458452</v>
      </c>
      <c r="I8" s="53">
        <v>367082672.24068975</v>
      </c>
      <c r="J8" s="53">
        <v>363800400.31088316</v>
      </c>
      <c r="K8" s="53">
        <v>357383618.22170335</v>
      </c>
      <c r="L8" s="53">
        <v>384050728.7305007</v>
      </c>
      <c r="M8" s="53">
        <v>385118737.49087149</v>
      </c>
      <c r="N8" s="53">
        <v>403964120.38142234</v>
      </c>
    </row>
    <row r="9" spans="1:14" x14ac:dyDescent="0.3">
      <c r="B9" s="87">
        <v>2023</v>
      </c>
      <c r="C9" s="38">
        <v>359657182.74000001</v>
      </c>
      <c r="D9" s="38">
        <v>342798722.00999999</v>
      </c>
      <c r="E9" s="38">
        <v>372103727.52999997</v>
      </c>
      <c r="F9" s="38">
        <v>354925550.52461046</v>
      </c>
      <c r="G9" s="38">
        <v>375864596.12835681</v>
      </c>
      <c r="H9" s="53">
        <v>384672302.51989383</v>
      </c>
      <c r="I9" s="53">
        <v>362583766.45247114</v>
      </c>
      <c r="J9" s="53">
        <v>360095428.92015541</v>
      </c>
      <c r="K9" s="53">
        <v>355492239.5068785</v>
      </c>
      <c r="L9" s="53">
        <v>365501790.21999997</v>
      </c>
      <c r="M9" s="53">
        <v>369209046.46999997</v>
      </c>
      <c r="N9" s="53">
        <v>401244285.64999998</v>
      </c>
    </row>
    <row r="10" spans="1:14" x14ac:dyDescent="0.3">
      <c r="B10" s="87">
        <v>2024</v>
      </c>
      <c r="C10" s="38">
        <v>370491912.19</v>
      </c>
      <c r="D10" s="38">
        <v>353406239.42000002</v>
      </c>
      <c r="E10" s="38">
        <v>382619812.23000002</v>
      </c>
      <c r="F10" s="38">
        <v>733733451.60000145</v>
      </c>
      <c r="G10" s="38">
        <v>398626939.35059857</v>
      </c>
      <c r="H10" s="53">
        <v>389582892.59000027</v>
      </c>
      <c r="I10" s="53">
        <v>378694430.62556815</v>
      </c>
      <c r="J10" s="53">
        <v>430802551.44999993</v>
      </c>
      <c r="K10" s="53">
        <v>402317929.34274828</v>
      </c>
      <c r="L10" s="53">
        <v>385582947.15766668</v>
      </c>
      <c r="M10" s="53">
        <v>393950526.86261392</v>
      </c>
      <c r="N10" s="53">
        <v>451908702.83743554</v>
      </c>
    </row>
    <row r="11" spans="1:14" x14ac:dyDescent="0.3">
      <c r="B11" s="87">
        <v>2025</v>
      </c>
      <c r="C11" s="38">
        <f>'[10]Graf_tab_4 a 10'!S616</f>
        <v>384586912.71251923</v>
      </c>
      <c r="D11" s="38">
        <f>'[10]Graf_tab_4 a 10'!T616</f>
        <v>382759975.17355704</v>
      </c>
      <c r="E11" s="38">
        <f>'[10]Graf_tab_4 a 10'!U616</f>
        <v>372797520.66374987</v>
      </c>
      <c r="F11" s="38"/>
      <c r="G11" s="38"/>
      <c r="H11" s="53"/>
      <c r="I11" s="53"/>
      <c r="J11" s="53"/>
      <c r="K11" s="53"/>
      <c r="L11" s="53"/>
      <c r="M11" s="53"/>
      <c r="N11" s="53"/>
    </row>
    <row r="12" spans="1:14" x14ac:dyDescent="0.3">
      <c r="B12" s="87"/>
      <c r="C12" s="38"/>
      <c r="D12" s="38"/>
      <c r="E12" s="38"/>
      <c r="F12" s="38"/>
      <c r="G12" s="38"/>
      <c r="H12" s="53"/>
      <c r="I12" s="53"/>
      <c r="J12" s="53"/>
      <c r="K12" s="53"/>
      <c r="L12" s="53"/>
      <c r="M12" s="53"/>
      <c r="N12" s="53"/>
    </row>
    <row r="13" spans="1:14" ht="15.6" x14ac:dyDescent="0.3">
      <c r="B13" s="144" t="s">
        <v>248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ht="27.6" x14ac:dyDescent="0.3">
      <c r="B14" s="159" t="s">
        <v>249</v>
      </c>
      <c r="C14" s="160" t="s">
        <v>194</v>
      </c>
      <c r="D14" s="160" t="s">
        <v>195</v>
      </c>
      <c r="E14" s="160" t="s">
        <v>196</v>
      </c>
      <c r="F14" s="160" t="s">
        <v>197</v>
      </c>
      <c r="G14" s="160" t="s">
        <v>198</v>
      </c>
      <c r="H14" s="160" t="s">
        <v>199</v>
      </c>
      <c r="I14" s="160" t="s">
        <v>200</v>
      </c>
      <c r="J14" s="160" t="s">
        <v>201</v>
      </c>
      <c r="K14" s="160" t="s">
        <v>202</v>
      </c>
      <c r="L14" s="160" t="s">
        <v>203</v>
      </c>
      <c r="M14" s="160" t="s">
        <v>204</v>
      </c>
      <c r="N14" s="160" t="s">
        <v>205</v>
      </c>
    </row>
    <row r="15" spans="1:14" x14ac:dyDescent="0.3">
      <c r="B15" s="87">
        <v>2020</v>
      </c>
      <c r="C15" s="38">
        <v>5438351650.0299997</v>
      </c>
      <c r="D15" s="38">
        <v>5592213019.1800003</v>
      </c>
      <c r="E15" s="38">
        <v>5191831757.6799994</v>
      </c>
      <c r="F15" s="38">
        <v>5139570744.1200008</v>
      </c>
      <c r="G15" s="38">
        <v>5749977011.039999</v>
      </c>
      <c r="H15" s="53">
        <v>4882172178.5699997</v>
      </c>
      <c r="I15" s="53">
        <v>5143062207.1299973</v>
      </c>
      <c r="J15" s="53">
        <v>5490115860.4499989</v>
      </c>
      <c r="K15" s="53">
        <v>5590151320.1900005</v>
      </c>
      <c r="L15" s="53">
        <v>4870210791.9899998</v>
      </c>
      <c r="M15" s="53">
        <v>6036996951.4699984</v>
      </c>
      <c r="N15" s="53">
        <v>6416682652.0000048</v>
      </c>
    </row>
    <row r="16" spans="1:14" x14ac:dyDescent="0.3">
      <c r="B16" s="87">
        <v>2021</v>
      </c>
      <c r="C16" s="38">
        <v>6109715390.5199995</v>
      </c>
      <c r="D16" s="38">
        <v>6288062224.1800003</v>
      </c>
      <c r="E16" s="38">
        <v>6061191233.4699993</v>
      </c>
      <c r="F16" s="38">
        <v>5996512365.1800013</v>
      </c>
      <c r="G16" s="38">
        <v>6359897709.0100012</v>
      </c>
      <c r="H16" s="38">
        <v>6678134308.4499979</v>
      </c>
      <c r="I16" s="38">
        <v>5907217979.8400021</v>
      </c>
      <c r="J16" s="38">
        <v>5850614096.2199984</v>
      </c>
      <c r="K16" s="53">
        <v>6444178145.4300032</v>
      </c>
      <c r="L16" s="53">
        <v>5930232009.5699997</v>
      </c>
      <c r="M16" s="53">
        <v>6472172388.3400011</v>
      </c>
      <c r="N16" s="53">
        <v>9625930224.5199909</v>
      </c>
    </row>
    <row r="17" spans="2:14" x14ac:dyDescent="0.3">
      <c r="B17" s="87">
        <v>2022</v>
      </c>
      <c r="C17" s="38">
        <v>6402159337.5799999</v>
      </c>
      <c r="D17" s="38">
        <v>6269585814.9699993</v>
      </c>
      <c r="E17" s="38">
        <v>5962762044.0600014</v>
      </c>
      <c r="F17" s="38">
        <v>6439115181.7700005</v>
      </c>
      <c r="G17" s="38">
        <v>8283125476.3300009</v>
      </c>
      <c r="H17" s="38">
        <v>6159574281.9399967</v>
      </c>
      <c r="I17" s="38">
        <v>6321760731.3000002</v>
      </c>
      <c r="J17" s="38">
        <v>5999327619.5299988</v>
      </c>
      <c r="K17" s="53">
        <v>7442245829.7699995</v>
      </c>
      <c r="L17" s="53">
        <v>6958571392.8300009</v>
      </c>
      <c r="M17" s="53">
        <v>6452417782.760004</v>
      </c>
      <c r="N17" s="53">
        <v>11786855364.839998</v>
      </c>
    </row>
    <row r="18" spans="2:14" x14ac:dyDescent="0.3">
      <c r="B18" s="87">
        <v>2023</v>
      </c>
      <c r="C18" s="38">
        <v>6852054767.9099998</v>
      </c>
      <c r="D18" s="38">
        <v>7041573272.75</v>
      </c>
      <c r="E18" s="38">
        <v>6967629844.6400003</v>
      </c>
      <c r="F18" s="38">
        <v>6909184330.6399994</v>
      </c>
      <c r="G18" s="38">
        <v>6876418808.6000023</v>
      </c>
      <c r="H18" s="38">
        <v>7944004243.1200008</v>
      </c>
      <c r="I18" s="38">
        <v>6879368439.7300005</v>
      </c>
      <c r="J18" s="38">
        <v>7035337213.5899963</v>
      </c>
      <c r="K18" s="53">
        <v>6912670746.8600016</v>
      </c>
      <c r="L18" s="53">
        <v>7032185443.7099981</v>
      </c>
      <c r="M18" s="53">
        <v>7279859889.1800032</v>
      </c>
      <c r="N18" s="53">
        <v>11687769155.539995</v>
      </c>
    </row>
    <row r="19" spans="2:14" x14ac:dyDescent="0.3">
      <c r="B19" s="87">
        <v>2024</v>
      </c>
      <c r="C19" s="38">
        <v>7026329350.0100002</v>
      </c>
      <c r="D19" s="38">
        <v>7365951645.0900002</v>
      </c>
      <c r="E19" s="38">
        <v>7285910049.9399996</v>
      </c>
      <c r="F19" s="38">
        <v>7204029816.7999992</v>
      </c>
      <c r="G19" s="38">
        <v>7975818404.4400015</v>
      </c>
      <c r="H19" s="38">
        <v>7386787824.6099977</v>
      </c>
      <c r="I19" s="38">
        <v>7199800622.7700024</v>
      </c>
      <c r="J19" s="38">
        <v>7644335157.1099977</v>
      </c>
      <c r="K19" s="53">
        <v>7868215060.0499973</v>
      </c>
      <c r="L19" s="53">
        <v>7877256862.2000027</v>
      </c>
      <c r="M19" s="53">
        <v>8218000279.1600037</v>
      </c>
      <c r="N19" s="53">
        <v>12545612288.269997</v>
      </c>
    </row>
    <row r="20" spans="2:14" x14ac:dyDescent="0.3">
      <c r="B20" s="87">
        <v>2025</v>
      </c>
      <c r="C20" s="38">
        <f>'[10]Graf_tab_4 a 10'!S624</f>
        <v>7672789065.8099995</v>
      </c>
      <c r="D20" s="38">
        <f>'[10]Graf_tab_4 a 10'!T624</f>
        <v>8291510362.2700014</v>
      </c>
      <c r="E20" s="38">
        <f>'[10]Graf_tab_4 a 10'!U624</f>
        <v>7381095349.6099997</v>
      </c>
      <c r="F20" s="38"/>
      <c r="G20" s="38"/>
      <c r="H20" s="38"/>
      <c r="I20" s="38"/>
      <c r="J20" s="38"/>
      <c r="K20" s="53"/>
      <c r="L20" s="53"/>
      <c r="M20" s="53"/>
      <c r="N20" s="53"/>
    </row>
    <row r="21" spans="2:14" x14ac:dyDescent="0.3">
      <c r="B21" s="21"/>
      <c r="C21" s="8"/>
      <c r="D21" s="8"/>
      <c r="E21" s="8"/>
      <c r="F21" s="8"/>
      <c r="G21" s="8"/>
    </row>
    <row r="22" spans="2:14" x14ac:dyDescent="0.3">
      <c r="B22" s="45" t="s">
        <v>1295</v>
      </c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</sheetData>
  <mergeCells count="1">
    <mergeCell ref="B2:H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/>
  </sheetPr>
  <dimension ref="A1:O45"/>
  <sheetViews>
    <sheetView showGridLines="0" zoomScaleNormal="100" workbookViewId="0">
      <selection activeCell="P21" sqref="P21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3" max="13" width="14.44140625" bestFit="1" customWidth="1"/>
    <col min="14" max="14" width="13.88671875" bestFit="1" customWidth="1"/>
    <col min="15" max="15" width="15.33203125" bestFit="1" customWidth="1"/>
  </cols>
  <sheetData>
    <row r="1" spans="1:15" x14ac:dyDescent="0.3">
      <c r="A1" s="42" t="s">
        <v>74</v>
      </c>
    </row>
    <row r="2" spans="1:15" ht="18" x14ac:dyDescent="0.35">
      <c r="B2" s="342" t="s">
        <v>244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250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ht="27.6" x14ac:dyDescent="0.3">
      <c r="B5" s="161" t="s">
        <v>251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98" t="s">
        <v>160</v>
      </c>
      <c r="M5" s="198" t="s">
        <v>1226</v>
      </c>
      <c r="N5" s="198" t="s">
        <v>1274</v>
      </c>
      <c r="O5" s="198" t="s">
        <v>1293</v>
      </c>
    </row>
    <row r="6" spans="1:15" x14ac:dyDescent="0.3">
      <c r="B6" s="33" t="s">
        <v>175</v>
      </c>
      <c r="C6" s="38">
        <v>27649309410.669998</v>
      </c>
      <c r="D6" s="38">
        <v>30404532611.150002</v>
      </c>
      <c r="E6" s="38">
        <v>34079351853.25</v>
      </c>
      <c r="F6" s="38">
        <v>36799875497.279999</v>
      </c>
      <c r="G6" s="38">
        <v>45400022592.910004</v>
      </c>
      <c r="H6" s="38">
        <v>45981273274.160004</v>
      </c>
      <c r="I6" s="38">
        <v>46669898460.980003</v>
      </c>
      <c r="J6" s="38">
        <v>47895417502.010002</v>
      </c>
      <c r="K6" s="38">
        <v>55520961666.089996</v>
      </c>
      <c r="L6" s="38">
        <v>60271557456.43</v>
      </c>
      <c r="M6" s="38">
        <v>63108423108.089996</v>
      </c>
      <c r="N6" s="38">
        <v>65505970386.019997</v>
      </c>
      <c r="O6" s="38">
        <f>'[10]Graf_tab_4 a 10'!AB659</f>
        <v>66103249100.229996</v>
      </c>
    </row>
    <row r="7" spans="1:15" x14ac:dyDescent="0.3">
      <c r="B7" s="33" t="s">
        <v>176</v>
      </c>
      <c r="C7" s="38">
        <v>2592031704.23</v>
      </c>
      <c r="D7" s="38">
        <v>3151696714.3000002</v>
      </c>
      <c r="E7" s="38">
        <v>3795423034.5900002</v>
      </c>
      <c r="F7" s="38">
        <v>4555987053.4799995</v>
      </c>
      <c r="G7" s="38">
        <v>5300938957.25</v>
      </c>
      <c r="H7" s="38">
        <v>5877222460.9399996</v>
      </c>
      <c r="I7" s="38">
        <v>6275624710.3199997</v>
      </c>
      <c r="J7" s="38">
        <v>6445321327.1599998</v>
      </c>
      <c r="K7" s="38">
        <v>8485072597.6599998</v>
      </c>
      <c r="L7" s="38">
        <v>10172532428.74</v>
      </c>
      <c r="M7" s="38">
        <v>10250876181.110001</v>
      </c>
      <c r="N7" s="38">
        <v>11610587623.690001</v>
      </c>
      <c r="O7" s="38">
        <f>'[10]Graf_tab_4 a 10'!AB660</f>
        <v>12075294111.43</v>
      </c>
    </row>
    <row r="8" spans="1:15" x14ac:dyDescent="0.3">
      <c r="B8" s="33" t="s">
        <v>177</v>
      </c>
      <c r="C8" s="38">
        <v>5217078083.1199999</v>
      </c>
      <c r="D8" s="38">
        <v>5937259018.9700003</v>
      </c>
      <c r="E8" s="38">
        <v>6997854641.4300003</v>
      </c>
      <c r="F8" s="38">
        <v>8382313609.3000002</v>
      </c>
      <c r="G8" s="38">
        <v>12079809345.049999</v>
      </c>
      <c r="H8" s="38">
        <v>9385300329.3999996</v>
      </c>
      <c r="I8" s="38">
        <v>10721724664.26</v>
      </c>
      <c r="J8" s="38">
        <v>11200597314.68</v>
      </c>
      <c r="K8" s="38">
        <v>13717823810.98</v>
      </c>
      <c r="L8" s="38">
        <v>14033410972.51</v>
      </c>
      <c r="M8" s="38">
        <v>16058756867.07</v>
      </c>
      <c r="N8" s="38">
        <v>18481489350.740002</v>
      </c>
      <c r="O8" s="38">
        <f>'[10]Graf_tab_4 a 10'!AB661</f>
        <v>19086707881.440002</v>
      </c>
    </row>
    <row r="9" spans="1:15" x14ac:dyDescent="0.3">
      <c r="B9" s="35" t="s">
        <v>92</v>
      </c>
      <c r="C9" s="83">
        <f t="shared" ref="C9:J9" si="0">C6+C7+C8</f>
        <v>35458419198.019997</v>
      </c>
      <c r="D9" s="83">
        <f t="shared" si="0"/>
        <v>39493488344.419998</v>
      </c>
      <c r="E9" s="83">
        <f t="shared" si="0"/>
        <v>44872629529.269997</v>
      </c>
      <c r="F9" s="83">
        <f t="shared" si="0"/>
        <v>49738176160.059998</v>
      </c>
      <c r="G9" s="83">
        <f t="shared" si="0"/>
        <v>62780770895.210007</v>
      </c>
      <c r="H9" s="83">
        <f t="shared" si="0"/>
        <v>61243796064.500008</v>
      </c>
      <c r="I9" s="83">
        <f t="shared" si="0"/>
        <v>63667247835.560005</v>
      </c>
      <c r="J9" s="83">
        <f t="shared" si="0"/>
        <v>65541336143.849998</v>
      </c>
      <c r="K9" s="83">
        <v>77723858075</v>
      </c>
      <c r="L9" s="83">
        <f>L6+L7+L8</f>
        <v>84477500857.679993</v>
      </c>
      <c r="M9" s="83">
        <f>M6+M7+M8</f>
        <v>89418056156.269989</v>
      </c>
      <c r="N9" s="83">
        <f>N6+N7+N8</f>
        <v>95598047360.449997</v>
      </c>
      <c r="O9" s="83">
        <f>'[10]Graf_tab_4 a 10'!AB662</f>
        <v>97265251093.100006</v>
      </c>
    </row>
    <row r="10" spans="1:15" x14ac:dyDescent="0.3">
      <c r="B10" s="35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5" x14ac:dyDescent="0.3">
      <c r="B11" s="199" t="s">
        <v>252</v>
      </c>
      <c r="C11" s="200" t="s">
        <v>253</v>
      </c>
      <c r="D11" s="146">
        <v>2014</v>
      </c>
      <c r="E11" s="200">
        <v>2015</v>
      </c>
      <c r="F11" s="200">
        <v>2016</v>
      </c>
      <c r="G11" s="200">
        <v>2017</v>
      </c>
      <c r="H11" s="200">
        <v>2018</v>
      </c>
      <c r="I11" s="200">
        <v>2019</v>
      </c>
      <c r="J11" s="200">
        <v>2020</v>
      </c>
      <c r="K11" s="200">
        <v>2021</v>
      </c>
      <c r="L11" s="200" t="s">
        <v>160</v>
      </c>
      <c r="M11" s="200" t="s">
        <v>1226</v>
      </c>
      <c r="N11" s="200" t="s">
        <v>1274</v>
      </c>
      <c r="O11" s="200" t="s">
        <v>1293</v>
      </c>
    </row>
    <row r="12" spans="1:15" x14ac:dyDescent="0.3">
      <c r="B12" s="33" t="s">
        <v>175</v>
      </c>
      <c r="C12" s="213"/>
      <c r="D12" s="38">
        <v>4619</v>
      </c>
      <c r="E12" s="38">
        <v>5118</v>
      </c>
      <c r="F12" s="38">
        <v>5370</v>
      </c>
      <c r="G12" s="38">
        <v>6444</v>
      </c>
      <c r="H12" s="38">
        <v>6516</v>
      </c>
      <c r="I12" s="38">
        <v>6545</v>
      </c>
      <c r="J12" s="38">
        <v>6693</v>
      </c>
      <c r="K12" s="38">
        <v>7771</v>
      </c>
      <c r="L12" s="219">
        <v>8397.2069463643147</v>
      </c>
      <c r="M12" s="219">
        <v>8925</v>
      </c>
      <c r="N12" s="219">
        <v>9294.5063245152814</v>
      </c>
      <c r="O12" s="219">
        <v>8792.4306472269909</v>
      </c>
    </row>
    <row r="13" spans="1:15" x14ac:dyDescent="0.3">
      <c r="B13" s="33" t="s">
        <v>176</v>
      </c>
      <c r="C13" s="213"/>
      <c r="D13" s="38">
        <v>6854</v>
      </c>
      <c r="E13" s="38">
        <v>7457</v>
      </c>
      <c r="F13" s="38">
        <v>7985</v>
      </c>
      <c r="G13" s="38">
        <v>8448</v>
      </c>
      <c r="H13" s="38">
        <v>7153</v>
      </c>
      <c r="I13" s="38">
        <v>6467</v>
      </c>
      <c r="J13" s="38">
        <v>6277</v>
      </c>
      <c r="K13" s="38">
        <v>8199</v>
      </c>
      <c r="L13" s="219">
        <v>9360.5600111341755</v>
      </c>
      <c r="M13" s="219">
        <v>9388</v>
      </c>
      <c r="N13" s="219">
        <v>9974.0118614206531</v>
      </c>
      <c r="O13" s="219">
        <v>10730.226192656137</v>
      </c>
    </row>
    <row r="14" spans="1:15" x14ac:dyDescent="0.3">
      <c r="B14" s="33" t="s">
        <v>177</v>
      </c>
      <c r="C14" s="213"/>
      <c r="D14" s="38">
        <v>3251</v>
      </c>
      <c r="E14" s="38">
        <v>3733</v>
      </c>
      <c r="F14" s="38">
        <v>4256</v>
      </c>
      <c r="G14" s="38">
        <v>5716</v>
      </c>
      <c r="H14" s="38">
        <v>4245</v>
      </c>
      <c r="I14" s="38">
        <v>4596</v>
      </c>
      <c r="J14" s="38">
        <v>4623</v>
      </c>
      <c r="K14" s="38">
        <v>5619</v>
      </c>
      <c r="L14" s="219">
        <v>5555.9030176344195</v>
      </c>
      <c r="M14" s="219">
        <v>6400</v>
      </c>
      <c r="N14" s="219">
        <v>7390.1244826689954</v>
      </c>
      <c r="O14" s="219">
        <v>7495.40822411919</v>
      </c>
    </row>
    <row r="15" spans="1:15" x14ac:dyDescent="0.3">
      <c r="B15" s="35"/>
      <c r="C15" s="83"/>
      <c r="D15" s="83"/>
      <c r="E15" s="83"/>
      <c r="F15" s="83"/>
      <c r="G15" s="83"/>
      <c r="H15" s="83"/>
      <c r="I15" s="83"/>
      <c r="J15" s="83"/>
      <c r="K15" s="83"/>
      <c r="L15" s="217"/>
      <c r="N15" s="219"/>
    </row>
    <row r="16" spans="1:15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5" t="s">
        <v>1283</v>
      </c>
      <c r="C17" s="8"/>
      <c r="D17" s="8"/>
      <c r="E17" s="8"/>
      <c r="F17" s="8"/>
      <c r="G17" s="8"/>
      <c r="H17" s="8"/>
      <c r="I17" s="8"/>
    </row>
    <row r="18" spans="1:15" x14ac:dyDescent="0.3">
      <c r="A18" s="45"/>
      <c r="B18" s="45" t="s">
        <v>358</v>
      </c>
      <c r="C18" s="37"/>
      <c r="D18" s="37"/>
      <c r="E18" s="37"/>
      <c r="F18" s="37"/>
      <c r="G18" s="37"/>
      <c r="H18" s="8"/>
      <c r="I18" s="8"/>
      <c r="O18" s="104"/>
    </row>
    <row r="19" spans="1:15" x14ac:dyDescent="0.3">
      <c r="B19" s="45"/>
      <c r="C19" s="8"/>
      <c r="D19" s="8"/>
      <c r="E19" s="8"/>
      <c r="F19" s="8"/>
      <c r="G19" s="8"/>
      <c r="H19" s="8"/>
      <c r="I19" s="8"/>
      <c r="O19" s="104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7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65"/>
  <sheetViews>
    <sheetView showGridLines="0" zoomScaleNormal="100" workbookViewId="0">
      <selection activeCell="H29" sqref="H29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3.332031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42" t="s">
        <v>244</v>
      </c>
      <c r="C2" s="342"/>
      <c r="D2" s="342"/>
      <c r="E2" s="342"/>
      <c r="F2" s="342"/>
      <c r="G2" s="342"/>
      <c r="H2" s="34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254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9" t="s">
        <v>255</v>
      </c>
      <c r="C5" s="187" t="s">
        <v>194</v>
      </c>
      <c r="D5" s="187" t="s">
        <v>195</v>
      </c>
      <c r="E5" s="187" t="s">
        <v>196</v>
      </c>
      <c r="F5" s="187" t="s">
        <v>197</v>
      </c>
      <c r="G5" s="187" t="s">
        <v>198</v>
      </c>
      <c r="H5" s="187" t="s">
        <v>199</v>
      </c>
      <c r="I5" s="187" t="s">
        <v>200</v>
      </c>
      <c r="J5" s="187" t="s">
        <v>201</v>
      </c>
      <c r="K5" s="187" t="s">
        <v>202</v>
      </c>
      <c r="L5" s="187" t="s">
        <v>203</v>
      </c>
      <c r="M5" s="187" t="s">
        <v>204</v>
      </c>
      <c r="N5" s="187" t="s">
        <v>205</v>
      </c>
    </row>
    <row r="6" spans="1:14" x14ac:dyDescent="0.3">
      <c r="B6" s="87">
        <v>2020</v>
      </c>
      <c r="C6" s="55">
        <v>3871203230.6300001</v>
      </c>
      <c r="D6" s="55">
        <v>4010220970.4700003</v>
      </c>
      <c r="E6" s="55">
        <v>3728919175.0599995</v>
      </c>
      <c r="F6" s="55">
        <v>3764451677.9500008</v>
      </c>
      <c r="G6" s="55">
        <v>4460369141.3699989</v>
      </c>
      <c r="H6" s="188">
        <v>3453677891.6100006</v>
      </c>
      <c r="I6" s="188">
        <v>3599800006.0900002</v>
      </c>
      <c r="J6" s="188">
        <v>3710443476.2799988</v>
      </c>
      <c r="K6" s="188">
        <v>4068989339.6800003</v>
      </c>
      <c r="L6" s="188">
        <v>3645783462</v>
      </c>
      <c r="M6" s="188">
        <v>4163625830.4199982</v>
      </c>
      <c r="N6" s="188">
        <v>5417933300.4500046</v>
      </c>
    </row>
    <row r="7" spans="1:14" x14ac:dyDescent="0.3">
      <c r="B7" s="87">
        <v>2021</v>
      </c>
      <c r="C7" s="55">
        <v>4055495307.6999998</v>
      </c>
      <c r="D7" s="55">
        <v>4259750470.2300005</v>
      </c>
      <c r="E7" s="55">
        <v>4112712687.9499989</v>
      </c>
      <c r="F7" s="55">
        <v>3955323140.2300014</v>
      </c>
      <c r="G7" s="55">
        <v>4197775739.8600006</v>
      </c>
      <c r="H7" s="55">
        <v>4814788784.8499985</v>
      </c>
      <c r="I7" s="55">
        <v>4176516613.7400017</v>
      </c>
      <c r="J7" s="55">
        <v>4132803327.5999985</v>
      </c>
      <c r="K7" s="188">
        <v>4313778749.5700035</v>
      </c>
      <c r="L7" s="188">
        <v>4142308849.5</v>
      </c>
      <c r="M7" s="188">
        <v>4684157104.4300003</v>
      </c>
      <c r="N7" s="188">
        <v>8675550890.4300003</v>
      </c>
    </row>
    <row r="8" spans="1:14" x14ac:dyDescent="0.3">
      <c r="B8" s="87">
        <v>2022</v>
      </c>
      <c r="C8" s="55">
        <v>4453752741.75</v>
      </c>
      <c r="D8" s="55">
        <v>4331327450.7999992</v>
      </c>
      <c r="E8" s="55">
        <v>4208964205.5600014</v>
      </c>
      <c r="F8" s="55">
        <v>4384381340.9300003</v>
      </c>
      <c r="G8" s="55">
        <v>6020095011.9500008</v>
      </c>
      <c r="H8" s="55">
        <v>4316332535.9999962</v>
      </c>
      <c r="I8" s="55">
        <v>4320285548.9000015</v>
      </c>
      <c r="J8" s="55">
        <v>4283148257.4899979</v>
      </c>
      <c r="K8" s="188">
        <v>5145418849.4599991</v>
      </c>
      <c r="L8" s="188">
        <v>4821881317.0800018</v>
      </c>
      <c r="M8" s="188">
        <v>4894001054.8000031</v>
      </c>
      <c r="N8" s="188">
        <v>9091969141.7099991</v>
      </c>
    </row>
    <row r="9" spans="1:14" x14ac:dyDescent="0.3">
      <c r="B9" s="87">
        <v>2023</v>
      </c>
      <c r="C9" s="55">
        <v>4786267660.6199999</v>
      </c>
      <c r="D9" s="55">
        <v>4978295497.8599997</v>
      </c>
      <c r="E9" s="55">
        <v>4791778026.3400002</v>
      </c>
      <c r="F9" s="55">
        <v>4794040441.2999992</v>
      </c>
      <c r="G9" s="55">
        <v>4574251475.9400024</v>
      </c>
      <c r="H9" s="55">
        <v>5652863930.8400002</v>
      </c>
      <c r="I9" s="55">
        <v>4761360218.0900002</v>
      </c>
      <c r="J9" s="55">
        <v>4774961474.0699959</v>
      </c>
      <c r="K9" s="188">
        <v>4890259326.1900024</v>
      </c>
      <c r="L9" s="188">
        <v>4802387325.5599976</v>
      </c>
      <c r="M9" s="188">
        <v>5166923933.7300034</v>
      </c>
      <c r="N9" s="188">
        <v>9135033797.5499954</v>
      </c>
    </row>
    <row r="10" spans="1:14" x14ac:dyDescent="0.3">
      <c r="B10" s="87">
        <v>2024</v>
      </c>
      <c r="C10" s="55">
        <v>4894840705.79</v>
      </c>
      <c r="D10" s="55">
        <v>5119446016.6800003</v>
      </c>
      <c r="E10" s="55">
        <v>4922892238.4099998</v>
      </c>
      <c r="F10" s="55">
        <v>4925164229.2600002</v>
      </c>
      <c r="G10" s="55">
        <v>5699269557.7200012</v>
      </c>
      <c r="H10" s="55">
        <v>4932820578.829998</v>
      </c>
      <c r="I10" s="55">
        <v>4899240568.8800011</v>
      </c>
      <c r="J10" s="55">
        <v>4954939981.5699997</v>
      </c>
      <c r="K10" s="188">
        <v>5060557382.4499969</v>
      </c>
      <c r="L10" s="188">
        <v>4987216717.1500015</v>
      </c>
      <c r="M10" s="188">
        <v>5416598321.4500046</v>
      </c>
      <c r="N10" s="188">
        <v>9692984087.8299942</v>
      </c>
    </row>
    <row r="11" spans="1:14" x14ac:dyDescent="0.3">
      <c r="B11" s="87">
        <v>2025</v>
      </c>
      <c r="C11" s="55">
        <f>'[10]Graf_tab_4 a 10'!S694</f>
        <v>5090348844.5699997</v>
      </c>
      <c r="D11" s="55">
        <f>'[10]Graf_tab_4 a 10'!T694</f>
        <v>5461143391.7200012</v>
      </c>
      <c r="E11" s="55">
        <f>'[10]Graf_tab_4 a 10'!U694</f>
        <v>4982965438.7999992</v>
      </c>
      <c r="F11" s="55"/>
      <c r="G11" s="55"/>
      <c r="H11" s="55"/>
      <c r="I11" s="55"/>
      <c r="J11" s="55"/>
      <c r="K11" s="188"/>
      <c r="L11" s="188"/>
      <c r="M11" s="188"/>
      <c r="N11" s="188"/>
    </row>
    <row r="12" spans="1:14" x14ac:dyDescent="0.3">
      <c r="B12" s="87"/>
      <c r="C12" s="55"/>
      <c r="D12" s="55"/>
      <c r="E12" s="55"/>
      <c r="F12" s="55"/>
      <c r="G12" s="55"/>
      <c r="H12" s="188"/>
      <c r="I12" s="188"/>
      <c r="J12" s="188"/>
      <c r="K12" s="188"/>
      <c r="L12" s="188"/>
      <c r="M12" s="188"/>
      <c r="N12" s="188"/>
    </row>
    <row r="13" spans="1:14" ht="15.6" x14ac:dyDescent="0.3">
      <c r="B13" s="144" t="s">
        <v>254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x14ac:dyDescent="0.3">
      <c r="B14" s="159" t="s">
        <v>256</v>
      </c>
      <c r="C14" s="187" t="s">
        <v>194</v>
      </c>
      <c r="D14" s="187" t="s">
        <v>195</v>
      </c>
      <c r="E14" s="187" t="s">
        <v>196</v>
      </c>
      <c r="F14" s="187" t="s">
        <v>197</v>
      </c>
      <c r="G14" s="187" t="s">
        <v>198</v>
      </c>
      <c r="H14" s="187" t="s">
        <v>199</v>
      </c>
      <c r="I14" s="187" t="s">
        <v>200</v>
      </c>
      <c r="J14" s="187" t="s">
        <v>201</v>
      </c>
      <c r="K14" s="187" t="s">
        <v>202</v>
      </c>
      <c r="L14" s="187" t="s">
        <v>203</v>
      </c>
      <c r="M14" s="187" t="s">
        <v>204</v>
      </c>
      <c r="N14" s="187" t="s">
        <v>205</v>
      </c>
    </row>
    <row r="15" spans="1:14" x14ac:dyDescent="0.3">
      <c r="B15" s="87">
        <v>2020</v>
      </c>
      <c r="C15" s="55">
        <v>554194837.33000004</v>
      </c>
      <c r="D15" s="55">
        <v>598152203.95999992</v>
      </c>
      <c r="E15" s="55">
        <v>531296377.06999993</v>
      </c>
      <c r="F15" s="55">
        <v>516177565.67000031</v>
      </c>
      <c r="G15" s="55">
        <v>494588257.61999989</v>
      </c>
      <c r="H15" s="188">
        <v>551385741.65999985</v>
      </c>
      <c r="I15" s="188">
        <v>587643185.05000019</v>
      </c>
      <c r="J15" s="188">
        <v>519274982.07999945</v>
      </c>
      <c r="K15" s="188">
        <v>601106290.83000088</v>
      </c>
      <c r="L15" s="188">
        <v>405944608.25</v>
      </c>
      <c r="M15" s="188">
        <v>803372075.77999973</v>
      </c>
      <c r="N15" s="188">
        <v>282185201.85999966</v>
      </c>
    </row>
    <row r="16" spans="1:14" x14ac:dyDescent="0.3">
      <c r="B16" s="87">
        <v>2021</v>
      </c>
      <c r="C16" s="55">
        <v>910011109.02999997</v>
      </c>
      <c r="D16" s="55">
        <v>598877245.88000011</v>
      </c>
      <c r="E16" s="55">
        <v>645235039.25999999</v>
      </c>
      <c r="F16" s="55">
        <v>613383656.77999973</v>
      </c>
      <c r="G16" s="55">
        <v>717309784.38000011</v>
      </c>
      <c r="H16" s="55">
        <v>681462720.11999989</v>
      </c>
      <c r="I16" s="55">
        <v>673697338.30000019</v>
      </c>
      <c r="J16" s="55">
        <v>647225283.55000019</v>
      </c>
      <c r="K16" s="188">
        <v>1075194973.6300001</v>
      </c>
      <c r="L16" s="188">
        <v>743324596.32999992</v>
      </c>
      <c r="M16" s="188">
        <v>686594087.44000006</v>
      </c>
      <c r="N16" s="188">
        <v>492756762.95999998</v>
      </c>
    </row>
    <row r="17" spans="2:14" x14ac:dyDescent="0.3">
      <c r="B17" s="87">
        <v>2022</v>
      </c>
      <c r="C17" s="55">
        <v>751171778.74000001</v>
      </c>
      <c r="D17" s="55">
        <v>786372929.1400001</v>
      </c>
      <c r="E17" s="55">
        <v>694727826.71999979</v>
      </c>
      <c r="F17" s="55">
        <v>871969900.01999998</v>
      </c>
      <c r="G17" s="55">
        <v>1064774736.5799999</v>
      </c>
      <c r="H17" s="55">
        <v>727925902.28000069</v>
      </c>
      <c r="I17" s="55">
        <v>921725110.41999912</v>
      </c>
      <c r="J17" s="55">
        <v>596287471.20000076</v>
      </c>
      <c r="K17" s="188">
        <v>975484364.77999973</v>
      </c>
      <c r="L17" s="188">
        <v>910609707.19999981</v>
      </c>
      <c r="M17" s="188">
        <v>702640538.21000099</v>
      </c>
      <c r="N17" s="188">
        <v>1168842163.4499989</v>
      </c>
    </row>
    <row r="18" spans="2:14" x14ac:dyDescent="0.3">
      <c r="B18" s="87">
        <v>2023</v>
      </c>
      <c r="C18" s="55">
        <v>862262555.97000003</v>
      </c>
      <c r="D18" s="55">
        <v>816400247.65999997</v>
      </c>
      <c r="E18" s="55">
        <v>809630995.96000004</v>
      </c>
      <c r="F18" s="55">
        <v>913033130.92999983</v>
      </c>
      <c r="G18" s="55">
        <v>736302053.82999992</v>
      </c>
      <c r="H18" s="55">
        <v>886545785.62000036</v>
      </c>
      <c r="I18" s="55">
        <v>885810900.32999992</v>
      </c>
      <c r="J18" s="55">
        <v>806731578.57999992</v>
      </c>
      <c r="K18" s="188">
        <v>842547086.86999989</v>
      </c>
      <c r="L18" s="188">
        <v>764836896.94999981</v>
      </c>
      <c r="M18" s="188">
        <v>839600189.72000027</v>
      </c>
      <c r="N18" s="188">
        <v>1087174758.6900005</v>
      </c>
    </row>
    <row r="19" spans="2:14" x14ac:dyDescent="0.3">
      <c r="B19" s="87">
        <v>2024</v>
      </c>
      <c r="C19" s="55">
        <v>871019084.01999998</v>
      </c>
      <c r="D19" s="55">
        <v>884728730.67999995</v>
      </c>
      <c r="E19" s="55">
        <v>901655231.48000002</v>
      </c>
      <c r="F19" s="55">
        <v>906538809.4000001</v>
      </c>
      <c r="G19" s="55">
        <v>942124050.06999969</v>
      </c>
      <c r="H19" s="55">
        <v>966368662.17000008</v>
      </c>
      <c r="I19" s="55">
        <v>954043823.82000065</v>
      </c>
      <c r="J19" s="55">
        <v>982152780.00999928</v>
      </c>
      <c r="K19" s="188">
        <v>954883541.45000076</v>
      </c>
      <c r="L19" s="188">
        <v>1013594669.9300003</v>
      </c>
      <c r="M19" s="188">
        <v>1035336062.4399986</v>
      </c>
      <c r="N19" s="188">
        <v>1198142178.2200012</v>
      </c>
    </row>
    <row r="20" spans="2:14" x14ac:dyDescent="0.3">
      <c r="B20" s="87">
        <v>2025</v>
      </c>
      <c r="C20" s="210">
        <v>1060899522.4</v>
      </c>
      <c r="D20" s="210">
        <v>1030170605.5200001</v>
      </c>
      <c r="E20" s="210">
        <v>1031039406</v>
      </c>
      <c r="F20" s="55"/>
      <c r="G20" s="55"/>
      <c r="H20" s="55"/>
      <c r="I20" s="55"/>
      <c r="J20" s="55"/>
      <c r="K20" s="188"/>
      <c r="L20" s="188"/>
      <c r="M20" s="188"/>
      <c r="N20" s="188"/>
    </row>
    <row r="21" spans="2:14" s="92" customFormat="1" x14ac:dyDescent="0.3">
      <c r="B21" s="93"/>
      <c r="C21" s="55"/>
      <c r="D21" s="55"/>
      <c r="E21" s="55"/>
      <c r="F21" s="55"/>
      <c r="G21" s="189"/>
      <c r="H21" s="190"/>
      <c r="I21" s="190"/>
      <c r="J21" s="190"/>
      <c r="K21" s="190"/>
      <c r="L21" s="190"/>
      <c r="M21" s="190"/>
      <c r="N21" s="190"/>
    </row>
    <row r="22" spans="2:14" s="92" customFormat="1" ht="15.6" x14ac:dyDescent="0.3">
      <c r="B22" s="144" t="s">
        <v>254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</row>
    <row r="23" spans="2:14" s="92" customFormat="1" x14ac:dyDescent="0.3">
      <c r="B23" s="159" t="s">
        <v>257</v>
      </c>
      <c r="C23" s="187" t="s">
        <v>194</v>
      </c>
      <c r="D23" s="187" t="s">
        <v>195</v>
      </c>
      <c r="E23" s="187" t="s">
        <v>196</v>
      </c>
      <c r="F23" s="187" t="s">
        <v>197</v>
      </c>
      <c r="G23" s="187" t="s">
        <v>198</v>
      </c>
      <c r="H23" s="187" t="s">
        <v>199</v>
      </c>
      <c r="I23" s="187" t="s">
        <v>200</v>
      </c>
      <c r="J23" s="187" t="s">
        <v>201</v>
      </c>
      <c r="K23" s="187" t="s">
        <v>202</v>
      </c>
      <c r="L23" s="187" t="s">
        <v>203</v>
      </c>
      <c r="M23" s="187" t="s">
        <v>204</v>
      </c>
      <c r="N23" s="187" t="s">
        <v>205</v>
      </c>
    </row>
    <row r="24" spans="2:14" s="92" customFormat="1" x14ac:dyDescent="0.3">
      <c r="B24" s="87">
        <v>2020</v>
      </c>
      <c r="C24" s="55">
        <v>1012953582.0700001</v>
      </c>
      <c r="D24" s="55">
        <v>983839844.74999988</v>
      </c>
      <c r="E24" s="55">
        <v>931616205.54999995</v>
      </c>
      <c r="F24" s="55">
        <v>858941500.5</v>
      </c>
      <c r="G24" s="55">
        <v>795019612.05000019</v>
      </c>
      <c r="H24" s="188">
        <v>877108545.30000019</v>
      </c>
      <c r="I24" s="188">
        <v>955619015.98999977</v>
      </c>
      <c r="J24" s="188">
        <v>1260397402.0900002</v>
      </c>
      <c r="K24" s="188">
        <v>920055689.67999935</v>
      </c>
      <c r="L24" s="188">
        <v>818482721.73999977</v>
      </c>
      <c r="M24" s="188">
        <v>1069999045.2700005</v>
      </c>
      <c r="N24" s="188">
        <v>716564149.69000053</v>
      </c>
    </row>
    <row r="25" spans="2:14" s="92" customFormat="1" x14ac:dyDescent="0.3">
      <c r="B25" s="87">
        <v>2021</v>
      </c>
      <c r="C25" s="55">
        <v>1144208973.79</v>
      </c>
      <c r="D25" s="55">
        <v>1429434508.0700002</v>
      </c>
      <c r="E25" s="55">
        <v>1303243506.2599998</v>
      </c>
      <c r="F25" s="55">
        <v>1427805568.1700001</v>
      </c>
      <c r="G25" s="55">
        <v>1444812184.7700005</v>
      </c>
      <c r="H25" s="55">
        <v>1181882803.4799995</v>
      </c>
      <c r="I25" s="55">
        <v>1057004027.8000002</v>
      </c>
      <c r="J25" s="55">
        <v>1070585485.0699997</v>
      </c>
      <c r="K25" s="188">
        <v>1055204422.2299995</v>
      </c>
      <c r="L25" s="188">
        <v>1044598563.7399998</v>
      </c>
      <c r="M25" s="188">
        <v>1101421196.47</v>
      </c>
      <c r="N25" s="188">
        <v>457622571.13</v>
      </c>
    </row>
    <row r="26" spans="2:14" s="92" customFormat="1" x14ac:dyDescent="0.3">
      <c r="B26" s="87">
        <v>2022</v>
      </c>
      <c r="C26" s="55">
        <v>1197234817.0899999</v>
      </c>
      <c r="D26" s="55">
        <v>1151885435.03</v>
      </c>
      <c r="E26" s="55">
        <v>1059070011.7800002</v>
      </c>
      <c r="F26" s="55">
        <v>1182763940.8200002</v>
      </c>
      <c r="G26" s="55">
        <v>1198255727.8000002</v>
      </c>
      <c r="H26" s="55">
        <v>1115315843.6599998</v>
      </c>
      <c r="I26" s="55">
        <v>1079750071.9799995</v>
      </c>
      <c r="J26" s="55">
        <v>1119891890.8400002</v>
      </c>
      <c r="K26" s="188">
        <v>1321342615.5300007</v>
      </c>
      <c r="L26" s="188">
        <v>1226080368.5499992</v>
      </c>
      <c r="M26" s="188">
        <v>855776189.75</v>
      </c>
      <c r="N26" s="188">
        <v>1526044059.6800003</v>
      </c>
    </row>
    <row r="27" spans="2:14" s="92" customFormat="1" x14ac:dyDescent="0.3">
      <c r="B27" s="87">
        <v>2023</v>
      </c>
      <c r="C27" s="55">
        <v>1203524551.23</v>
      </c>
      <c r="D27" s="55">
        <v>1246877527.23</v>
      </c>
      <c r="E27" s="55">
        <v>1366220822.3399999</v>
      </c>
      <c r="F27" s="55">
        <v>1202110758.4100003</v>
      </c>
      <c r="G27" s="55">
        <v>1565865278.8299999</v>
      </c>
      <c r="H27" s="55">
        <v>1404594526.6599998</v>
      </c>
      <c r="I27" s="55">
        <v>1232197321.3100004</v>
      </c>
      <c r="J27" s="55">
        <v>1453644160.9400005</v>
      </c>
      <c r="K27" s="188">
        <v>1179864333.7999992</v>
      </c>
      <c r="L27" s="188">
        <v>1464961221.2000008</v>
      </c>
      <c r="M27" s="188">
        <v>1273335765.7299995</v>
      </c>
      <c r="N27" s="188">
        <v>1465560599.2999992</v>
      </c>
    </row>
    <row r="28" spans="2:14" s="92" customFormat="1" x14ac:dyDescent="0.3">
      <c r="B28" s="87">
        <v>2024</v>
      </c>
      <c r="C28" s="55">
        <v>1260469560.2</v>
      </c>
      <c r="D28" s="55">
        <v>1361776897.73</v>
      </c>
      <c r="E28" s="55">
        <v>1461362580.05</v>
      </c>
      <c r="F28" s="55">
        <v>1372326778.1399999</v>
      </c>
      <c r="G28" s="55">
        <v>1334424796.6500006</v>
      </c>
      <c r="H28" s="55">
        <v>1487598583.6099997</v>
      </c>
      <c r="I28" s="55">
        <v>1346516230.0700006</v>
      </c>
      <c r="J28" s="55">
        <v>1707242395.5299988</v>
      </c>
      <c r="K28" s="188">
        <v>1852774136.1499996</v>
      </c>
      <c r="L28" s="188">
        <v>1876445475.1200008</v>
      </c>
      <c r="M28" s="188">
        <v>1766065895.2700005</v>
      </c>
      <c r="N28" s="188">
        <v>1654486022.2200012</v>
      </c>
    </row>
    <row r="29" spans="2:14" s="92" customFormat="1" x14ac:dyDescent="0.3">
      <c r="B29" s="87">
        <v>2025</v>
      </c>
      <c r="C29" s="55">
        <f>'[10]Graf_tab_4 a 10'!S710</f>
        <v>1521540698.8399999</v>
      </c>
      <c r="D29" s="55">
        <f>'[10]Graf_tab_4 a 10'!T710</f>
        <v>1800196365.03</v>
      </c>
      <c r="E29" s="55">
        <f>'[10]Graf_tab_4 a 10'!U710</f>
        <v>1367090504.8100004</v>
      </c>
      <c r="F29" s="55"/>
      <c r="G29" s="55"/>
      <c r="H29" s="55"/>
      <c r="I29" s="55"/>
      <c r="J29" s="55"/>
      <c r="K29" s="188"/>
      <c r="L29" s="188"/>
      <c r="M29" s="188"/>
      <c r="N29" s="188"/>
    </row>
    <row r="30" spans="2:14" s="92" customFormat="1" x14ac:dyDescent="0.3">
      <c r="B30" s="93"/>
      <c r="C30" s="94"/>
      <c r="D30" s="94"/>
      <c r="E30" s="94"/>
      <c r="F30" s="94"/>
      <c r="G30" s="94"/>
    </row>
    <row r="31" spans="2:14" x14ac:dyDescent="0.3">
      <c r="B31" s="45" t="s">
        <v>1296</v>
      </c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  <row r="63" spans="2:7" x14ac:dyDescent="0.3">
      <c r="B63" s="8"/>
      <c r="C63" s="8"/>
      <c r="D63" s="8"/>
      <c r="E63" s="8"/>
      <c r="F63" s="8"/>
      <c r="G63" s="8"/>
    </row>
    <row r="64" spans="2:7" x14ac:dyDescent="0.3">
      <c r="B64" s="8"/>
      <c r="C64" s="8"/>
      <c r="D64" s="8"/>
      <c r="E64" s="8"/>
      <c r="F64" s="8"/>
      <c r="G64" s="8"/>
    </row>
    <row r="65" spans="2:7" x14ac:dyDescent="0.3">
      <c r="B65" s="8"/>
      <c r="C65" s="8"/>
      <c r="D65" s="8"/>
      <c r="E65" s="8"/>
      <c r="F65" s="8"/>
      <c r="G65" s="8"/>
    </row>
  </sheetData>
  <mergeCells count="1">
    <mergeCell ref="B2:H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O45"/>
  <sheetViews>
    <sheetView showGridLines="0" zoomScaleNormal="100" workbookViewId="0">
      <selection activeCell="M25" sqref="M25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3" max="13" width="15.44140625" customWidth="1"/>
    <col min="14" max="14" width="16.88671875" bestFit="1" customWidth="1"/>
    <col min="15" max="15" width="13.88671875" customWidth="1"/>
  </cols>
  <sheetData>
    <row r="1" spans="1:15" x14ac:dyDescent="0.3">
      <c r="A1" s="42" t="s">
        <v>74</v>
      </c>
    </row>
    <row r="2" spans="1:15" ht="18" x14ac:dyDescent="0.35">
      <c r="B2" s="342" t="s">
        <v>244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258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ht="27.6" x14ac:dyDescent="0.3">
      <c r="B5" s="161" t="s">
        <v>259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7" t="s">
        <v>160</v>
      </c>
      <c r="M5" s="197" t="s">
        <v>1226</v>
      </c>
      <c r="N5" s="197" t="s">
        <v>1274</v>
      </c>
      <c r="O5" s="197" t="s">
        <v>1281</v>
      </c>
    </row>
    <row r="6" spans="1:15" x14ac:dyDescent="0.3">
      <c r="B6" s="33" t="s">
        <v>169</v>
      </c>
      <c r="C6" s="191">
        <v>396566994</v>
      </c>
      <c r="D6" s="191">
        <v>416409070</v>
      </c>
      <c r="E6" s="191">
        <v>524704182</v>
      </c>
      <c r="F6" s="191">
        <v>624597944</v>
      </c>
      <c r="G6" s="191">
        <v>737213348</v>
      </c>
      <c r="H6" s="191">
        <v>896282699</v>
      </c>
      <c r="I6" s="191">
        <v>923975020.61573005</v>
      </c>
      <c r="J6" s="191">
        <v>853253990.05210292</v>
      </c>
      <c r="K6" s="191">
        <v>957552565</v>
      </c>
      <c r="L6" s="191">
        <v>1025382688.4067594</v>
      </c>
      <c r="M6" s="191">
        <v>1029067243.0599999</v>
      </c>
      <c r="N6" s="191">
        <v>1089286302.7647231</v>
      </c>
      <c r="O6" s="191">
        <f>'[10]Graf_tab_4 a 10'!AB755</f>
        <v>1104423822.6800003</v>
      </c>
    </row>
    <row r="7" spans="1:15" x14ac:dyDescent="0.3">
      <c r="B7" s="33" t="s">
        <v>170</v>
      </c>
      <c r="C7" s="191">
        <v>1531901200</v>
      </c>
      <c r="D7" s="191">
        <v>264486049</v>
      </c>
      <c r="E7" s="191">
        <v>232875946</v>
      </c>
      <c r="F7" s="191">
        <v>461992484</v>
      </c>
      <c r="G7" s="191">
        <v>336569710</v>
      </c>
      <c r="H7" s="191">
        <v>239232946</v>
      </c>
      <c r="I7" s="191">
        <v>267988765.577535</v>
      </c>
      <c r="J7" s="191">
        <v>212330944.0618524</v>
      </c>
      <c r="K7" s="191">
        <v>394324192</v>
      </c>
      <c r="L7" s="191">
        <v>367799073.96227378</v>
      </c>
      <c r="M7" s="191">
        <v>316055364.10000002</v>
      </c>
      <c r="N7" s="191">
        <v>375508666.10032082</v>
      </c>
      <c r="O7" s="191">
        <f>'[10]Graf_tab_4 a 10'!AB756</f>
        <v>387504401.76000005</v>
      </c>
    </row>
    <row r="8" spans="1:15" x14ac:dyDescent="0.3">
      <c r="B8" s="33" t="s">
        <v>212</v>
      </c>
      <c r="C8" s="191">
        <v>1473562870</v>
      </c>
      <c r="D8" s="191">
        <v>1555688570</v>
      </c>
      <c r="E8" s="191">
        <v>1686756617</v>
      </c>
      <c r="F8" s="191">
        <v>1863147188</v>
      </c>
      <c r="G8" s="191">
        <v>1978381411</v>
      </c>
      <c r="H8" s="191">
        <v>1983936837</v>
      </c>
      <c r="I8" s="191">
        <v>2082497323.9442999</v>
      </c>
      <c r="J8" s="191">
        <v>2187439494.5403147</v>
      </c>
      <c r="K8" s="191">
        <v>2860556420</v>
      </c>
      <c r="L8" s="191">
        <v>3001765242.2901773</v>
      </c>
      <c r="M8" s="191">
        <v>3058900127.5300002</v>
      </c>
      <c r="N8" s="191">
        <v>3606923366.7878008</v>
      </c>
      <c r="O8" s="191">
        <f>'[10]Graf_tab_4 a 10'!AB757</f>
        <v>3613416555.9264584</v>
      </c>
    </row>
    <row r="9" spans="1:15" x14ac:dyDescent="0.3">
      <c r="B9" s="35" t="s">
        <v>92</v>
      </c>
      <c r="C9" s="192">
        <v>3402031064</v>
      </c>
      <c r="D9" s="192">
        <v>2236583689</v>
      </c>
      <c r="E9" s="192">
        <v>2444336745</v>
      </c>
      <c r="F9" s="192">
        <v>2949737616</v>
      </c>
      <c r="G9" s="192">
        <v>3052164469</v>
      </c>
      <c r="H9" s="192">
        <v>3119452482</v>
      </c>
      <c r="I9" s="192">
        <v>3274461110.1375647</v>
      </c>
      <c r="J9" s="192">
        <v>3253024428.6542702</v>
      </c>
      <c r="K9" s="192">
        <v>4212433177</v>
      </c>
      <c r="L9" s="192">
        <f>L6+L7+L8</f>
        <v>4394947004.6592102</v>
      </c>
      <c r="M9" s="192">
        <f>M6+M7+M8</f>
        <v>4404022734.6900005</v>
      </c>
      <c r="N9" s="192">
        <f>N6+N7+N8</f>
        <v>5071718335.6528444</v>
      </c>
      <c r="O9" s="192">
        <f>'[10]Graf_tab_4 a 10'!AB758</f>
        <v>5105344780.3664589</v>
      </c>
    </row>
    <row r="10" spans="1:15" x14ac:dyDescent="0.3">
      <c r="B10" s="35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77"/>
    </row>
    <row r="11" spans="1:15" s="201" customFormat="1" x14ac:dyDescent="0.3">
      <c r="B11" s="199" t="s">
        <v>252</v>
      </c>
      <c r="C11" s="203" t="s">
        <v>253</v>
      </c>
      <c r="D11" s="203">
        <v>2014</v>
      </c>
      <c r="E11" s="203">
        <v>2015</v>
      </c>
      <c r="F11" s="203">
        <v>2016</v>
      </c>
      <c r="G11" s="203">
        <v>2017</v>
      </c>
      <c r="H11" s="203">
        <v>2018</v>
      </c>
      <c r="I11" s="203">
        <v>2019</v>
      </c>
      <c r="J11" s="203">
        <v>2020</v>
      </c>
      <c r="K11" s="203" t="s">
        <v>260</v>
      </c>
      <c r="L11" s="203" t="s">
        <v>160</v>
      </c>
      <c r="M11" s="203" t="s">
        <v>1226</v>
      </c>
      <c r="N11" s="203" t="s">
        <v>1274</v>
      </c>
      <c r="O11" s="203" t="s">
        <v>1281</v>
      </c>
    </row>
    <row r="12" spans="1:15" x14ac:dyDescent="0.3">
      <c r="B12" s="33" t="s">
        <v>169</v>
      </c>
      <c r="C12" s="214"/>
      <c r="D12" s="202">
        <v>2554</v>
      </c>
      <c r="E12" s="202">
        <v>2861</v>
      </c>
      <c r="F12" s="202">
        <v>3288</v>
      </c>
      <c r="G12" s="202">
        <v>5184</v>
      </c>
      <c r="H12" s="202">
        <v>4213</v>
      </c>
      <c r="I12" s="202">
        <v>4344</v>
      </c>
      <c r="J12" s="202">
        <v>4011</v>
      </c>
      <c r="K12" s="202">
        <v>4501</v>
      </c>
      <c r="L12" s="202">
        <v>4820.2491886517701</v>
      </c>
      <c r="M12" s="202">
        <v>4837.5700111882061</v>
      </c>
      <c r="N12" s="202">
        <v>5120.6554162422808</v>
      </c>
      <c r="O12" s="202">
        <f>'[10]Graf_tab_4 a 10'!AD761</f>
        <v>5191.8157926703161</v>
      </c>
    </row>
    <row r="13" spans="1:15" x14ac:dyDescent="0.3">
      <c r="B13" s="33" t="s">
        <v>170</v>
      </c>
      <c r="C13" s="214"/>
      <c r="D13" s="202">
        <v>4018</v>
      </c>
      <c r="E13" s="202">
        <v>3637</v>
      </c>
      <c r="F13" s="202">
        <v>6132</v>
      </c>
      <c r="G13" s="202">
        <v>4569</v>
      </c>
      <c r="H13" s="202">
        <v>3191</v>
      </c>
      <c r="I13" s="202">
        <v>3574</v>
      </c>
      <c r="J13" s="202">
        <v>2832</v>
      </c>
      <c r="K13" s="202">
        <v>5259</v>
      </c>
      <c r="L13" s="202">
        <v>4905.5574312083045</v>
      </c>
      <c r="M13" s="202">
        <v>4215.4204558792153</v>
      </c>
      <c r="N13" s="202">
        <v>5008.384897838253</v>
      </c>
      <c r="O13" s="202">
        <f>'[10]Graf_tab_4 a 10'!AD762</f>
        <v>5168.3792381562107</v>
      </c>
    </row>
    <row r="14" spans="1:15" x14ac:dyDescent="0.3">
      <c r="B14" s="33" t="s">
        <v>212</v>
      </c>
      <c r="C14" s="214"/>
      <c r="D14" s="202">
        <v>1808</v>
      </c>
      <c r="E14" s="202">
        <v>1855</v>
      </c>
      <c r="F14" s="202">
        <v>2245</v>
      </c>
      <c r="G14" s="202">
        <v>3140</v>
      </c>
      <c r="H14" s="202">
        <v>4068</v>
      </c>
      <c r="I14" s="202">
        <v>4270</v>
      </c>
      <c r="J14" s="202">
        <v>4486</v>
      </c>
      <c r="K14" s="202">
        <v>5866</v>
      </c>
      <c r="L14" s="202">
        <v>6155.3459367647183</v>
      </c>
      <c r="M14" s="202">
        <v>6272.5053264310964</v>
      </c>
      <c r="N14" s="202">
        <v>7396.2682947985122</v>
      </c>
      <c r="O14" s="202">
        <f>'[10]Graf_tab_4 a 10'!AD763</f>
        <v>7409.5830686583058</v>
      </c>
    </row>
    <row r="15" spans="1:15" x14ac:dyDescent="0.3">
      <c r="B15" s="35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77"/>
      <c r="N15" s="202"/>
    </row>
    <row r="16" spans="1:15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5" t="s">
        <v>1297</v>
      </c>
      <c r="C17" s="8"/>
      <c r="D17" s="8"/>
      <c r="E17" s="8"/>
      <c r="F17" s="8"/>
      <c r="G17" s="8"/>
      <c r="H17" s="8"/>
      <c r="I17" s="8"/>
    </row>
    <row r="18" spans="2:9" x14ac:dyDescent="0.3">
      <c r="B18" s="45" t="s">
        <v>1233</v>
      </c>
      <c r="C18" s="45"/>
      <c r="D18" s="45"/>
      <c r="E18" s="45"/>
      <c r="F18" s="45"/>
      <c r="G18" s="45"/>
      <c r="H18" s="45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showGridLines="0" zoomScaleNormal="100" workbookViewId="0">
      <selection activeCell="J19" sqref="J19"/>
    </sheetView>
  </sheetViews>
  <sheetFormatPr defaultRowHeight="14.4" x14ac:dyDescent="0.3"/>
  <cols>
    <col min="2" max="2" width="38.33203125" customWidth="1"/>
  </cols>
  <sheetData>
    <row r="1" spans="1:15" x14ac:dyDescent="0.3">
      <c r="A1" s="42" t="s">
        <v>74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340" t="s">
        <v>75</v>
      </c>
      <c r="C2" s="340"/>
      <c r="D2" s="340"/>
      <c r="E2" s="340"/>
      <c r="F2" s="340"/>
      <c r="G2" s="340"/>
      <c r="H2" s="340"/>
      <c r="I2" s="340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ht="14.25" customHeight="1" x14ac:dyDescent="0.3">
      <c r="B5" s="147" t="s">
        <v>93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  <c r="O5" s="320">
        <v>45717</v>
      </c>
    </row>
    <row r="6" spans="1:15" x14ac:dyDescent="0.3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13">
        <v>3721</v>
      </c>
      <c r="N6" s="224">
        <v>3901</v>
      </c>
      <c r="O6" s="224">
        <v>3908</v>
      </c>
    </row>
    <row r="7" spans="1:15" x14ac:dyDescent="0.3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14">
        <v>384</v>
      </c>
      <c r="N7" s="224">
        <v>399</v>
      </c>
      <c r="O7" s="224">
        <v>402</v>
      </c>
    </row>
    <row r="8" spans="1:15" x14ac:dyDescent="0.3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 t="shared" ref="I8:M8" si="0">I6+I7</f>
        <v>3276</v>
      </c>
      <c r="J8" s="16">
        <f t="shared" si="0"/>
        <v>3332</v>
      </c>
      <c r="K8" s="16">
        <f t="shared" si="0"/>
        <v>3417</v>
      </c>
      <c r="L8" s="16">
        <f t="shared" si="0"/>
        <v>3845</v>
      </c>
      <c r="M8" s="16">
        <f t="shared" si="0"/>
        <v>4105</v>
      </c>
      <c r="N8" s="16">
        <f>N6+N7</f>
        <v>4300</v>
      </c>
      <c r="O8" s="16">
        <f>O6+O7</f>
        <v>4310</v>
      </c>
    </row>
    <row r="9" spans="1:15" x14ac:dyDescent="0.3">
      <c r="B9" s="8"/>
      <c r="C9" s="8"/>
      <c r="D9" s="8"/>
      <c r="E9" s="8"/>
      <c r="F9" s="8"/>
      <c r="G9" s="8"/>
      <c r="H9" s="8"/>
      <c r="I9" s="8"/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37" t="s">
        <v>356</v>
      </c>
      <c r="C11" s="37" t="s">
        <v>1279</v>
      </c>
      <c r="D11" s="37"/>
      <c r="E11" s="37"/>
      <c r="F11" s="37"/>
      <c r="G11" s="37"/>
      <c r="H11" s="8"/>
      <c r="I11" s="8"/>
    </row>
    <row r="12" spans="1:15" x14ac:dyDescent="0.3">
      <c r="B12" s="21"/>
      <c r="C12" s="8"/>
      <c r="D12" s="8"/>
      <c r="E12" s="8"/>
      <c r="F12" s="8"/>
      <c r="G12" s="8"/>
      <c r="H12" s="8"/>
      <c r="I12" s="8"/>
    </row>
    <row r="13" spans="1:15" x14ac:dyDescent="0.3">
      <c r="B13" s="8"/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65"/>
  <sheetViews>
    <sheetView showGridLines="0" zoomScaleNormal="100" workbookViewId="0">
      <selection activeCell="H32" sqref="H32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42" t="s">
        <v>244</v>
      </c>
      <c r="C2" s="342"/>
      <c r="D2" s="342"/>
      <c r="E2" s="342"/>
      <c r="F2" s="342"/>
      <c r="G2" s="342"/>
      <c r="H2" s="34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261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9" t="s">
        <v>169</v>
      </c>
      <c r="C5" s="160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68600218.890662149</v>
      </c>
      <c r="D6" s="38">
        <v>76917833.25620155</v>
      </c>
      <c r="E6" s="38">
        <v>73316272.427450985</v>
      </c>
      <c r="F6" s="38">
        <v>63501627.944386512</v>
      </c>
      <c r="G6" s="38">
        <v>65271921.352012694</v>
      </c>
      <c r="H6" s="53">
        <v>61562049.448888779</v>
      </c>
      <c r="I6" s="53">
        <v>65669293.852500021</v>
      </c>
      <c r="J6" s="53">
        <v>63752111.129999995</v>
      </c>
      <c r="K6" s="53">
        <v>76910799.530000091</v>
      </c>
      <c r="L6" s="53">
        <v>74134245.069999933</v>
      </c>
      <c r="M6" s="53">
        <v>72771055.190000176</v>
      </c>
      <c r="N6" s="53">
        <v>90846561.960000038</v>
      </c>
    </row>
    <row r="7" spans="1:14" x14ac:dyDescent="0.3">
      <c r="B7" s="87">
        <v>2021</v>
      </c>
      <c r="C7" s="38">
        <v>74884282.429999992</v>
      </c>
      <c r="D7" s="38">
        <v>71608466.459999993</v>
      </c>
      <c r="E7" s="38">
        <v>72716104.419999361</v>
      </c>
      <c r="F7" s="38">
        <v>77821967.089999795</v>
      </c>
      <c r="G7" s="38">
        <v>81784953.749999881</v>
      </c>
      <c r="H7" s="38">
        <v>72041802.339583278</v>
      </c>
      <c r="I7" s="38">
        <v>77902829.399999976</v>
      </c>
      <c r="J7" s="38">
        <v>75745479.319999456</v>
      </c>
      <c r="K7" s="53">
        <v>83281873.799999833</v>
      </c>
      <c r="L7" s="53">
        <v>92462759.190000057</v>
      </c>
      <c r="M7" s="53">
        <v>87432409.690000176</v>
      </c>
      <c r="N7" s="53">
        <v>89869636.970000148</v>
      </c>
    </row>
    <row r="8" spans="1:14" x14ac:dyDescent="0.3">
      <c r="B8" s="87">
        <v>2022</v>
      </c>
      <c r="C8" s="38">
        <v>80353655.769999906</v>
      </c>
      <c r="D8" s="38">
        <v>83980167.494103089</v>
      </c>
      <c r="E8" s="38">
        <v>86407666.185068369</v>
      </c>
      <c r="F8" s="38">
        <v>79962181.422130704</v>
      </c>
      <c r="G8" s="38">
        <v>84687942.390000015</v>
      </c>
      <c r="H8" s="38">
        <v>88100830.958233237</v>
      </c>
      <c r="I8" s="38">
        <v>87639287.743104756</v>
      </c>
      <c r="J8" s="38">
        <v>85221998.629999995</v>
      </c>
      <c r="K8" s="53">
        <v>83179760.902464345</v>
      </c>
      <c r="L8" s="53">
        <v>81857281.3408885</v>
      </c>
      <c r="M8" s="53">
        <v>86005502.360301256</v>
      </c>
      <c r="N8" s="53">
        <v>97986413.210465193</v>
      </c>
    </row>
    <row r="9" spans="1:14" x14ac:dyDescent="0.3">
      <c r="B9" s="87">
        <v>2023</v>
      </c>
      <c r="C9" s="38">
        <v>81960585.349999994</v>
      </c>
      <c r="D9" s="38">
        <v>78802243.5</v>
      </c>
      <c r="E9" s="38">
        <v>83226600.530000001</v>
      </c>
      <c r="F9" s="38">
        <v>88011367.039999962</v>
      </c>
      <c r="G9" s="38">
        <v>81223603.49000001</v>
      </c>
      <c r="H9" s="38">
        <v>85647645.605248675</v>
      </c>
      <c r="I9" s="38">
        <v>84337625.302016854</v>
      </c>
      <c r="J9" s="38">
        <v>92184464.410000086</v>
      </c>
      <c r="K9" s="53">
        <v>84317980.773727894</v>
      </c>
      <c r="L9" s="53">
        <v>89151722.739999995</v>
      </c>
      <c r="M9" s="53">
        <v>86464054.620000005</v>
      </c>
      <c r="N9" s="53">
        <v>93739349.700000003</v>
      </c>
    </row>
    <row r="10" spans="1:14" x14ac:dyDescent="0.3">
      <c r="B10" s="87">
        <v>2024</v>
      </c>
      <c r="C10" s="38">
        <v>82194694</v>
      </c>
      <c r="D10" s="38">
        <v>83830419</v>
      </c>
      <c r="E10" s="38">
        <v>94714093</v>
      </c>
      <c r="F10" s="38">
        <v>87512406.700000063</v>
      </c>
      <c r="G10" s="38">
        <v>88923890.790000036</v>
      </c>
      <c r="H10" s="38">
        <v>95524023.140000075</v>
      </c>
      <c r="I10" s="38">
        <v>92435242.520000041</v>
      </c>
      <c r="J10" s="38">
        <v>87638385.530000046</v>
      </c>
      <c r="K10" s="53">
        <v>86776560.240000024</v>
      </c>
      <c r="L10" s="53">
        <v>91998847.920000017</v>
      </c>
      <c r="M10" s="53">
        <v>95677880.879999995</v>
      </c>
      <c r="N10" s="53">
        <v>102059859.01000002</v>
      </c>
    </row>
    <row r="11" spans="1:14" x14ac:dyDescent="0.3">
      <c r="B11" s="87">
        <v>2025</v>
      </c>
      <c r="C11" s="38">
        <f>'[10]Graf_tab_4 a 10'!S789</f>
        <v>90082933.49999994</v>
      </c>
      <c r="D11" s="38">
        <f>'[10]Graf_tab_4 a 10'!T789</f>
        <v>95610879.469999969</v>
      </c>
      <c r="E11" s="38">
        <f>'[10]Graf_tab_4 a 10'!U789</f>
        <v>90182912.979999959</v>
      </c>
      <c r="F11" s="38"/>
      <c r="G11" s="38"/>
      <c r="H11" s="38"/>
      <c r="I11" s="38"/>
      <c r="J11" s="38"/>
      <c r="K11" s="53"/>
      <c r="L11" s="53"/>
      <c r="M11" s="53"/>
      <c r="N11" s="53"/>
    </row>
    <row r="12" spans="1:14" x14ac:dyDescent="0.3">
      <c r="B12" s="87"/>
      <c r="C12" s="38"/>
      <c r="D12" s="38"/>
      <c r="E12" s="38"/>
      <c r="F12" s="38"/>
      <c r="G12" s="38"/>
      <c r="H12" s="53"/>
      <c r="I12" s="53"/>
      <c r="J12" s="53"/>
      <c r="K12" s="53"/>
      <c r="L12" s="53"/>
      <c r="M12" s="53"/>
      <c r="N12" s="53"/>
    </row>
    <row r="13" spans="1:14" ht="15.6" x14ac:dyDescent="0.3">
      <c r="B13" s="144" t="s">
        <v>261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x14ac:dyDescent="0.3">
      <c r="B14" s="159" t="s">
        <v>170</v>
      </c>
      <c r="C14" s="160" t="s">
        <v>194</v>
      </c>
      <c r="D14" s="160" t="s">
        <v>195</v>
      </c>
      <c r="E14" s="160" t="s">
        <v>196</v>
      </c>
      <c r="F14" s="160" t="s">
        <v>197</v>
      </c>
      <c r="G14" s="160" t="s">
        <v>198</v>
      </c>
      <c r="H14" s="160" t="s">
        <v>199</v>
      </c>
      <c r="I14" s="160" t="s">
        <v>200</v>
      </c>
      <c r="J14" s="160" t="s">
        <v>201</v>
      </c>
      <c r="K14" s="160" t="s">
        <v>202</v>
      </c>
      <c r="L14" s="160" t="s">
        <v>203</v>
      </c>
      <c r="M14" s="160" t="s">
        <v>204</v>
      </c>
      <c r="N14" s="160" t="s">
        <v>205</v>
      </c>
    </row>
    <row r="15" spans="1:14" x14ac:dyDescent="0.3">
      <c r="B15" s="87">
        <v>2020</v>
      </c>
      <c r="C15" s="38">
        <v>14413117.295519419</v>
      </c>
      <c r="D15" s="38">
        <v>13451619.43826472</v>
      </c>
      <c r="E15" s="38">
        <v>16143588.508326091</v>
      </c>
      <c r="F15" s="38">
        <v>15303826.989742152</v>
      </c>
      <c r="G15" s="38">
        <v>22283614.310000002</v>
      </c>
      <c r="H15" s="53">
        <v>17172801.24000001</v>
      </c>
      <c r="I15" s="53">
        <v>15492903.309999973</v>
      </c>
      <c r="J15" s="53">
        <v>15128007.980000004</v>
      </c>
      <c r="K15" s="53">
        <v>14668807.470000044</v>
      </c>
      <c r="L15" s="53">
        <v>20723539.719999969</v>
      </c>
      <c r="M15" s="53">
        <v>22236302.439999998</v>
      </c>
      <c r="N15" s="53">
        <v>25312815.360000014</v>
      </c>
    </row>
    <row r="16" spans="1:14" x14ac:dyDescent="0.3">
      <c r="B16" s="87">
        <v>2021</v>
      </c>
      <c r="C16" s="38">
        <v>26739876.000000004</v>
      </c>
      <c r="D16" s="38">
        <v>30113301.810000014</v>
      </c>
      <c r="E16" s="38">
        <v>25822052.269999996</v>
      </c>
      <c r="F16" s="38">
        <v>44051545.370000005</v>
      </c>
      <c r="G16" s="38">
        <v>39401676.339999974</v>
      </c>
      <c r="H16" s="38">
        <v>30628473.069999993</v>
      </c>
      <c r="I16" s="38">
        <v>35648206.560000002</v>
      </c>
      <c r="J16" s="38">
        <v>33566418.140000015</v>
      </c>
      <c r="K16" s="53">
        <v>29123866.480000019</v>
      </c>
      <c r="L16" s="53">
        <v>37125099.899999976</v>
      </c>
      <c r="M16" s="53">
        <v>32865179.310000002</v>
      </c>
      <c r="N16" s="53">
        <v>29238496.689999998</v>
      </c>
    </row>
    <row r="17" spans="2:20" x14ac:dyDescent="0.3">
      <c r="B17" s="87">
        <v>2022</v>
      </c>
      <c r="C17" s="38">
        <v>31810838.449999999</v>
      </c>
      <c r="D17" s="38">
        <v>27064683.040000003</v>
      </c>
      <c r="E17" s="38">
        <v>30694032.103009991</v>
      </c>
      <c r="F17" s="38">
        <v>31451142.939802404</v>
      </c>
      <c r="G17" s="38">
        <v>36718361.029999994</v>
      </c>
      <c r="H17" s="38">
        <v>32066141.259676009</v>
      </c>
      <c r="I17" s="38">
        <v>30451025.901672199</v>
      </c>
      <c r="J17" s="38">
        <v>32323513</v>
      </c>
      <c r="K17" s="53">
        <v>28619429.899999999</v>
      </c>
      <c r="L17" s="53">
        <v>28877843.962843895</v>
      </c>
      <c r="M17" s="53">
        <v>32523482.577238858</v>
      </c>
      <c r="N17" s="53">
        <v>25198579.798030436</v>
      </c>
    </row>
    <row r="18" spans="2:20" x14ac:dyDescent="0.3">
      <c r="B18" s="87">
        <v>2023</v>
      </c>
      <c r="C18" s="38">
        <v>31281688.640000001</v>
      </c>
      <c r="D18" s="38">
        <v>24772431.050000001</v>
      </c>
      <c r="E18" s="38">
        <v>22817067.760000002</v>
      </c>
      <c r="F18" s="38">
        <v>27497050.380000006</v>
      </c>
      <c r="G18" s="38">
        <v>28155557.869999994</v>
      </c>
      <c r="H18" s="38">
        <v>28926113.809999991</v>
      </c>
      <c r="I18" s="38">
        <v>29040196.102166206</v>
      </c>
      <c r="J18" s="38">
        <v>27319729.620000005</v>
      </c>
      <c r="K18" s="53">
        <v>23928146.645272166</v>
      </c>
      <c r="L18" s="53">
        <v>22646303.690000001</v>
      </c>
      <c r="M18" s="53">
        <v>24124380.559999999</v>
      </c>
      <c r="N18" s="53">
        <v>25546697.960000001</v>
      </c>
    </row>
    <row r="19" spans="2:20" x14ac:dyDescent="0.3">
      <c r="B19" s="87">
        <v>2024</v>
      </c>
      <c r="C19" s="38">
        <v>31078683.690000001</v>
      </c>
      <c r="D19" s="38">
        <v>23952653</v>
      </c>
      <c r="E19" s="38">
        <v>38920121</v>
      </c>
      <c r="F19" s="38">
        <v>31090687.190000001</v>
      </c>
      <c r="G19" s="38">
        <v>30155282.489999998</v>
      </c>
      <c r="H19" s="38">
        <v>33264389.48</v>
      </c>
      <c r="I19" s="38">
        <v>26526786.620000001</v>
      </c>
      <c r="J19" s="38">
        <v>32463284.210000008</v>
      </c>
      <c r="K19" s="53">
        <v>31554491.889999989</v>
      </c>
      <c r="L19" s="53">
        <v>28929061.780000001</v>
      </c>
      <c r="M19" s="53">
        <v>33588845.469999991</v>
      </c>
      <c r="N19" s="53">
        <v>33984378.540000007</v>
      </c>
    </row>
    <row r="20" spans="2:20" x14ac:dyDescent="0.3">
      <c r="B20" s="87">
        <v>2025</v>
      </c>
      <c r="C20" s="38">
        <f>'[10]Graf_tab_4 a 10'!S797</f>
        <v>30545059.179999989</v>
      </c>
      <c r="D20" s="38">
        <f>'[10]Graf_tab_4 a 10'!T797</f>
        <v>37158116.710000008</v>
      </c>
      <c r="E20" s="38">
        <f>'[10]Graf_tab_4 a 10'!U797</f>
        <v>38244018.199999996</v>
      </c>
      <c r="F20" s="38"/>
      <c r="G20" s="38"/>
      <c r="H20" s="38"/>
      <c r="I20" s="38"/>
      <c r="J20" s="38"/>
      <c r="K20" s="53"/>
      <c r="L20" s="53"/>
      <c r="M20" s="53"/>
      <c r="N20" s="53"/>
    </row>
    <row r="21" spans="2:20" s="92" customFormat="1" x14ac:dyDescent="0.3">
      <c r="B21" s="93"/>
      <c r="C21" s="94"/>
      <c r="D21" s="94"/>
      <c r="E21" s="94"/>
      <c r="F21" s="94"/>
      <c r="G21" s="94"/>
    </row>
    <row r="22" spans="2:20" s="92" customFormat="1" ht="15.6" x14ac:dyDescent="0.3">
      <c r="B22" s="144" t="s">
        <v>261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</row>
    <row r="23" spans="2:20" s="92" customFormat="1" x14ac:dyDescent="0.3">
      <c r="B23" s="159" t="s">
        <v>262</v>
      </c>
      <c r="C23" s="160" t="s">
        <v>194</v>
      </c>
      <c r="D23" s="160" t="s">
        <v>195</v>
      </c>
      <c r="E23" s="160" t="s">
        <v>196</v>
      </c>
      <c r="F23" s="160" t="s">
        <v>197</v>
      </c>
      <c r="G23" s="160" t="s">
        <v>198</v>
      </c>
      <c r="H23" s="160" t="s">
        <v>199</v>
      </c>
      <c r="I23" s="160" t="s">
        <v>200</v>
      </c>
      <c r="J23" s="160" t="s">
        <v>201</v>
      </c>
      <c r="K23" s="160" t="s">
        <v>202</v>
      </c>
      <c r="L23" s="160" t="s">
        <v>203</v>
      </c>
      <c r="M23" s="160" t="s">
        <v>204</v>
      </c>
      <c r="N23" s="160" t="s">
        <v>205</v>
      </c>
    </row>
    <row r="24" spans="2:20" s="92" customFormat="1" x14ac:dyDescent="0.3">
      <c r="B24" s="87">
        <v>2020</v>
      </c>
      <c r="C24" s="38">
        <v>169065968.02031818</v>
      </c>
      <c r="D24" s="38">
        <v>160847285.51504073</v>
      </c>
      <c r="E24" s="38">
        <v>176063737.03085041</v>
      </c>
      <c r="F24" s="38">
        <v>157656119.4949894</v>
      </c>
      <c r="G24" s="38">
        <v>165870339.64087498</v>
      </c>
      <c r="H24" s="53">
        <v>185822174.37046659</v>
      </c>
      <c r="I24" s="53">
        <v>199765852.6073904</v>
      </c>
      <c r="J24" s="53">
        <v>182330214.94761586</v>
      </c>
      <c r="K24" s="53">
        <v>193965535.3978703</v>
      </c>
      <c r="L24" s="53">
        <v>190762569.03928852</v>
      </c>
      <c r="M24" s="53">
        <v>193445727.33405018</v>
      </c>
      <c r="N24" s="53">
        <v>211843971.14155912</v>
      </c>
    </row>
    <row r="25" spans="2:20" s="92" customFormat="1" x14ac:dyDescent="0.3">
      <c r="B25" s="87">
        <v>2021</v>
      </c>
      <c r="C25" s="38">
        <v>206220809.52993304</v>
      </c>
      <c r="D25" s="38">
        <v>188070492.29500002</v>
      </c>
      <c r="E25" s="38">
        <v>217427514.67434549</v>
      </c>
      <c r="F25" s="38">
        <v>228605564.8562181</v>
      </c>
      <c r="G25" s="38">
        <v>226263368.45558667</v>
      </c>
      <c r="H25" s="38">
        <v>250191275.54288101</v>
      </c>
      <c r="I25" s="38">
        <v>240104412.1966317</v>
      </c>
      <c r="J25" s="38">
        <v>263773149.14604878</v>
      </c>
      <c r="K25" s="53">
        <v>259502197.06720185</v>
      </c>
      <c r="L25" s="53">
        <v>240441871.30221844</v>
      </c>
      <c r="M25" s="53">
        <v>259524426.2135582</v>
      </c>
      <c r="N25" s="53">
        <v>280431298.25610352</v>
      </c>
    </row>
    <row r="26" spans="2:20" s="92" customFormat="1" x14ac:dyDescent="0.3">
      <c r="B26" s="87">
        <v>2022</v>
      </c>
      <c r="C26" s="38">
        <v>222653685.66189101</v>
      </c>
      <c r="D26" s="38">
        <v>208381885.40886799</v>
      </c>
      <c r="E26" s="38">
        <v>261455665.13226908</v>
      </c>
      <c r="F26" s="38">
        <v>245528115.09817067</v>
      </c>
      <c r="G26" s="38">
        <v>259661646.49324158</v>
      </c>
      <c r="H26" s="38">
        <v>242568086.44667524</v>
      </c>
      <c r="I26" s="38">
        <v>248992358.59591281</v>
      </c>
      <c r="J26" s="38">
        <v>246254888.6808832</v>
      </c>
      <c r="K26" s="53">
        <v>245584427.41923904</v>
      </c>
      <c r="L26" s="53">
        <v>273315603.4267683</v>
      </c>
      <c r="M26" s="53">
        <v>266589752.55333138</v>
      </c>
      <c r="N26" s="53">
        <v>280779127.37292671</v>
      </c>
    </row>
    <row r="27" spans="2:20" s="92" customFormat="1" x14ac:dyDescent="0.3">
      <c r="B27" s="87">
        <v>2023</v>
      </c>
      <c r="C27" s="38">
        <v>246414908.74000001</v>
      </c>
      <c r="D27" s="38">
        <v>239224047.44999999</v>
      </c>
      <c r="E27" s="38">
        <v>266060059.25</v>
      </c>
      <c r="F27" s="38">
        <v>239417133.1046105</v>
      </c>
      <c r="G27" s="38">
        <v>266485434.7683568</v>
      </c>
      <c r="H27" s="38">
        <v>270098543.10464513</v>
      </c>
      <c r="I27" s="38">
        <v>249205945.04828811</v>
      </c>
      <c r="J27" s="38">
        <v>240591234.89015532</v>
      </c>
      <c r="K27" s="53">
        <v>247246112.08787847</v>
      </c>
      <c r="L27" s="53">
        <v>253703763.78999999</v>
      </c>
      <c r="M27" s="53">
        <v>258620611.28999999</v>
      </c>
      <c r="N27" s="53">
        <v>281958237.99000001</v>
      </c>
    </row>
    <row r="28" spans="2:20" s="92" customFormat="1" x14ac:dyDescent="0.3">
      <c r="B28" s="87">
        <v>2024</v>
      </c>
      <c r="C28" s="38">
        <v>257218535</v>
      </c>
      <c r="D28" s="38">
        <v>245623167</v>
      </c>
      <c r="E28" s="38">
        <v>248985598</v>
      </c>
      <c r="F28" s="38">
        <v>615130357.71000135</v>
      </c>
      <c r="G28" s="38">
        <v>279987601.66059864</v>
      </c>
      <c r="H28" s="38">
        <v>260794429.99000001</v>
      </c>
      <c r="I28" s="38">
        <v>259732401.48556811</v>
      </c>
      <c r="J28" s="38">
        <v>310700881.70999992</v>
      </c>
      <c r="K28" s="53">
        <v>283986877.21274829</v>
      </c>
      <c r="L28" s="53">
        <v>264655037.45766667</v>
      </c>
      <c r="M28" s="53">
        <v>264683800.51261395</v>
      </c>
      <c r="N28" s="53">
        <v>315864465.28743553</v>
      </c>
    </row>
    <row r="29" spans="2:20" s="92" customFormat="1" x14ac:dyDescent="0.3">
      <c r="B29" s="87">
        <v>2025</v>
      </c>
      <c r="C29" s="38">
        <f>'[10]Graf_tab_4 a 10'!S805</f>
        <v>263958920.03251928</v>
      </c>
      <c r="D29" s="38">
        <f>'[10]Graf_tab_4 a 10'!T805</f>
        <v>249990978.9935571</v>
      </c>
      <c r="E29" s="38">
        <f>'[10]Graf_tab_4 a 10'!U805</f>
        <v>244370589.4837499</v>
      </c>
      <c r="F29" s="38"/>
      <c r="G29" s="38"/>
      <c r="H29" s="38"/>
      <c r="I29" s="38"/>
      <c r="J29" s="38"/>
      <c r="K29" s="53"/>
      <c r="L29" s="53"/>
      <c r="M29" s="53"/>
      <c r="N29" s="53"/>
    </row>
    <row r="30" spans="2:20" s="92" customFormat="1" x14ac:dyDescent="0.3">
      <c r="B30" s="87"/>
      <c r="C30" s="38"/>
      <c r="D30" s="38"/>
      <c r="E30" s="38"/>
      <c r="F30" s="38"/>
      <c r="G30" s="38"/>
      <c r="O30" s="93"/>
      <c r="P30" s="94"/>
      <c r="Q30" s="94"/>
      <c r="R30" s="94"/>
      <c r="S30" s="94"/>
      <c r="T30" s="94"/>
    </row>
    <row r="31" spans="2:20" x14ac:dyDescent="0.3">
      <c r="B31" s="45" t="s">
        <v>1289</v>
      </c>
      <c r="C31" s="8"/>
      <c r="D31" s="8"/>
      <c r="E31" s="8"/>
      <c r="F31" s="8"/>
      <c r="G31" s="8"/>
    </row>
    <row r="32" spans="2:2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  <row r="63" spans="2:7" x14ac:dyDescent="0.3">
      <c r="B63" s="8"/>
      <c r="C63" s="8"/>
      <c r="D63" s="8"/>
      <c r="E63" s="8"/>
      <c r="F63" s="8"/>
      <c r="G63" s="8"/>
    </row>
    <row r="64" spans="2:7" x14ac:dyDescent="0.3">
      <c r="B64" s="8"/>
      <c r="C64" s="8"/>
      <c r="D64" s="8"/>
      <c r="E64" s="8"/>
      <c r="F64" s="8"/>
      <c r="G64" s="8"/>
    </row>
    <row r="65" spans="2:7" x14ac:dyDescent="0.3">
      <c r="B65" s="8"/>
      <c r="C65" s="8"/>
      <c r="D65" s="8"/>
      <c r="E65" s="8"/>
      <c r="F65" s="8"/>
      <c r="G65" s="8"/>
    </row>
  </sheetData>
  <mergeCells count="1">
    <mergeCell ref="B2:H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40"/>
  <sheetViews>
    <sheetView showGridLines="0" zoomScaleNormal="100" workbookViewId="0">
      <selection activeCell="H22" sqref="H22"/>
    </sheetView>
  </sheetViews>
  <sheetFormatPr defaultRowHeight="14.4" x14ac:dyDescent="0.3"/>
  <cols>
    <col min="2" max="2" width="25.88671875" customWidth="1"/>
    <col min="3" max="3" width="13.44140625" customWidth="1"/>
    <col min="4" max="4" width="12.88671875" customWidth="1"/>
    <col min="5" max="5" width="12.88671875" bestFit="1" customWidth="1"/>
    <col min="6" max="6" width="13.109375" customWidth="1"/>
    <col min="7" max="7" width="12.6640625" customWidth="1"/>
    <col min="8" max="8" width="14.88671875" customWidth="1"/>
    <col min="9" max="9" width="15.109375" customWidth="1"/>
    <col min="10" max="10" width="12.6640625" customWidth="1"/>
    <col min="11" max="11" width="11" customWidth="1"/>
  </cols>
  <sheetData>
    <row r="1" spans="1:12" x14ac:dyDescent="0.3">
      <c r="A1" s="42" t="s">
        <v>74</v>
      </c>
    </row>
    <row r="2" spans="1:12" ht="18" x14ac:dyDescent="0.35">
      <c r="B2" s="342" t="s">
        <v>263</v>
      </c>
      <c r="C2" s="342"/>
      <c r="D2" s="342"/>
      <c r="E2" s="342"/>
      <c r="F2" s="342"/>
    </row>
    <row r="3" spans="1:12" x14ac:dyDescent="0.3">
      <c r="B3" s="8"/>
      <c r="C3" s="8"/>
      <c r="D3" s="8"/>
      <c r="E3" s="8"/>
      <c r="F3" s="8"/>
    </row>
    <row r="4" spans="1:12" ht="15.6" x14ac:dyDescent="0.3">
      <c r="B4" s="144" t="s">
        <v>264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3">
      <c r="B5" s="155" t="s">
        <v>265</v>
      </c>
      <c r="C5" s="145">
        <v>2016</v>
      </c>
      <c r="D5" s="145">
        <v>2017</v>
      </c>
      <c r="E5" s="145">
        <v>2018</v>
      </c>
      <c r="F5" s="145">
        <v>2019</v>
      </c>
      <c r="G5" s="158">
        <v>2020</v>
      </c>
      <c r="H5" s="158">
        <v>2021</v>
      </c>
      <c r="I5" s="197" t="s">
        <v>160</v>
      </c>
      <c r="J5" s="197" t="s">
        <v>1226</v>
      </c>
      <c r="K5" s="197" t="s">
        <v>1274</v>
      </c>
      <c r="L5" s="197" t="s">
        <v>1281</v>
      </c>
    </row>
    <row r="6" spans="1:12" ht="15.75" customHeight="1" x14ac:dyDescent="0.3">
      <c r="B6" s="33" t="s">
        <v>266</v>
      </c>
      <c r="C6" s="259">
        <v>0</v>
      </c>
      <c r="D6" s="259">
        <v>0</v>
      </c>
      <c r="E6" s="301">
        <v>0.02</v>
      </c>
      <c r="F6" s="301">
        <v>2.4331039018266838E-2</v>
      </c>
      <c r="G6" s="301">
        <v>2.1722843407500914E-2</v>
      </c>
      <c r="H6" s="300">
        <v>2.1593562371847903E-2</v>
      </c>
      <c r="I6" s="300">
        <v>2.1637355454151318E-2</v>
      </c>
      <c r="J6" s="300">
        <v>2.0592001797556821E-2</v>
      </c>
      <c r="K6" s="300">
        <v>1.9429792178541856E-2</v>
      </c>
      <c r="L6" s="300">
        <v>1.8302881736779061E-2</v>
      </c>
    </row>
    <row r="7" spans="1:12" x14ac:dyDescent="0.3">
      <c r="B7" s="33" t="s">
        <v>267</v>
      </c>
      <c r="C7" s="259">
        <v>0</v>
      </c>
      <c r="D7" s="259">
        <v>0</v>
      </c>
      <c r="E7" s="301">
        <v>5.2820106108326208E-3</v>
      </c>
      <c r="F7" s="301">
        <v>4.2801499895516017E-3</v>
      </c>
      <c r="G7" s="301">
        <v>4.1500862765740734E-3</v>
      </c>
      <c r="H7" s="300">
        <v>5.6596885706891985E-3</v>
      </c>
      <c r="I7" s="300">
        <v>9.4578950194757882E-3</v>
      </c>
      <c r="J7" s="300">
        <v>9.4324090521928916E-3</v>
      </c>
      <c r="K7" s="300">
        <v>1.0623436517228789E-2</v>
      </c>
      <c r="L7" s="300">
        <v>6.1543336118118387E-3</v>
      </c>
    </row>
    <row r="8" spans="1:12" x14ac:dyDescent="0.3">
      <c r="B8" s="33" t="s">
        <v>268</v>
      </c>
      <c r="C8" s="301">
        <v>1.6258126828622488E-2</v>
      </c>
      <c r="D8" s="301">
        <v>1.624567192741995E-2</v>
      </c>
      <c r="E8" s="301">
        <v>1.606457431213865E-2</v>
      </c>
      <c r="F8" s="301">
        <v>1.6083281356793065E-2</v>
      </c>
      <c r="G8" s="301">
        <v>1.610496281350109E-2</v>
      </c>
      <c r="H8" s="300">
        <v>1.6090721932385275E-2</v>
      </c>
      <c r="I8" s="300">
        <v>1.6137154214179484E-2</v>
      </c>
      <c r="J8" s="300">
        <v>1.6158036405825478E-2</v>
      </c>
      <c r="K8" s="300">
        <v>1.603503629029461E-2</v>
      </c>
      <c r="L8" s="300">
        <v>1.5929911397460722E-2</v>
      </c>
    </row>
    <row r="9" spans="1:12" x14ac:dyDescent="0.3">
      <c r="B9" s="33" t="s">
        <v>269</v>
      </c>
      <c r="C9" s="301">
        <v>1.1365216850715121E-2</v>
      </c>
      <c r="D9" s="301">
        <v>1.0592822366386052E-2</v>
      </c>
      <c r="E9" s="301">
        <v>1.0340555100028421E-2</v>
      </c>
      <c r="F9" s="301">
        <v>1.0136674395530551E-2</v>
      </c>
      <c r="G9" s="301">
        <v>1.0212704173916563E-2</v>
      </c>
      <c r="H9" s="300">
        <v>1.0160623558401881E-2</v>
      </c>
      <c r="I9" s="300">
        <v>1.0124475055452116E-2</v>
      </c>
      <c r="J9" s="300">
        <v>1.0025652367008699E-2</v>
      </c>
      <c r="K9" s="300">
        <v>1.014700177207826E-2</v>
      </c>
      <c r="L9" s="300">
        <v>9.690794034718191E-3</v>
      </c>
    </row>
    <row r="10" spans="1:12" x14ac:dyDescent="0.3">
      <c r="B10" s="33" t="s">
        <v>270</v>
      </c>
      <c r="C10" s="301">
        <v>1.419585528896105E-2</v>
      </c>
      <c r="D10" s="301">
        <v>1.4209176700579734E-2</v>
      </c>
      <c r="E10" s="301">
        <v>1.4680643988941313E-2</v>
      </c>
      <c r="F10" s="301">
        <v>1.4667379920522436E-2</v>
      </c>
      <c r="G10" s="301">
        <v>1.5603172220615164E-2</v>
      </c>
      <c r="H10" s="300">
        <v>1.5654254663315437E-2</v>
      </c>
      <c r="I10" s="300">
        <v>1.5464303986951613E-2</v>
      </c>
      <c r="J10" s="300">
        <v>1.5107602851794544E-2</v>
      </c>
      <c r="K10" s="300">
        <v>1.461950575216386E-2</v>
      </c>
      <c r="L10" s="300">
        <v>1.3042119380282673E-2</v>
      </c>
    </row>
    <row r="11" spans="1:12" x14ac:dyDescent="0.3">
      <c r="B11" s="33" t="s">
        <v>271</v>
      </c>
      <c r="C11" s="301">
        <v>9.6887755102040719E-3</v>
      </c>
      <c r="D11" s="301">
        <v>9.5495049504950372E-3</v>
      </c>
      <c r="E11" s="301">
        <v>9.5146859989547299E-3</v>
      </c>
      <c r="F11" s="301">
        <v>9.3269314776282183E-3</v>
      </c>
      <c r="G11" s="301">
        <v>9.2083571184704387E-3</v>
      </c>
      <c r="H11" s="300">
        <v>8.8978017010120074E-3</v>
      </c>
      <c r="I11" s="300">
        <v>8.8824842858900004E-3</v>
      </c>
      <c r="J11" s="300">
        <v>8.8818260386185153E-3</v>
      </c>
      <c r="K11" s="300">
        <v>8.7825481780190815E-3</v>
      </c>
      <c r="L11" s="300">
        <v>8.7824735366112735E-3</v>
      </c>
    </row>
    <row r="12" spans="1:12" x14ac:dyDescent="0.3">
      <c r="B12" s="33" t="s">
        <v>272</v>
      </c>
      <c r="C12" s="301">
        <v>1.3366512950845139E-2</v>
      </c>
      <c r="D12" s="301">
        <v>1.2715694208737281E-2</v>
      </c>
      <c r="E12" s="301">
        <v>1.2766198516597981E-2</v>
      </c>
      <c r="F12" s="301">
        <v>1.2793584253520786E-2</v>
      </c>
      <c r="G12" s="301">
        <v>1.3530750297426859E-2</v>
      </c>
      <c r="H12" s="300">
        <v>1.3676722826380969E-2</v>
      </c>
      <c r="I12" s="300">
        <v>1.3649839659993106E-2</v>
      </c>
      <c r="J12" s="300">
        <v>1.3464461023169217E-2</v>
      </c>
      <c r="K12" s="300">
        <v>1.3219905097449455E-2</v>
      </c>
      <c r="L12" s="300">
        <v>1.2244925116800524E-2</v>
      </c>
    </row>
    <row r="13" spans="1:12" x14ac:dyDescent="0.3">
      <c r="B13" s="33"/>
      <c r="C13" s="21"/>
      <c r="D13" s="21"/>
      <c r="E13" s="21"/>
      <c r="F13" s="21"/>
      <c r="K13" s="180"/>
    </row>
    <row r="14" spans="1:12" x14ac:dyDescent="0.3">
      <c r="B14" s="33"/>
      <c r="C14" s="21"/>
      <c r="D14" s="21"/>
      <c r="E14" s="21"/>
      <c r="F14" s="21"/>
    </row>
    <row r="15" spans="1:12" x14ac:dyDescent="0.3">
      <c r="B15" s="45" t="s">
        <v>1298</v>
      </c>
      <c r="C15" s="21"/>
      <c r="D15" s="21"/>
      <c r="E15" s="21"/>
      <c r="F15" s="21"/>
    </row>
    <row r="16" spans="1:12" x14ac:dyDescent="0.3">
      <c r="B16" s="8"/>
      <c r="C16" s="8"/>
      <c r="D16" s="8"/>
      <c r="E16" s="8"/>
      <c r="F16" s="8"/>
    </row>
    <row r="17" spans="2:6" x14ac:dyDescent="0.3">
      <c r="B17" s="8"/>
      <c r="C17" s="8"/>
      <c r="D17" s="8"/>
      <c r="E17" s="8"/>
      <c r="F17" s="8"/>
    </row>
    <row r="18" spans="2:6" x14ac:dyDescent="0.3">
      <c r="B18" s="8"/>
      <c r="C18" s="8"/>
      <c r="D18" s="8"/>
      <c r="E18" s="8"/>
      <c r="F18" s="8"/>
    </row>
    <row r="19" spans="2:6" x14ac:dyDescent="0.3">
      <c r="B19" s="8"/>
      <c r="C19" s="8"/>
      <c r="D19" s="8"/>
      <c r="E19" s="8"/>
      <c r="F19" s="8"/>
    </row>
    <row r="20" spans="2:6" x14ac:dyDescent="0.3">
      <c r="B20" s="8"/>
      <c r="C20" s="8"/>
      <c r="D20" s="8"/>
      <c r="E20" s="8"/>
      <c r="F20" s="8"/>
    </row>
    <row r="21" spans="2:6" x14ac:dyDescent="0.3">
      <c r="B21" s="8"/>
      <c r="C21" s="8"/>
      <c r="D21" s="8"/>
      <c r="E21" s="8"/>
      <c r="F21" s="8"/>
    </row>
    <row r="22" spans="2:6" x14ac:dyDescent="0.3">
      <c r="B22" s="8"/>
      <c r="C22" s="8"/>
      <c r="D22" s="8"/>
      <c r="E22" s="8"/>
      <c r="F22" s="8"/>
    </row>
    <row r="23" spans="2:6" x14ac:dyDescent="0.3">
      <c r="B23" s="8"/>
      <c r="C23" s="8"/>
      <c r="D23" s="8"/>
      <c r="E23" s="8"/>
      <c r="F23" s="8"/>
    </row>
    <row r="24" spans="2:6" x14ac:dyDescent="0.3">
      <c r="B24" s="8"/>
      <c r="C24" s="8"/>
      <c r="D24" s="8"/>
      <c r="E24" s="8"/>
      <c r="F24" s="8"/>
    </row>
    <row r="25" spans="2:6" x14ac:dyDescent="0.3">
      <c r="B25" s="8"/>
      <c r="C25" s="8"/>
      <c r="D25" s="8"/>
      <c r="E25" s="8"/>
      <c r="F25" s="8"/>
    </row>
    <row r="26" spans="2:6" x14ac:dyDescent="0.3">
      <c r="B26" s="8"/>
      <c r="C26" s="8"/>
      <c r="D26" s="8"/>
      <c r="E26" s="8"/>
      <c r="F26" s="8"/>
    </row>
    <row r="27" spans="2:6" x14ac:dyDescent="0.3">
      <c r="B27" s="8"/>
      <c r="C27" s="8"/>
      <c r="D27" s="8"/>
      <c r="E27" s="8"/>
      <c r="F27" s="8"/>
    </row>
    <row r="28" spans="2:6" x14ac:dyDescent="0.3">
      <c r="B28" s="8"/>
      <c r="C28" s="8"/>
      <c r="D28" s="8"/>
      <c r="E28" s="8"/>
      <c r="F28" s="8"/>
    </row>
    <row r="29" spans="2:6" x14ac:dyDescent="0.3">
      <c r="B29" s="8"/>
      <c r="C29" s="8"/>
      <c r="D29" s="8"/>
      <c r="E29" s="8"/>
      <c r="F29" s="8"/>
    </row>
    <row r="30" spans="2:6" x14ac:dyDescent="0.3">
      <c r="B30" s="8"/>
      <c r="C30" s="8"/>
      <c r="D30" s="8"/>
      <c r="E30" s="8"/>
      <c r="F30" s="8"/>
    </row>
    <row r="31" spans="2:6" x14ac:dyDescent="0.3">
      <c r="B31" s="8"/>
      <c r="C31" s="8"/>
      <c r="D31" s="8"/>
      <c r="E31" s="8"/>
      <c r="F31" s="8"/>
    </row>
    <row r="32" spans="2:6" x14ac:dyDescent="0.3">
      <c r="B32" s="8"/>
      <c r="C32" s="8"/>
      <c r="D32" s="8"/>
      <c r="E32" s="8"/>
      <c r="F32" s="8"/>
    </row>
    <row r="33" spans="2:6" x14ac:dyDescent="0.3">
      <c r="B33" s="8"/>
      <c r="C33" s="8"/>
      <c r="D33" s="8"/>
      <c r="E33" s="8"/>
      <c r="F33" s="8"/>
    </row>
    <row r="34" spans="2:6" x14ac:dyDescent="0.3">
      <c r="B34" s="8"/>
      <c r="C34" s="8"/>
      <c r="D34" s="8"/>
      <c r="E34" s="8"/>
      <c r="F34" s="8"/>
    </row>
    <row r="35" spans="2:6" x14ac:dyDescent="0.3">
      <c r="B35" s="8"/>
      <c r="C35" s="8"/>
      <c r="D35" s="8"/>
      <c r="E35" s="8"/>
      <c r="F35" s="8"/>
    </row>
    <row r="36" spans="2:6" x14ac:dyDescent="0.3">
      <c r="B36" s="8"/>
      <c r="C36" s="8"/>
      <c r="D36" s="8"/>
      <c r="E36" s="8"/>
      <c r="F36" s="8"/>
    </row>
    <row r="37" spans="2:6" x14ac:dyDescent="0.3">
      <c r="B37" s="8"/>
      <c r="C37" s="8"/>
      <c r="D37" s="8"/>
      <c r="E37" s="8"/>
      <c r="F37" s="8"/>
    </row>
    <row r="38" spans="2:6" x14ac:dyDescent="0.3">
      <c r="B38" s="8"/>
      <c r="C38" s="8"/>
      <c r="D38" s="8"/>
      <c r="E38" s="8"/>
      <c r="F38" s="8"/>
    </row>
    <row r="39" spans="2:6" x14ac:dyDescent="0.3">
      <c r="B39" s="8"/>
      <c r="C39" s="8"/>
      <c r="D39" s="8"/>
      <c r="E39" s="8"/>
      <c r="F39" s="8"/>
    </row>
    <row r="40" spans="2:6" x14ac:dyDescent="0.3">
      <c r="B40" s="8"/>
      <c r="C40" s="8"/>
      <c r="D40" s="8"/>
      <c r="E40" s="8"/>
      <c r="F40" s="8"/>
    </row>
  </sheetData>
  <mergeCells count="1">
    <mergeCell ref="B2:F2"/>
  </mergeCells>
  <phoneticPr fontId="21" type="noConversion"/>
  <hyperlinks>
    <hyperlink ref="A1" location="'Índice '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/>
  </sheetPr>
  <dimension ref="A1:I35"/>
  <sheetViews>
    <sheetView showGridLines="0" topLeftCell="A3" zoomScaleNormal="100" workbookViewId="0">
      <selection activeCell="L21" sqref="L2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2" t="s">
        <v>74</v>
      </c>
    </row>
    <row r="2" spans="1:9" ht="18" x14ac:dyDescent="0.35">
      <c r="B2" s="342" t="s">
        <v>263</v>
      </c>
      <c r="C2" s="342"/>
      <c r="D2" s="342"/>
      <c r="E2" s="342"/>
      <c r="F2" s="342"/>
      <c r="G2" s="342"/>
      <c r="H2" s="342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4" t="s">
        <v>1302</v>
      </c>
      <c r="C4" s="143"/>
      <c r="D4" s="143"/>
      <c r="E4" s="143"/>
      <c r="F4" s="143"/>
      <c r="G4" s="143"/>
      <c r="H4" s="143"/>
      <c r="I4" s="143"/>
    </row>
    <row r="5" spans="1:9" x14ac:dyDescent="0.3">
      <c r="B5" s="155" t="s">
        <v>273</v>
      </c>
      <c r="C5" s="145" t="s">
        <v>266</v>
      </c>
      <c r="D5" s="145" t="s">
        <v>267</v>
      </c>
      <c r="E5" s="146" t="s">
        <v>268</v>
      </c>
      <c r="F5" s="145" t="s">
        <v>274</v>
      </c>
      <c r="G5" s="146" t="s">
        <v>270</v>
      </c>
      <c r="H5" s="146" t="s">
        <v>271</v>
      </c>
      <c r="I5" s="146" t="s">
        <v>275</v>
      </c>
    </row>
    <row r="6" spans="1:9" ht="15.75" customHeight="1" x14ac:dyDescent="0.3">
      <c r="B6" s="87" t="s">
        <v>276</v>
      </c>
      <c r="C6" s="283">
        <v>1.8346328010766872E-2</v>
      </c>
      <c r="D6" s="284">
        <v>0</v>
      </c>
      <c r="E6" s="284">
        <v>1.5542159807857401E-2</v>
      </c>
      <c r="F6" s="284">
        <v>8.037990441576456E-3</v>
      </c>
      <c r="G6" s="284">
        <v>1.3842715569308795E-2</v>
      </c>
      <c r="H6" s="284">
        <v>1.3075151276421115E-2</v>
      </c>
      <c r="I6" s="284">
        <v>8.5352776019045149E-3</v>
      </c>
    </row>
    <row r="7" spans="1:9" x14ac:dyDescent="0.3">
      <c r="B7" s="87" t="s">
        <v>277</v>
      </c>
      <c r="C7" s="283">
        <v>1.6187769961153488E-2</v>
      </c>
      <c r="D7" s="284">
        <v>5.2886428186520945E-3</v>
      </c>
      <c r="E7" s="284">
        <v>1.8757209576400608E-2</v>
      </c>
      <c r="F7" s="284">
        <v>9.2814435689471866E-3</v>
      </c>
      <c r="G7" s="284">
        <v>1.6693624113640882E-2</v>
      </c>
      <c r="H7" s="284">
        <v>9.2228544782251617E-3</v>
      </c>
      <c r="I7" s="284">
        <v>1.3557994143646068E-2</v>
      </c>
    </row>
    <row r="8" spans="1:9" x14ac:dyDescent="0.3">
      <c r="B8" s="33"/>
      <c r="C8" s="97"/>
      <c r="D8" s="97"/>
      <c r="E8" s="97"/>
      <c r="F8" s="97"/>
      <c r="G8" s="97"/>
      <c r="H8" s="97"/>
      <c r="I8" s="97"/>
    </row>
    <row r="9" spans="1:9" x14ac:dyDescent="0.3">
      <c r="B9" s="33"/>
      <c r="C9" s="21"/>
      <c r="D9" s="21"/>
      <c r="E9" s="21"/>
      <c r="F9" s="21"/>
      <c r="G9" s="21"/>
      <c r="H9" s="21"/>
    </row>
    <row r="10" spans="1:9" x14ac:dyDescent="0.3">
      <c r="B10" s="45" t="s">
        <v>1299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/>
  </sheetPr>
  <dimension ref="A1:O40"/>
  <sheetViews>
    <sheetView showGridLines="0" topLeftCell="B1" zoomScaleNormal="100" workbookViewId="0">
      <selection activeCell="C6" sqref="C6:L12"/>
    </sheetView>
  </sheetViews>
  <sheetFormatPr defaultRowHeight="14.4" x14ac:dyDescent="0.3"/>
  <cols>
    <col min="2" max="2" width="25.88671875" customWidth="1"/>
    <col min="3" max="8" width="8.33203125" customWidth="1"/>
  </cols>
  <sheetData>
    <row r="1" spans="1:15" x14ac:dyDescent="0.3">
      <c r="A1" s="42" t="s">
        <v>74</v>
      </c>
    </row>
    <row r="2" spans="1:15" ht="18" customHeight="1" x14ac:dyDescent="0.35">
      <c r="B2" s="342" t="s">
        <v>263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</row>
    <row r="4" spans="1:15" ht="15.6" x14ac:dyDescent="0.3">
      <c r="B4" s="144" t="s">
        <v>278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5" x14ac:dyDescent="0.3">
      <c r="B5" s="155" t="s">
        <v>265</v>
      </c>
      <c r="C5" s="145">
        <v>2016</v>
      </c>
      <c r="D5" s="145">
        <v>2017</v>
      </c>
      <c r="E5" s="145">
        <v>2018</v>
      </c>
      <c r="F5" s="145">
        <v>2019</v>
      </c>
      <c r="G5" s="158">
        <v>2020</v>
      </c>
      <c r="H5" s="158">
        <v>2021</v>
      </c>
      <c r="I5" s="158">
        <v>2022</v>
      </c>
      <c r="J5" s="158">
        <v>2023</v>
      </c>
      <c r="K5" s="158">
        <v>2024</v>
      </c>
      <c r="L5" s="326">
        <v>45717</v>
      </c>
    </row>
    <row r="6" spans="1:15" ht="15.75" customHeight="1" x14ac:dyDescent="0.3">
      <c r="B6" s="33" t="s">
        <v>266</v>
      </c>
      <c r="C6" s="285"/>
      <c r="D6" s="285"/>
      <c r="E6" s="285"/>
      <c r="F6" s="195"/>
      <c r="G6" s="195">
        <v>0.45501159484649545</v>
      </c>
      <c r="H6" s="286">
        <v>0.2275119171998421</v>
      </c>
      <c r="I6" s="195">
        <v>0.16556542972898236</v>
      </c>
      <c r="J6" s="195">
        <v>0.37752051341577753</v>
      </c>
      <c r="K6" s="195">
        <v>0.17732889325810408</v>
      </c>
      <c r="L6" s="195">
        <v>0.25021637167644806</v>
      </c>
      <c r="O6" s="128"/>
    </row>
    <row r="7" spans="1:15" x14ac:dyDescent="0.3">
      <c r="B7" s="33" t="s">
        <v>267</v>
      </c>
      <c r="C7" s="285"/>
      <c r="D7" s="285"/>
      <c r="E7" s="285"/>
      <c r="F7" s="195"/>
      <c r="G7" s="195">
        <v>0.34400481285743956</v>
      </c>
      <c r="H7" s="286">
        <v>0.1808658215550778</v>
      </c>
      <c r="I7" s="195">
        <v>0.26735423773497158</v>
      </c>
      <c r="J7" s="195">
        <v>0.48605077306826971</v>
      </c>
      <c r="K7" s="195">
        <v>0.25330162265440981</v>
      </c>
      <c r="L7" s="195">
        <v>0.34339728078494614</v>
      </c>
      <c r="O7" s="128"/>
    </row>
    <row r="8" spans="1:15" x14ac:dyDescent="0.3">
      <c r="B8" s="33" t="s">
        <v>268</v>
      </c>
      <c r="C8" s="285">
        <v>0.21666628926885398</v>
      </c>
      <c r="D8" s="285">
        <v>0.39009281507431059</v>
      </c>
      <c r="E8" s="285">
        <v>0.51842112266922236</v>
      </c>
      <c r="F8" s="195">
        <v>0.77731310365822082</v>
      </c>
      <c r="G8" s="195">
        <v>0.82696850764952812</v>
      </c>
      <c r="H8" s="286">
        <v>0.77277189575140959</v>
      </c>
      <c r="I8" s="195">
        <v>0.90883039207244387</v>
      </c>
      <c r="J8" s="195">
        <v>1.1888142275187192</v>
      </c>
      <c r="K8" s="195">
        <v>1.2026362575818941</v>
      </c>
      <c r="L8" s="195">
        <v>1.2949226073608888</v>
      </c>
      <c r="O8" s="128"/>
    </row>
    <row r="9" spans="1:15" x14ac:dyDescent="0.3">
      <c r="B9" s="33" t="s">
        <v>269</v>
      </c>
      <c r="C9" s="285">
        <v>0.1387102571985559</v>
      </c>
      <c r="D9" s="285">
        <v>0.2471617852324921</v>
      </c>
      <c r="E9" s="285">
        <v>0.34467878755371406</v>
      </c>
      <c r="F9" s="195">
        <v>0.49348077466668849</v>
      </c>
      <c r="G9" s="195">
        <v>0.55964952191071049</v>
      </c>
      <c r="H9" s="286">
        <v>0.57044821824629111</v>
      </c>
      <c r="I9" s="195">
        <v>0.71345879604498652</v>
      </c>
      <c r="J9" s="195">
        <v>0.93874852780689455</v>
      </c>
      <c r="K9" s="195">
        <v>1.0493738299903015</v>
      </c>
      <c r="L9" s="195">
        <v>1.1090285307708569</v>
      </c>
      <c r="O9" s="128"/>
    </row>
    <row r="10" spans="1:15" x14ac:dyDescent="0.3">
      <c r="B10" s="33" t="s">
        <v>270</v>
      </c>
      <c r="C10" s="285">
        <v>0.18930943858832824</v>
      </c>
      <c r="D10" s="285">
        <v>0.35185051753425123</v>
      </c>
      <c r="E10" s="285">
        <v>0.46674130442016448</v>
      </c>
      <c r="F10" s="195">
        <v>0.67258385532154596</v>
      </c>
      <c r="G10" s="195">
        <v>0.72544248039685089</v>
      </c>
      <c r="H10" s="286">
        <v>0.7047253965571445</v>
      </c>
      <c r="I10" s="195">
        <v>0.81928047623256273</v>
      </c>
      <c r="J10" s="195">
        <v>1.0503920319029838</v>
      </c>
      <c r="K10" s="195">
        <v>1.1296028876648498</v>
      </c>
      <c r="L10" s="195">
        <v>1.1839703636665324</v>
      </c>
      <c r="O10" s="128"/>
    </row>
    <row r="11" spans="1:15" x14ac:dyDescent="0.3">
      <c r="B11" s="33" t="s">
        <v>271</v>
      </c>
      <c r="C11" s="285">
        <v>0.22979268136569436</v>
      </c>
      <c r="D11" s="285">
        <v>0.3701223468453454</v>
      </c>
      <c r="E11" s="285">
        <v>0.49060353792831735</v>
      </c>
      <c r="F11" s="195">
        <v>0.73268189089563807</v>
      </c>
      <c r="G11" s="195">
        <v>0.81432926198507571</v>
      </c>
      <c r="H11" s="286">
        <v>0.83327877003820472</v>
      </c>
      <c r="I11" s="195">
        <v>0.96812788852517317</v>
      </c>
      <c r="J11" s="195">
        <v>1.2205086575200386</v>
      </c>
      <c r="K11" s="195">
        <v>1.2563339380309326</v>
      </c>
      <c r="L11" s="195">
        <v>1.3266151095654029</v>
      </c>
      <c r="O11" s="128"/>
    </row>
    <row r="12" spans="1:15" x14ac:dyDescent="0.3">
      <c r="B12" s="33" t="s">
        <v>272</v>
      </c>
      <c r="C12" s="285">
        <v>0.18479471192408153</v>
      </c>
      <c r="D12" s="285">
        <v>0.32924171805157698</v>
      </c>
      <c r="E12" s="285">
        <v>0.44093436838697442</v>
      </c>
      <c r="F12" s="195">
        <v>0.63705844975375459</v>
      </c>
      <c r="G12" s="195">
        <v>0.69704094272766959</v>
      </c>
      <c r="H12" s="286">
        <v>0.68135344109192508</v>
      </c>
      <c r="I12" s="195">
        <v>0.80926977031875236</v>
      </c>
      <c r="J12" s="195">
        <v>1.0489373347182394</v>
      </c>
      <c r="K12" s="195">
        <v>1.1247477180842043</v>
      </c>
      <c r="L12" s="195">
        <v>1.1879899196572072</v>
      </c>
      <c r="O12" s="275"/>
    </row>
    <row r="13" spans="1:15" x14ac:dyDescent="0.3">
      <c r="B13" s="33"/>
      <c r="C13" s="21"/>
      <c r="D13" s="21"/>
      <c r="E13" s="100"/>
    </row>
    <row r="14" spans="1:15" x14ac:dyDescent="0.3">
      <c r="B14" s="33"/>
      <c r="C14" s="21"/>
      <c r="D14" s="21"/>
      <c r="E14" s="101"/>
    </row>
    <row r="15" spans="1:15" x14ac:dyDescent="0.3">
      <c r="B15" s="45" t="s">
        <v>1300</v>
      </c>
      <c r="C15" s="21"/>
      <c r="D15" s="21"/>
      <c r="E15" s="101"/>
    </row>
    <row r="16" spans="1:15" x14ac:dyDescent="0.3">
      <c r="B16" s="45"/>
      <c r="C16" s="8"/>
      <c r="D16" s="8"/>
      <c r="E16" s="101"/>
    </row>
    <row r="17" spans="2:5" x14ac:dyDescent="0.3">
      <c r="B17" s="8"/>
      <c r="C17" s="8"/>
      <c r="D17" s="8"/>
      <c r="E17" s="101"/>
    </row>
    <row r="18" spans="2:5" x14ac:dyDescent="0.3">
      <c r="B18" s="8"/>
      <c r="C18" s="8"/>
      <c r="D18" s="8"/>
      <c r="E18" s="101"/>
    </row>
    <row r="19" spans="2:5" x14ac:dyDescent="0.3">
      <c r="B19" s="8"/>
      <c r="C19" s="8"/>
      <c r="D19" s="8"/>
      <c r="E19" s="101"/>
    </row>
    <row r="20" spans="2:5" x14ac:dyDescent="0.3">
      <c r="B20" s="8"/>
      <c r="C20" s="8"/>
      <c r="D20" s="8"/>
      <c r="E20" s="101"/>
    </row>
    <row r="21" spans="2:5" x14ac:dyDescent="0.3">
      <c r="B21" s="8"/>
      <c r="C21" s="8"/>
      <c r="D21" s="8"/>
      <c r="E21" s="101"/>
    </row>
    <row r="22" spans="2:5" x14ac:dyDescent="0.3">
      <c r="B22" s="8"/>
      <c r="C22" s="8"/>
      <c r="D22" s="8"/>
      <c r="E22" s="101"/>
    </row>
    <row r="23" spans="2:5" x14ac:dyDescent="0.3">
      <c r="B23" s="8"/>
      <c r="C23" s="8"/>
      <c r="D23" s="8"/>
      <c r="E23" s="101"/>
    </row>
    <row r="24" spans="2:5" x14ac:dyDescent="0.3">
      <c r="B24" s="8"/>
      <c r="C24" s="8"/>
      <c r="D24" s="8"/>
    </row>
    <row r="25" spans="2:5" x14ac:dyDescent="0.3">
      <c r="B25" s="8"/>
      <c r="C25" s="8"/>
      <c r="D25" s="8"/>
      <c r="E25" s="8"/>
    </row>
    <row r="26" spans="2:5" x14ac:dyDescent="0.3">
      <c r="B26" s="8"/>
      <c r="C26" s="8"/>
      <c r="D26" s="8"/>
      <c r="E26" s="8"/>
    </row>
    <row r="27" spans="2:5" x14ac:dyDescent="0.3">
      <c r="B27" s="8"/>
      <c r="C27" s="8"/>
      <c r="D27" s="8"/>
      <c r="E27" s="8"/>
    </row>
    <row r="28" spans="2:5" x14ac:dyDescent="0.3">
      <c r="B28" s="8"/>
      <c r="C28" s="8"/>
      <c r="D28" s="8"/>
      <c r="E28" s="8"/>
    </row>
    <row r="29" spans="2:5" x14ac:dyDescent="0.3">
      <c r="B29" s="8"/>
      <c r="C29" s="8"/>
      <c r="D29" s="8"/>
      <c r="E29" s="8"/>
    </row>
    <row r="30" spans="2:5" x14ac:dyDescent="0.3">
      <c r="B30" s="8"/>
      <c r="C30" s="8"/>
      <c r="D30" s="8"/>
      <c r="E30" s="8"/>
    </row>
    <row r="31" spans="2:5" x14ac:dyDescent="0.3">
      <c r="B31" s="8"/>
      <c r="C31" s="8"/>
      <c r="D31" s="8"/>
      <c r="E31" s="8"/>
    </row>
    <row r="32" spans="2:5" x14ac:dyDescent="0.3">
      <c r="B32" s="8"/>
      <c r="C32" s="8"/>
      <c r="D32" s="8"/>
      <c r="E32" s="8"/>
    </row>
    <row r="33" spans="2:5" x14ac:dyDescent="0.3">
      <c r="B33" s="8"/>
      <c r="C33" s="8"/>
      <c r="D33" s="8"/>
      <c r="E33" s="8"/>
    </row>
    <row r="34" spans="2:5" x14ac:dyDescent="0.3">
      <c r="B34" s="8"/>
      <c r="C34" s="8"/>
      <c r="D34" s="8"/>
      <c r="E34" s="8"/>
    </row>
    <row r="35" spans="2:5" x14ac:dyDescent="0.3">
      <c r="B35" s="8"/>
      <c r="C35" s="8"/>
      <c r="D35" s="8"/>
      <c r="E35" s="8"/>
    </row>
    <row r="36" spans="2:5" x14ac:dyDescent="0.3">
      <c r="B36" s="8"/>
      <c r="C36" s="8"/>
      <c r="D36" s="8"/>
      <c r="E36" s="8"/>
    </row>
    <row r="37" spans="2:5" x14ac:dyDescent="0.3">
      <c r="B37" s="8"/>
      <c r="C37" s="8"/>
      <c r="D37" s="8"/>
      <c r="E37" s="8"/>
    </row>
    <row r="38" spans="2:5" x14ac:dyDescent="0.3">
      <c r="B38" s="8"/>
      <c r="C38" s="8"/>
      <c r="D38" s="8"/>
      <c r="E38" s="8"/>
    </row>
    <row r="39" spans="2:5" x14ac:dyDescent="0.3">
      <c r="B39" s="8"/>
      <c r="C39" s="8"/>
      <c r="D39" s="8"/>
      <c r="E39" s="8"/>
    </row>
    <row r="40" spans="2:5" x14ac:dyDescent="0.3">
      <c r="B40" s="8"/>
      <c r="C40" s="8"/>
      <c r="D40" s="8"/>
      <c r="E40" s="8"/>
    </row>
  </sheetData>
  <mergeCells count="1">
    <mergeCell ref="B2:I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/>
  </sheetPr>
  <dimension ref="A1:I35"/>
  <sheetViews>
    <sheetView showGridLines="0" zoomScaleNormal="100" workbookViewId="0">
      <selection activeCell="L21" sqref="L2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2" t="s">
        <v>74</v>
      </c>
    </row>
    <row r="2" spans="1:9" ht="18" x14ac:dyDescent="0.35">
      <c r="B2" s="342" t="s">
        <v>263</v>
      </c>
      <c r="C2" s="342"/>
      <c r="D2" s="342"/>
      <c r="E2" s="342"/>
      <c r="F2" s="342"/>
      <c r="G2" s="342"/>
      <c r="H2" s="342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4" t="s">
        <v>1301</v>
      </c>
      <c r="C4" s="143"/>
      <c r="D4" s="143"/>
      <c r="E4" s="143"/>
      <c r="F4" s="143"/>
      <c r="G4" s="143"/>
      <c r="H4" s="143"/>
      <c r="I4" s="143"/>
    </row>
    <row r="5" spans="1:9" x14ac:dyDescent="0.3">
      <c r="B5" s="155" t="s">
        <v>273</v>
      </c>
      <c r="C5" s="145" t="s">
        <v>266</v>
      </c>
      <c r="D5" s="145" t="s">
        <v>267</v>
      </c>
      <c r="E5" s="146" t="s">
        <v>268</v>
      </c>
      <c r="F5" s="145" t="s">
        <v>274</v>
      </c>
      <c r="G5" s="146" t="s">
        <v>270</v>
      </c>
      <c r="H5" s="146" t="s">
        <v>271</v>
      </c>
      <c r="I5" s="146" t="s">
        <v>275</v>
      </c>
    </row>
    <row r="6" spans="1:9" ht="15.75" customHeight="1" x14ac:dyDescent="0.3">
      <c r="B6" s="87" t="s">
        <v>276</v>
      </c>
      <c r="C6" s="287">
        <v>5.528119579326618E-2</v>
      </c>
      <c r="D6" s="285">
        <v>0</v>
      </c>
      <c r="E6" s="285">
        <v>4.1778065091700144E-2</v>
      </c>
      <c r="F6" s="285">
        <v>2.9401149610081053E-2</v>
      </c>
      <c r="G6" s="285">
        <v>2.3142909770238879E-2</v>
      </c>
      <c r="H6" s="285">
        <v>2.8540149809760867E-2</v>
      </c>
      <c r="I6" s="285">
        <v>2.8460095828966102E-2</v>
      </c>
    </row>
    <row r="7" spans="1:9" x14ac:dyDescent="0.3">
      <c r="B7" s="87" t="s">
        <v>277</v>
      </c>
      <c r="C7" s="287">
        <v>6.3751886046476317E-2</v>
      </c>
      <c r="D7" s="285">
        <v>7.3290677679569705E-2</v>
      </c>
      <c r="E7" s="285">
        <v>4.2066946386286642E-2</v>
      </c>
      <c r="F7" s="285">
        <v>2.8642516121365712E-2</v>
      </c>
      <c r="G7" s="285">
        <v>2.816877423837744E-2</v>
      </c>
      <c r="H7" s="285">
        <v>3.2604413239899578E-2</v>
      </c>
      <c r="I7" s="285">
        <v>3.1422383109974215E-2</v>
      </c>
    </row>
    <row r="8" spans="1:9" x14ac:dyDescent="0.3">
      <c r="B8" s="33"/>
      <c r="C8" s="97"/>
      <c r="D8" s="97"/>
      <c r="E8" s="97"/>
      <c r="F8" s="97"/>
      <c r="G8" s="97"/>
      <c r="H8" s="169"/>
      <c r="I8" s="169"/>
    </row>
    <row r="9" spans="1:9" x14ac:dyDescent="0.3">
      <c r="B9" s="33"/>
      <c r="C9" s="21"/>
      <c r="D9" s="21"/>
      <c r="E9" s="21"/>
      <c r="F9" s="21"/>
      <c r="G9" s="21"/>
      <c r="H9" s="21"/>
    </row>
    <row r="10" spans="1:9" x14ac:dyDescent="0.3">
      <c r="B10" s="45" t="s">
        <v>1298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39"/>
  <sheetViews>
    <sheetView showGridLines="0" topLeftCell="B1" zoomScaleNormal="100" workbookViewId="0">
      <selection activeCell="P21" sqref="P20:P2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  <col min="13" max="13" width="11" customWidth="1"/>
  </cols>
  <sheetData>
    <row r="1" spans="1:15" x14ac:dyDescent="0.3">
      <c r="A1" s="42" t="s">
        <v>74</v>
      </c>
    </row>
    <row r="2" spans="1:15" ht="18" x14ac:dyDescent="0.35">
      <c r="B2" s="342" t="s">
        <v>263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279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344" t="s">
        <v>280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7" t="s">
        <v>160</v>
      </c>
      <c r="M5" s="197" t="s">
        <v>1226</v>
      </c>
      <c r="N5" s="197" t="s">
        <v>1274</v>
      </c>
      <c r="O5" s="197" t="s">
        <v>1281</v>
      </c>
    </row>
    <row r="6" spans="1:15" ht="15.75" customHeight="1" x14ac:dyDescent="0.3">
      <c r="B6" s="344"/>
      <c r="C6" s="102">
        <v>1.9498880846870103E-3</v>
      </c>
      <c r="D6" s="102">
        <v>2.2201285106717974E-3</v>
      </c>
      <c r="E6" s="102">
        <v>3.3694317528972931E-3</v>
      </c>
      <c r="F6" s="102">
        <v>3.333082436513661E-3</v>
      </c>
      <c r="G6" s="102">
        <v>3.2713405459968768E-3</v>
      </c>
      <c r="H6" s="102">
        <v>3.0364372887443898E-3</v>
      </c>
      <c r="I6" s="102">
        <v>2.9397615729650065E-3</v>
      </c>
      <c r="J6" s="102">
        <v>2.7730192460464478E-3</v>
      </c>
      <c r="K6" s="170">
        <v>2.7075355423190938E-3</v>
      </c>
      <c r="L6" s="170">
        <v>3.1166189885458986E-3</v>
      </c>
      <c r="M6" s="170">
        <v>2.7400549378440702E-3</v>
      </c>
      <c r="N6" s="170">
        <v>2.8666833106386802E-3</v>
      </c>
      <c r="O6" s="170">
        <v>2.8495035992755742E-3</v>
      </c>
    </row>
    <row r="7" spans="1:15" x14ac:dyDescent="0.3">
      <c r="B7" s="33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5" x14ac:dyDescent="0.3">
      <c r="B8" s="155" t="s">
        <v>281</v>
      </c>
      <c r="C8" s="145">
        <v>2013</v>
      </c>
      <c r="D8" s="145">
        <v>2014</v>
      </c>
      <c r="E8" s="145">
        <v>2015</v>
      </c>
      <c r="F8" s="145">
        <v>2016</v>
      </c>
      <c r="G8" s="145">
        <v>2017</v>
      </c>
      <c r="H8" s="145">
        <v>2018</v>
      </c>
      <c r="I8" s="145">
        <v>2019</v>
      </c>
      <c r="J8" s="158">
        <v>2020</v>
      </c>
      <c r="K8" s="158">
        <v>2021</v>
      </c>
      <c r="L8" s="197" t="s">
        <v>160</v>
      </c>
      <c r="M8" s="197" t="s">
        <v>1226</v>
      </c>
      <c r="N8" s="197" t="s">
        <v>1274</v>
      </c>
      <c r="O8" s="197" t="s">
        <v>1281</v>
      </c>
    </row>
    <row r="9" spans="1:15" x14ac:dyDescent="0.3">
      <c r="B9" s="103" t="s">
        <v>282</v>
      </c>
      <c r="C9" s="102">
        <v>4.7048729826108873E-3</v>
      </c>
      <c r="D9" s="102">
        <v>4.7314616492847945E-3</v>
      </c>
      <c r="E9" s="102">
        <v>4.7310755236313539E-3</v>
      </c>
      <c r="F9" s="102">
        <v>5.7558313771248638E-3</v>
      </c>
      <c r="G9" s="102">
        <v>5.7249910949993751E-3</v>
      </c>
      <c r="H9" s="102">
        <v>4.7483357958024858E-3</v>
      </c>
      <c r="I9" s="102">
        <v>5.1701700272086754E-3</v>
      </c>
      <c r="J9" s="102">
        <v>4.9402796080169507E-3</v>
      </c>
      <c r="K9" s="170">
        <v>3.8802263452444074E-3</v>
      </c>
      <c r="L9" s="170">
        <v>3.0744362632936229E-3</v>
      </c>
      <c r="M9" s="170">
        <v>3.4838443514243244E-3</v>
      </c>
      <c r="N9" s="170">
        <v>3.4202908167303273E-3</v>
      </c>
      <c r="O9" s="170">
        <v>3.6894462349617201E-3</v>
      </c>
    </row>
    <row r="10" spans="1:15" x14ac:dyDescent="0.3">
      <c r="B10" s="103" t="s">
        <v>283</v>
      </c>
      <c r="C10" s="102">
        <v>3.4510180564764755E-3</v>
      </c>
      <c r="D10" s="102">
        <v>3.3065996231869577E-3</v>
      </c>
      <c r="E10" s="102">
        <v>3.2886345157888794E-3</v>
      </c>
      <c r="F10" s="102">
        <v>3.030063556457551E-3</v>
      </c>
      <c r="G10" s="102">
        <v>2.8113574667131044E-3</v>
      </c>
      <c r="H10" s="102">
        <v>2.8753464592902599E-3</v>
      </c>
      <c r="I10" s="102">
        <v>2.8524568565640842E-3</v>
      </c>
      <c r="J10" s="102">
        <v>2.729359947111282E-3</v>
      </c>
      <c r="K10" s="170">
        <v>2.5166611258744449E-3</v>
      </c>
      <c r="L10" s="170">
        <v>2.6880771161014875E-3</v>
      </c>
      <c r="M10" s="170">
        <v>2.812091937139923E-3</v>
      </c>
      <c r="N10" s="170">
        <v>2.9076181133977598E-3</v>
      </c>
      <c r="O10" s="170">
        <v>2.8955424312743228E-3</v>
      </c>
    </row>
    <row r="11" spans="1:15" x14ac:dyDescent="0.3">
      <c r="B11" s="103" t="s">
        <v>162</v>
      </c>
      <c r="C11" s="102">
        <v>2.9905668983060559E-3</v>
      </c>
      <c r="D11" s="102">
        <v>2.5941702417752754E-3</v>
      </c>
      <c r="E11" s="102">
        <v>3.4015151794529841E-3</v>
      </c>
      <c r="F11" s="102">
        <v>3.4894347073145594E-3</v>
      </c>
      <c r="G11" s="102">
        <v>3.5241798213488697E-3</v>
      </c>
      <c r="H11" s="102">
        <v>3.1076350327249804E-3</v>
      </c>
      <c r="I11" s="102">
        <v>2.9561643470855433E-3</v>
      </c>
      <c r="J11" s="102">
        <v>2.7644312085161179E-3</v>
      </c>
      <c r="K11" s="170">
        <v>2.8079210016909999E-3</v>
      </c>
      <c r="L11" s="170">
        <v>3.3835050045033371E-3</v>
      </c>
      <c r="M11" s="170">
        <v>2.683020086048551E-3</v>
      </c>
      <c r="N11" s="170">
        <v>2.8282575984063703E-3</v>
      </c>
      <c r="O11" s="170">
        <v>2.8019283619561642E-3</v>
      </c>
    </row>
    <row r="12" spans="1:15" x14ac:dyDescent="0.3">
      <c r="B12" s="33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5" x14ac:dyDescent="0.3">
      <c r="B13" s="33"/>
      <c r="C13" s="21"/>
      <c r="D13" s="21"/>
      <c r="E13" s="21"/>
      <c r="F13" s="21"/>
      <c r="G13" s="21"/>
      <c r="H13" s="21"/>
      <c r="I13" s="21"/>
    </row>
    <row r="14" spans="1:15" x14ac:dyDescent="0.3">
      <c r="B14" s="45" t="s">
        <v>1303</v>
      </c>
      <c r="C14" s="21"/>
      <c r="D14" s="21"/>
      <c r="E14" s="21"/>
      <c r="F14" s="21"/>
      <c r="G14" s="21"/>
      <c r="H14" s="21"/>
      <c r="I14" s="21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45"/>
  <sheetViews>
    <sheetView showGridLines="0" zoomScaleNormal="100" workbookViewId="0">
      <selection activeCell="F6" sqref="F6:O8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  <col min="13" max="13" width="13.6640625" customWidth="1"/>
  </cols>
  <sheetData>
    <row r="1" spans="1:15" x14ac:dyDescent="0.3">
      <c r="A1" s="42" t="s">
        <v>74</v>
      </c>
    </row>
    <row r="2" spans="1:15" ht="18" x14ac:dyDescent="0.35">
      <c r="B2" s="342" t="s">
        <v>263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284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155" t="s">
        <v>285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7" t="s">
        <v>160</v>
      </c>
      <c r="M5" s="197" t="s">
        <v>1226</v>
      </c>
      <c r="N5" s="197" t="s">
        <v>1274</v>
      </c>
      <c r="O5" s="197" t="s">
        <v>1281</v>
      </c>
    </row>
    <row r="6" spans="1:15" x14ac:dyDescent="0.3">
      <c r="B6" s="103" t="s">
        <v>89</v>
      </c>
      <c r="C6" s="102">
        <v>2.3801658761556446E-3</v>
      </c>
      <c r="D6" s="102">
        <v>1.9321823715719776E-3</v>
      </c>
      <c r="E6" s="102">
        <v>2.6403555208479412E-3</v>
      </c>
      <c r="F6" s="102">
        <v>2.7086060929520776E-3</v>
      </c>
      <c r="G6" s="102">
        <v>2.7145774698352099E-3</v>
      </c>
      <c r="H6" s="102">
        <v>2.4495682136833007E-3</v>
      </c>
      <c r="I6" s="102">
        <v>2.3184209369885847E-3</v>
      </c>
      <c r="J6" s="102">
        <v>2.1408507510702543E-3</v>
      </c>
      <c r="K6" s="171">
        <v>2.2246429397921653E-3</v>
      </c>
      <c r="L6" s="171">
        <v>2.8368262036919693E-3</v>
      </c>
      <c r="M6" s="171">
        <v>2.1855084905568062E-3</v>
      </c>
      <c r="N6" s="171">
        <v>2.3326687058575369E-3</v>
      </c>
      <c r="O6" s="171">
        <v>2.3182466473793718E-3</v>
      </c>
    </row>
    <row r="7" spans="1:15" x14ac:dyDescent="0.3">
      <c r="B7" s="103" t="s">
        <v>90</v>
      </c>
      <c r="C7" s="102">
        <v>5.078042767890938E-3</v>
      </c>
      <c r="D7" s="102">
        <v>4.9480071473324769E-3</v>
      </c>
      <c r="E7" s="102">
        <v>4.7273708839696586E-3</v>
      </c>
      <c r="F7" s="102">
        <v>4.6410436769149009E-3</v>
      </c>
      <c r="G7" s="102">
        <v>4.758955932572773E-3</v>
      </c>
      <c r="H7" s="102">
        <v>4.5887319936438438E-3</v>
      </c>
      <c r="I7" s="102">
        <v>4.7483932726112696E-3</v>
      </c>
      <c r="J7" s="102">
        <v>4.4442138603430518E-3</v>
      </c>
      <c r="K7" s="171">
        <v>3.9825488103520969E-3</v>
      </c>
      <c r="L7" s="171">
        <v>4.0717166223062477E-3</v>
      </c>
      <c r="M7" s="171">
        <v>4.1846014353966472E-3</v>
      </c>
      <c r="N7" s="171">
        <v>4.2768192344708363E-3</v>
      </c>
      <c r="O7" s="171">
        <v>4.1985563498854123E-3</v>
      </c>
    </row>
    <row r="8" spans="1:15" x14ac:dyDescent="0.3">
      <c r="B8" s="103" t="s">
        <v>91</v>
      </c>
      <c r="C8" s="102">
        <v>5.6190499283194579E-3</v>
      </c>
      <c r="D8" s="102">
        <v>5.3477212004085879E-3</v>
      </c>
      <c r="E8" s="102">
        <v>5.1314963957717497E-3</v>
      </c>
      <c r="F8" s="102">
        <v>4.7771212829599806E-3</v>
      </c>
      <c r="G8" s="102">
        <v>4.2104470779611731E-3</v>
      </c>
      <c r="H8" s="102">
        <v>3.8871044146395421E-3</v>
      </c>
      <c r="I8" s="102">
        <v>3.643793074883662E-3</v>
      </c>
      <c r="J8" s="102">
        <v>3.4956701126568077E-3</v>
      </c>
      <c r="K8" s="171">
        <v>3.2198287935775605E-3</v>
      </c>
      <c r="L8" s="171">
        <v>3.3225305843628248E-3</v>
      </c>
      <c r="M8" s="171">
        <v>3.174764920032591E-3</v>
      </c>
      <c r="N8" s="171">
        <v>3.1792532759914818E-3</v>
      </c>
      <c r="O8" s="171">
        <v>3.1776183565848139E-3</v>
      </c>
    </row>
    <row r="9" spans="1:15" x14ac:dyDescent="0.3">
      <c r="B9" s="103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5" x14ac:dyDescent="0.3">
      <c r="B10" s="103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5" ht="15.6" x14ac:dyDescent="0.3">
      <c r="B11" s="144" t="s">
        <v>286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</row>
    <row r="12" spans="1:15" x14ac:dyDescent="0.3">
      <c r="B12" s="155" t="s">
        <v>287</v>
      </c>
      <c r="C12" s="145">
        <v>2013</v>
      </c>
      <c r="D12" s="145">
        <v>2014</v>
      </c>
      <c r="E12" s="145">
        <v>2015</v>
      </c>
      <c r="F12" s="145">
        <v>2016</v>
      </c>
      <c r="G12" s="145">
        <v>2017</v>
      </c>
      <c r="H12" s="145">
        <v>2018</v>
      </c>
      <c r="I12" s="145">
        <v>2019</v>
      </c>
      <c r="J12" s="158">
        <v>2020</v>
      </c>
      <c r="K12" s="158">
        <v>2021</v>
      </c>
      <c r="L12" s="197" t="s">
        <v>160</v>
      </c>
      <c r="M12" s="197" t="s">
        <v>1226</v>
      </c>
      <c r="N12" s="197" t="s">
        <v>1274</v>
      </c>
      <c r="O12" s="197" t="s">
        <v>1281</v>
      </c>
    </row>
    <row r="13" spans="1:15" x14ac:dyDescent="0.3">
      <c r="B13" s="103" t="s">
        <v>288</v>
      </c>
      <c r="C13" s="102">
        <v>6.0770762453944659E-3</v>
      </c>
      <c r="D13" s="102">
        <v>5.6290974567958542E-3</v>
      </c>
      <c r="E13" s="102">
        <v>5.3673112167224755E-3</v>
      </c>
      <c r="F13" s="102">
        <v>5.9997137785163081E-3</v>
      </c>
      <c r="G13" s="102">
        <v>7.5488881966360314E-3</v>
      </c>
      <c r="H13" s="102">
        <v>7.5653149006499245E-3</v>
      </c>
      <c r="I13" s="102">
        <v>6.1693816334951251E-3</v>
      </c>
      <c r="J13" s="102">
        <v>7.2376307103247141E-3</v>
      </c>
      <c r="K13" s="171">
        <v>8.8649432252160126E-3</v>
      </c>
      <c r="L13" s="171">
        <v>5.6631650648727916E-3</v>
      </c>
      <c r="M13" s="171">
        <v>9.4028839618751012E-3</v>
      </c>
      <c r="N13" s="171">
        <v>8.4814155168547317E-3</v>
      </c>
      <c r="O13" s="171">
        <f>'[10]Graf_tab_4 a 10'!AB940</f>
        <v>7.2155000626653691E-3</v>
      </c>
    </row>
    <row r="14" spans="1:15" x14ac:dyDescent="0.3">
      <c r="B14" s="103" t="s">
        <v>289</v>
      </c>
      <c r="C14" s="102">
        <v>6.0702629204535648E-3</v>
      </c>
      <c r="D14" s="102">
        <v>5.0793719253196638E-3</v>
      </c>
      <c r="E14" s="102">
        <v>5.7771063973469927E-3</v>
      </c>
      <c r="F14" s="102">
        <v>5.4835302579073278E-3</v>
      </c>
      <c r="G14" s="102">
        <v>5.7500643126939879E-3</v>
      </c>
      <c r="H14" s="102">
        <v>5.0899963625487118E-3</v>
      </c>
      <c r="I14" s="102">
        <v>5.0801636049710363E-3</v>
      </c>
      <c r="J14" s="102">
        <v>4.7067226650002424E-3</v>
      </c>
      <c r="K14" s="171">
        <v>4.0374146056729879E-3</v>
      </c>
      <c r="L14" s="171">
        <v>4.5168396891040793E-3</v>
      </c>
      <c r="M14" s="171">
        <v>4.5826408345723156E-3</v>
      </c>
      <c r="N14" s="171">
        <v>4.5905900479958775E-3</v>
      </c>
      <c r="O14" s="171">
        <f>'[10]Graf_tab_4 a 10'!AB941</f>
        <v>4.5348835201513187E-3</v>
      </c>
    </row>
    <row r="15" spans="1:15" x14ac:dyDescent="0.3">
      <c r="B15" s="103" t="s">
        <v>290</v>
      </c>
      <c r="C15" s="102">
        <v>3.193202965713631E-3</v>
      </c>
      <c r="D15" s="102">
        <v>3.2525540573613934E-3</v>
      </c>
      <c r="E15" s="102">
        <v>3.3183112978406458E-3</v>
      </c>
      <c r="F15" s="102">
        <v>3.2688625051044019E-3</v>
      </c>
      <c r="G15" s="102">
        <v>3.1249504528378237E-3</v>
      </c>
      <c r="H15" s="102">
        <v>3.1469901282099627E-3</v>
      </c>
      <c r="I15" s="102">
        <v>3.0478165710846302E-3</v>
      </c>
      <c r="J15" s="102">
        <v>2.9316751332128868E-3</v>
      </c>
      <c r="K15" s="171">
        <v>2.5158480080381572E-3</v>
      </c>
      <c r="L15" s="171">
        <v>2.7594738329755684E-3</v>
      </c>
      <c r="M15" s="171">
        <v>2.6966165346482989E-3</v>
      </c>
      <c r="N15" s="171">
        <v>2.7564185443491409E-3</v>
      </c>
      <c r="O15" s="171">
        <f>'[10]Graf_tab_4 a 10'!AB942</f>
        <v>2.8255428017317863E-3</v>
      </c>
    </row>
    <row r="16" spans="1:15" x14ac:dyDescent="0.3">
      <c r="B16" s="103" t="s">
        <v>291</v>
      </c>
      <c r="C16" s="102">
        <v>2.211089048315434E-3</v>
      </c>
      <c r="D16" s="102">
        <v>1.807793981473382E-3</v>
      </c>
      <c r="E16" s="102">
        <v>2.3002609221637136E-3</v>
      </c>
      <c r="F16" s="102">
        <v>2.5187797999242723E-3</v>
      </c>
      <c r="G16" s="102">
        <v>2.4407846306044667E-3</v>
      </c>
      <c r="H16" s="102">
        <v>2.4799635310118768E-3</v>
      </c>
      <c r="I16" s="102">
        <v>2.0149073407554228E-3</v>
      </c>
      <c r="J16" s="102">
        <v>1.9138054849623595E-3</v>
      </c>
      <c r="K16" s="171">
        <v>2.0084343608071232E-3</v>
      </c>
      <c r="L16" s="171">
        <v>2.8377136358215065E-3</v>
      </c>
      <c r="M16" s="171">
        <v>2.0492851332641828E-3</v>
      </c>
      <c r="N16" s="171">
        <v>2.2387805166587697E-3</v>
      </c>
      <c r="O16" s="171">
        <f>'[10]Graf_tab_4 a 10'!AB943</f>
        <v>2.2181817296555695E-3</v>
      </c>
    </row>
    <row r="17" spans="2:12" x14ac:dyDescent="0.3">
      <c r="B17" s="103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 x14ac:dyDescent="0.3">
      <c r="B18" s="33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2:12" x14ac:dyDescent="0.3">
      <c r="B19" s="33"/>
      <c r="C19" s="21"/>
      <c r="D19" s="21"/>
      <c r="E19" s="21"/>
      <c r="F19" s="21"/>
      <c r="G19" s="21"/>
      <c r="H19" s="21"/>
      <c r="I19" s="21"/>
    </row>
    <row r="20" spans="2:12" x14ac:dyDescent="0.3">
      <c r="B20" s="45" t="s">
        <v>1304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39"/>
  <sheetViews>
    <sheetView showGridLines="0" topLeftCell="B1" zoomScaleNormal="100" workbookViewId="0">
      <selection activeCell="G29" sqref="G28:G2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  <col min="13" max="13" width="13.109375" customWidth="1"/>
  </cols>
  <sheetData>
    <row r="1" spans="1:15" x14ac:dyDescent="0.3">
      <c r="A1" s="42" t="s">
        <v>74</v>
      </c>
    </row>
    <row r="2" spans="1:15" ht="18" x14ac:dyDescent="0.35">
      <c r="B2" s="342" t="s">
        <v>263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292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344" t="s">
        <v>280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7" t="s">
        <v>160</v>
      </c>
      <c r="M5" s="197" t="s">
        <v>1226</v>
      </c>
      <c r="N5" s="197" t="s">
        <v>1274</v>
      </c>
      <c r="O5" s="197" t="s">
        <v>1281</v>
      </c>
    </row>
    <row r="6" spans="1:15" ht="15.75" customHeight="1" x14ac:dyDescent="0.3">
      <c r="B6" s="344"/>
      <c r="C6" s="102">
        <v>2.4667395700301093E-2</v>
      </c>
      <c r="D6" s="102">
        <v>2.6345655934270108E-2</v>
      </c>
      <c r="E6" s="102">
        <v>3.6731993071082096E-2</v>
      </c>
      <c r="F6" s="102">
        <v>3.5047998929700223E-2</v>
      </c>
      <c r="G6" s="102">
        <v>3.3785653576297495E-2</v>
      </c>
      <c r="H6" s="102">
        <v>3.0487824068908573E-2</v>
      </c>
      <c r="I6" s="102">
        <v>3.0831314712653535E-2</v>
      </c>
      <c r="J6" s="102">
        <v>3.0305524495249304E-2</v>
      </c>
      <c r="K6" s="171">
        <v>2.7619093617264282E-2</v>
      </c>
      <c r="L6" s="171">
        <v>3.0158604301358673E-2</v>
      </c>
      <c r="M6" s="102">
        <v>2.6844202871359201E-2</v>
      </c>
      <c r="N6" s="102">
        <v>2.7290838457792073E-2</v>
      </c>
      <c r="O6" s="102">
        <v>2.7983410797365615E-2</v>
      </c>
    </row>
    <row r="7" spans="1:15" x14ac:dyDescent="0.3">
      <c r="B7" s="33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5" x14ac:dyDescent="0.3">
      <c r="B8" s="155" t="s">
        <v>281</v>
      </c>
      <c r="C8" s="145">
        <v>2013</v>
      </c>
      <c r="D8" s="145">
        <v>2014</v>
      </c>
      <c r="E8" s="145">
        <v>2015</v>
      </c>
      <c r="F8" s="145">
        <v>2016</v>
      </c>
      <c r="G8" s="145">
        <v>2017</v>
      </c>
      <c r="H8" s="145">
        <v>2018</v>
      </c>
      <c r="I8" s="145">
        <v>2019</v>
      </c>
      <c r="J8" s="158">
        <v>2020</v>
      </c>
      <c r="K8" s="158">
        <v>2021</v>
      </c>
      <c r="L8" s="197" t="s">
        <v>160</v>
      </c>
      <c r="M8" s="197" t="s">
        <v>1226</v>
      </c>
      <c r="N8" s="197" t="s">
        <v>1274</v>
      </c>
      <c r="O8" s="197" t="s">
        <v>1281</v>
      </c>
    </row>
    <row r="9" spans="1:15" x14ac:dyDescent="0.3">
      <c r="B9" s="103" t="s">
        <v>282</v>
      </c>
      <c r="C9" s="102">
        <v>4.0404669749188035E-2</v>
      </c>
      <c r="D9" s="102">
        <v>3.3267312120902164E-2</v>
      </c>
      <c r="E9" s="102">
        <v>3.4406053188064126E-2</v>
      </c>
      <c r="F9" s="102">
        <v>4.4869975756019857E-2</v>
      </c>
      <c r="G9" s="102">
        <v>4.8875987552816677E-2</v>
      </c>
      <c r="H9" s="102">
        <v>3.3853698014830798E-2</v>
      </c>
      <c r="I9" s="102">
        <v>3.6590026306685439E-2</v>
      </c>
      <c r="J9" s="102">
        <v>3.6775822393251514E-2</v>
      </c>
      <c r="K9" s="171">
        <v>3.0807407725354813E-2</v>
      </c>
      <c r="L9" s="171">
        <v>2.7817553269665597E-2</v>
      </c>
      <c r="M9" s="102">
        <v>3.4530678940087135E-2</v>
      </c>
      <c r="N9" s="102">
        <v>3.7655815593757247E-2</v>
      </c>
      <c r="O9" s="102">
        <v>4.6653653001116478E-2</v>
      </c>
    </row>
    <row r="10" spans="1:15" x14ac:dyDescent="0.3">
      <c r="B10" s="103" t="s">
        <v>283</v>
      </c>
      <c r="C10" s="102">
        <v>4.0936021682644083E-2</v>
      </c>
      <c r="D10" s="102">
        <v>3.8985953381119244E-2</v>
      </c>
      <c r="E10" s="102">
        <v>3.8725886206516021E-2</v>
      </c>
      <c r="F10" s="102">
        <v>3.4163611108577636E-2</v>
      </c>
      <c r="G10" s="102">
        <v>3.4706463380795798E-2</v>
      </c>
      <c r="H10" s="102">
        <v>3.5622164181545561E-2</v>
      </c>
      <c r="I10" s="102">
        <v>3.7232012865080488E-2</v>
      </c>
      <c r="J10" s="102">
        <v>3.6038467043398581E-2</v>
      </c>
      <c r="K10" s="171">
        <v>3.0398451267515874E-2</v>
      </c>
      <c r="L10" s="171">
        <v>2.9513650558581458E-2</v>
      </c>
      <c r="M10" s="102">
        <v>3.1194247324217158E-2</v>
      </c>
      <c r="N10" s="102">
        <v>3.201622541326897E-2</v>
      </c>
      <c r="O10" s="102">
        <v>3.1647028826049015E-2</v>
      </c>
    </row>
    <row r="11" spans="1:15" x14ac:dyDescent="0.3">
      <c r="B11" s="103" t="s">
        <v>162</v>
      </c>
      <c r="C11" s="102">
        <v>3.9380266808135792E-2</v>
      </c>
      <c r="D11" s="102">
        <v>3.1129341111203159E-2</v>
      </c>
      <c r="E11" s="102">
        <v>3.5678390491000619E-2</v>
      </c>
      <c r="F11" s="102">
        <v>3.5363295861321691E-2</v>
      </c>
      <c r="G11" s="102">
        <v>3.3068792570451949E-2</v>
      </c>
      <c r="H11" s="102">
        <v>2.8097755017309101E-2</v>
      </c>
      <c r="I11" s="102">
        <v>2.7837692503844411E-2</v>
      </c>
      <c r="J11" s="102">
        <v>2.7553451170709634E-2</v>
      </c>
      <c r="K11" s="171">
        <v>2.6206526696638404E-2</v>
      </c>
      <c r="L11" s="171">
        <v>3.0528551628175419E-2</v>
      </c>
      <c r="M11" s="102">
        <v>2.4546913413294503E-2</v>
      </c>
      <c r="N11" s="102">
        <v>2.4643098115742258E-2</v>
      </c>
      <c r="O11" s="102">
        <v>2.5676364494805527E-2</v>
      </c>
    </row>
    <row r="12" spans="1:15" x14ac:dyDescent="0.3">
      <c r="B12" s="33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5" x14ac:dyDescent="0.3">
      <c r="B13" s="33"/>
      <c r="C13" s="21"/>
      <c r="D13" s="21"/>
      <c r="E13" s="21"/>
      <c r="F13" s="21"/>
      <c r="G13" s="21"/>
      <c r="H13" s="21"/>
      <c r="I13" s="21"/>
    </row>
    <row r="14" spans="1:15" x14ac:dyDescent="0.3">
      <c r="B14" s="45" t="s">
        <v>1305</v>
      </c>
      <c r="C14" s="21"/>
      <c r="D14" s="21"/>
      <c r="E14" s="21"/>
      <c r="F14" s="21"/>
      <c r="G14" s="21"/>
      <c r="H14" s="21"/>
      <c r="I14" s="21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L5:N5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O45"/>
  <sheetViews>
    <sheetView showGridLines="0" topLeftCell="B1" zoomScaleNormal="100" workbookViewId="0">
      <selection activeCell="M23" sqref="M23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  <col min="13" max="13" width="12" customWidth="1"/>
  </cols>
  <sheetData>
    <row r="1" spans="1:15" x14ac:dyDescent="0.3">
      <c r="A1" s="42" t="s">
        <v>74</v>
      </c>
    </row>
    <row r="2" spans="1:15" ht="18" x14ac:dyDescent="0.35">
      <c r="B2" s="342" t="s">
        <v>263</v>
      </c>
      <c r="C2" s="342"/>
      <c r="D2" s="342"/>
      <c r="E2" s="342"/>
      <c r="F2" s="342"/>
      <c r="G2" s="342"/>
      <c r="H2" s="342"/>
      <c r="I2" s="34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293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155" t="s">
        <v>285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7" t="s">
        <v>160</v>
      </c>
      <c r="M5" s="197" t="s">
        <v>1226</v>
      </c>
      <c r="N5" s="197" t="s">
        <v>1274</v>
      </c>
      <c r="O5" s="197" t="s">
        <v>1281</v>
      </c>
    </row>
    <row r="6" spans="1:15" x14ac:dyDescent="0.3">
      <c r="B6" s="103" t="s">
        <v>89</v>
      </c>
      <c r="C6" s="102">
        <v>3.4164696804635485E-2</v>
      </c>
      <c r="D6" s="102">
        <v>2.5456176425651268E-2</v>
      </c>
      <c r="E6" s="102">
        <v>3.0054715775356854E-2</v>
      </c>
      <c r="F6" s="102">
        <v>2.8290561139427909E-2</v>
      </c>
      <c r="G6" s="102">
        <v>2.6986596453076848E-2</v>
      </c>
      <c r="H6" s="102">
        <v>2.2852682806737589E-2</v>
      </c>
      <c r="I6" s="102">
        <v>2.2551404822505283E-2</v>
      </c>
      <c r="J6" s="102">
        <v>2.178845361498933E-2</v>
      </c>
      <c r="K6" s="171">
        <v>2.0071133876105308E-2</v>
      </c>
      <c r="L6" s="171">
        <v>2.4463006875043686E-2</v>
      </c>
      <c r="M6" s="171">
        <v>1.9013091761433055E-2</v>
      </c>
      <c r="N6" s="171">
        <v>1.931586708151059E-2</v>
      </c>
      <c r="O6" s="171">
        <f>'[10]Graf_tab_4 a 10'!AB994</f>
        <v>2.0502566293119948E-2</v>
      </c>
    </row>
    <row r="7" spans="1:15" x14ac:dyDescent="0.3">
      <c r="B7" s="103" t="s">
        <v>90</v>
      </c>
      <c r="C7" s="102">
        <v>5.8493612880181178E-2</v>
      </c>
      <c r="D7" s="102">
        <v>5.291431016150943E-2</v>
      </c>
      <c r="E7" s="102">
        <v>5.2313394077983362E-2</v>
      </c>
      <c r="F7" s="102">
        <v>5.4876458192667302E-2</v>
      </c>
      <c r="G7" s="102">
        <v>5.4899568248220558E-2</v>
      </c>
      <c r="H7" s="102">
        <v>4.9121500432187999E-2</v>
      </c>
      <c r="I7" s="102">
        <v>5.0782074294337363E-2</v>
      </c>
      <c r="J7" s="102">
        <v>4.911658307100808E-2</v>
      </c>
      <c r="K7" s="171">
        <v>3.0709160316711163E-2</v>
      </c>
      <c r="L7" s="171">
        <v>2.946294431886981E-2</v>
      </c>
      <c r="M7" s="171">
        <v>3.9187108079022134E-2</v>
      </c>
      <c r="N7" s="171">
        <v>4.0067810889739396E-2</v>
      </c>
      <c r="O7" s="171">
        <f>'[10]Graf_tab_4 a 10'!AB995</f>
        <v>3.877355897909459E-2</v>
      </c>
    </row>
    <row r="8" spans="1:15" x14ac:dyDescent="0.3">
      <c r="B8" s="103" t="s">
        <v>91</v>
      </c>
      <c r="C8" s="102">
        <v>4.8871915368905755E-2</v>
      </c>
      <c r="D8" s="102">
        <v>4.7787367102242961E-2</v>
      </c>
      <c r="E8" s="102">
        <v>4.704025838963681E-2</v>
      </c>
      <c r="F8" s="102">
        <v>4.6919235315095315E-2</v>
      </c>
      <c r="G8" s="102">
        <v>4.3714767991154348E-2</v>
      </c>
      <c r="H8" s="102">
        <v>4.4284646951530088E-2</v>
      </c>
      <c r="I8" s="102">
        <v>4.4097972828211103E-2</v>
      </c>
      <c r="J8" s="102">
        <v>4.5372877204134736E-2</v>
      </c>
      <c r="K8" s="171">
        <v>3.3209406247589765E-2</v>
      </c>
      <c r="L8" s="171">
        <v>3.2001589817253644E-2</v>
      </c>
      <c r="M8" s="171">
        <v>4.043728541987815E-2</v>
      </c>
      <c r="N8" s="171">
        <v>4.0006811132521553E-2</v>
      </c>
      <c r="O8" s="171">
        <f>'[10]Graf_tab_4 a 10'!AB996</f>
        <v>3.8780346737094053E-2</v>
      </c>
    </row>
    <row r="9" spans="1:15" x14ac:dyDescent="0.3">
      <c r="B9" s="103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5" x14ac:dyDescent="0.3">
      <c r="B10" s="103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5" ht="15.6" x14ac:dyDescent="0.3">
      <c r="B11" s="144" t="s">
        <v>294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</row>
    <row r="12" spans="1:15" x14ac:dyDescent="0.3">
      <c r="B12" s="155" t="s">
        <v>287</v>
      </c>
      <c r="C12" s="145">
        <v>2013</v>
      </c>
      <c r="D12" s="145">
        <v>2014</v>
      </c>
      <c r="E12" s="145">
        <v>2015</v>
      </c>
      <c r="F12" s="145">
        <v>2016</v>
      </c>
      <c r="G12" s="145">
        <v>2017</v>
      </c>
      <c r="H12" s="145">
        <v>2018</v>
      </c>
      <c r="I12" s="145">
        <v>2019</v>
      </c>
      <c r="J12" s="158">
        <v>2020</v>
      </c>
      <c r="K12" s="158">
        <v>2021</v>
      </c>
      <c r="L12" s="197" t="s">
        <v>160</v>
      </c>
      <c r="M12" s="197" t="s">
        <v>1226</v>
      </c>
      <c r="N12" s="197" t="s">
        <v>1274</v>
      </c>
      <c r="O12" s="197" t="s">
        <v>1281</v>
      </c>
    </row>
    <row r="13" spans="1:15" x14ac:dyDescent="0.3">
      <c r="B13" s="103" t="s">
        <v>288</v>
      </c>
      <c r="C13" s="102">
        <v>7.2194868027659509E-2</v>
      </c>
      <c r="D13" s="102">
        <v>6.5339817747929935E-2</v>
      </c>
      <c r="E13" s="102">
        <v>6.6128165179695789E-2</v>
      </c>
      <c r="F13" s="102">
        <v>7.1983739050015802E-2</v>
      </c>
      <c r="G13" s="102">
        <v>7.0942203646016444E-2</v>
      </c>
      <c r="H13" s="102">
        <v>7.0518207233861707E-2</v>
      </c>
      <c r="I13" s="102">
        <v>6.7525060089035319E-2</v>
      </c>
      <c r="J13" s="102">
        <v>7.20610284775791E-2</v>
      </c>
      <c r="K13" s="171">
        <v>8.7478715788870981E-2</v>
      </c>
      <c r="L13" s="171">
        <v>7.2616532821372856E-2</v>
      </c>
      <c r="M13" s="171">
        <v>8.6090957129198606E-2</v>
      </c>
      <c r="N13" s="171">
        <v>7.387298528766395E-2</v>
      </c>
      <c r="O13" s="171">
        <f>'[10]Graf_tab_4 a 10'!AB999</f>
        <v>7.7357298288744145E-2</v>
      </c>
    </row>
    <row r="14" spans="1:15" x14ac:dyDescent="0.3">
      <c r="B14" s="103" t="s">
        <v>289</v>
      </c>
      <c r="C14" s="102">
        <v>6.6592791210091415E-2</v>
      </c>
      <c r="D14" s="102">
        <v>5.2958874949024792E-2</v>
      </c>
      <c r="E14" s="102">
        <v>5.964351149582927E-2</v>
      </c>
      <c r="F14" s="102">
        <v>5.8485567355582121E-2</v>
      </c>
      <c r="G14" s="102">
        <v>6.0634629168097864E-2</v>
      </c>
      <c r="H14" s="102">
        <v>5.3529595519280118E-2</v>
      </c>
      <c r="I14" s="102">
        <v>5.6467487319908215E-2</v>
      </c>
      <c r="J14" s="102">
        <v>5.2294687437492424E-2</v>
      </c>
      <c r="K14" s="171">
        <v>4.4730950640693316E-2</v>
      </c>
      <c r="L14" s="171">
        <v>4.6227564975401529E-2</v>
      </c>
      <c r="M14" s="171">
        <v>4.5277899852579934E-2</v>
      </c>
      <c r="N14" s="171">
        <v>4.6188810380425417E-2</v>
      </c>
      <c r="O14" s="171">
        <f>'[10]Graf_tab_4 a 10'!AB1000</f>
        <v>4.6044724872973515E-2</v>
      </c>
    </row>
    <row r="15" spans="1:15" x14ac:dyDescent="0.3">
      <c r="B15" s="103" t="s">
        <v>290</v>
      </c>
      <c r="C15" s="102">
        <v>3.6871734529418922E-2</v>
      </c>
      <c r="D15" s="102">
        <v>3.6183589618217896E-2</v>
      </c>
      <c r="E15" s="102">
        <v>3.6771638040158407E-2</v>
      </c>
      <c r="F15" s="102">
        <v>3.3869088323978093E-2</v>
      </c>
      <c r="G15" s="102">
        <v>3.5057971214402545E-2</v>
      </c>
      <c r="H15" s="102">
        <v>3.3838526460572789E-2</v>
      </c>
      <c r="I15" s="102">
        <v>3.5573511032904452E-2</v>
      </c>
      <c r="J15" s="102">
        <v>3.487562066624713E-2</v>
      </c>
      <c r="K15" s="171">
        <v>2.952165233938564E-2</v>
      </c>
      <c r="L15" s="171">
        <v>2.868061762311775E-2</v>
      </c>
      <c r="M15" s="171">
        <v>2.8646335462558507E-2</v>
      </c>
      <c r="N15" s="171">
        <v>2.8460485550674725E-2</v>
      </c>
      <c r="O15" s="171">
        <f>'[10]Graf_tab_4 a 10'!AB1001</f>
        <v>2.9330413852413816E-2</v>
      </c>
    </row>
    <row r="16" spans="1:15" x14ac:dyDescent="0.3">
      <c r="B16" s="103" t="s">
        <v>291</v>
      </c>
      <c r="C16" s="102">
        <v>3.1558596359755553E-2</v>
      </c>
      <c r="D16" s="102">
        <v>2.3628832234271785E-2</v>
      </c>
      <c r="E16" s="102">
        <v>2.7372918875578689E-2</v>
      </c>
      <c r="F16" s="102">
        <v>2.6670793791814612E-2</v>
      </c>
      <c r="G16" s="102">
        <v>2.3384563910695533E-2</v>
      </c>
      <c r="H16" s="102">
        <v>3.0628269999010509E-2</v>
      </c>
      <c r="I16" s="102">
        <v>1.9077874185063723E-2</v>
      </c>
      <c r="J16" s="102">
        <v>1.9515056144456287E-2</v>
      </c>
      <c r="K16" s="171">
        <v>2.0462816174186844E-2</v>
      </c>
      <c r="L16" s="171">
        <v>2.75202003110337E-2</v>
      </c>
      <c r="M16" s="171">
        <v>2.0236506110985722E-2</v>
      </c>
      <c r="N16" s="171">
        <v>2.1120402831556005E-2</v>
      </c>
      <c r="O16" s="171">
        <f>'[10]Graf_tab_4 a 10'!AB1002</f>
        <v>2.0649118912765687E-2</v>
      </c>
    </row>
    <row r="17" spans="2:12" x14ac:dyDescent="0.3">
      <c r="B17" s="103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 x14ac:dyDescent="0.3">
      <c r="B18" s="33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2:12" x14ac:dyDescent="0.3">
      <c r="B19" s="33"/>
      <c r="C19" s="21"/>
      <c r="D19" s="21"/>
      <c r="E19" s="21"/>
      <c r="F19" s="21"/>
      <c r="G19" s="21"/>
      <c r="H19" s="21"/>
      <c r="I19" s="21"/>
    </row>
    <row r="20" spans="2:12" x14ac:dyDescent="0.3">
      <c r="B20" s="45" t="s">
        <v>1304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DH26"/>
  <sheetViews>
    <sheetView workbookViewId="0">
      <selection activeCell="P27" sqref="P27"/>
    </sheetView>
  </sheetViews>
  <sheetFormatPr defaultRowHeight="14.4" x14ac:dyDescent="0.3"/>
  <cols>
    <col min="1" max="1" width="9.109375" style="8"/>
    <col min="2" max="2" width="20.44140625" style="8" customWidth="1"/>
    <col min="3" max="8" width="9.109375" style="8"/>
    <col min="9" max="9" width="10.33203125" style="8" customWidth="1"/>
    <col min="10" max="112" width="9.109375" style="8"/>
  </cols>
  <sheetData>
    <row r="1" spans="1:112" ht="18" customHeight="1" x14ac:dyDescent="0.35">
      <c r="A1" s="42" t="s">
        <v>74</v>
      </c>
      <c r="B1" s="345" t="s">
        <v>263</v>
      </c>
      <c r="C1" s="345"/>
      <c r="D1" s="345"/>
      <c r="E1" s="345"/>
      <c r="F1" s="345"/>
      <c r="G1" s="345"/>
      <c r="H1" s="345"/>
    </row>
    <row r="3" spans="1:112" ht="15.6" x14ac:dyDescent="0.3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12" x14ac:dyDescent="0.3">
      <c r="B4" s="155" t="s">
        <v>295</v>
      </c>
      <c r="C4" s="145">
        <v>2016</v>
      </c>
      <c r="D4" s="145">
        <v>2017</v>
      </c>
      <c r="E4" s="145">
        <v>2018</v>
      </c>
      <c r="F4" s="145">
        <v>2019</v>
      </c>
      <c r="G4" s="158">
        <v>2020</v>
      </c>
      <c r="H4" s="158">
        <v>2021</v>
      </c>
      <c r="I4" s="197" t="s">
        <v>160</v>
      </c>
      <c r="J4" s="197" t="s">
        <v>1226</v>
      </c>
      <c r="K4" s="197" t="s">
        <v>1274</v>
      </c>
      <c r="L4" s="197" t="s">
        <v>1281</v>
      </c>
      <c r="DH4"/>
    </row>
    <row r="5" spans="1:112" x14ac:dyDescent="0.3">
      <c r="B5" s="33" t="s">
        <v>296</v>
      </c>
      <c r="C5" s="43">
        <v>0.14249999999999999</v>
      </c>
      <c r="D5" s="43">
        <v>0.1142</v>
      </c>
      <c r="E5" s="195">
        <v>0.1366</v>
      </c>
      <c r="F5" s="195">
        <v>0.14849999999999999</v>
      </c>
      <c r="G5" s="195">
        <v>0.14199999999999999</v>
      </c>
      <c r="H5" s="173">
        <v>7.3599999999999999E-2</v>
      </c>
      <c r="I5" s="173">
        <v>0.10979999999999999</v>
      </c>
      <c r="J5" s="173">
        <v>0.12166741358628452</v>
      </c>
      <c r="K5" s="173">
        <v>5.6823329197809747E-2</v>
      </c>
      <c r="L5" s="338">
        <v>3.5593119439999876E-2</v>
      </c>
      <c r="DH5"/>
    </row>
    <row r="6" spans="1:112" x14ac:dyDescent="0.3">
      <c r="B6" s="33" t="s">
        <v>297</v>
      </c>
      <c r="C6" s="43">
        <v>0.16769999999999999</v>
      </c>
      <c r="D6" s="43">
        <v>0.12139999999999999</v>
      </c>
      <c r="E6" s="195">
        <v>8.8800000000000004E-2</v>
      </c>
      <c r="F6" s="195">
        <v>0.128</v>
      </c>
      <c r="G6" s="195">
        <v>5.1799999999999999E-2</v>
      </c>
      <c r="H6" s="173">
        <v>2.5100000000000001E-2</v>
      </c>
      <c r="I6" s="173">
        <v>8.8300000000000003E-2</v>
      </c>
      <c r="J6" s="173">
        <v>0.13279425093053754</v>
      </c>
      <c r="K6" s="173">
        <v>7.1544698508700266E-2</v>
      </c>
      <c r="L6" s="338">
        <v>3.0395912959999993E-2</v>
      </c>
      <c r="DH6"/>
    </row>
    <row r="7" spans="1:112" x14ac:dyDescent="0.3">
      <c r="B7" s="33" t="s">
        <v>298</v>
      </c>
      <c r="C7" s="195">
        <v>0.15379999999999999</v>
      </c>
      <c r="D7" s="195">
        <v>0.106</v>
      </c>
      <c r="E7" s="195">
        <v>0.1042</v>
      </c>
      <c r="F7" s="195">
        <v>0.1416</v>
      </c>
      <c r="G7" s="195">
        <v>7.4200000000000002E-2</v>
      </c>
      <c r="H7" s="173">
        <v>5.0299999999999997E-2</v>
      </c>
      <c r="I7" s="173">
        <v>9.1899999999999996E-2</v>
      </c>
      <c r="J7" s="173">
        <v>0.13649745500141353</v>
      </c>
      <c r="K7" s="173">
        <v>6.3219583666139556E-2</v>
      </c>
      <c r="L7" s="338">
        <v>3.3041295444000029E-2</v>
      </c>
      <c r="DH7"/>
    </row>
    <row r="8" spans="1:112" x14ac:dyDescent="0.3">
      <c r="B8" s="33" t="s">
        <v>299</v>
      </c>
      <c r="C8" s="195">
        <v>0.1482</v>
      </c>
      <c r="D8" s="195">
        <v>0.11269999999999999</v>
      </c>
      <c r="E8" s="195">
        <v>0.12189999999999999</v>
      </c>
      <c r="F8" s="195">
        <v>0.1434</v>
      </c>
      <c r="G8" s="195">
        <v>0.11119999999999999</v>
      </c>
      <c r="H8" s="173">
        <v>6.0699999999999997E-2</v>
      </c>
      <c r="I8" s="173">
        <v>0.10199999999999999</v>
      </c>
      <c r="J8" s="173">
        <v>0.12753295368072501</v>
      </c>
      <c r="K8" s="173">
        <v>6.1037453368735894E-2</v>
      </c>
      <c r="L8" s="338">
        <v>3.3963095749999894E-2</v>
      </c>
      <c r="DH8"/>
    </row>
    <row r="9" spans="1:112" x14ac:dyDescent="0.3">
      <c r="B9" s="33" t="s">
        <v>300</v>
      </c>
      <c r="C9" s="195">
        <v>0.1401</v>
      </c>
      <c r="D9" s="195">
        <v>9.9299999999999999E-2</v>
      </c>
      <c r="E9" s="195">
        <v>6.4199999999999993E-2</v>
      </c>
      <c r="F9" s="195">
        <v>5.96E-2</v>
      </c>
      <c r="G9" s="195">
        <v>2.76E-2</v>
      </c>
      <c r="H9" s="173">
        <v>4.4200000000000003E-2</v>
      </c>
      <c r="I9" s="173">
        <v>0.1239</v>
      </c>
      <c r="J9" s="173">
        <v>0.13</v>
      </c>
      <c r="K9" s="173">
        <v>0.108</v>
      </c>
      <c r="L9" s="338">
        <v>2.9899999999999999E-2</v>
      </c>
      <c r="DH9"/>
    </row>
    <row r="10" spans="1:112" x14ac:dyDescent="0.3">
      <c r="B10" s="33" t="s">
        <v>301</v>
      </c>
      <c r="C10" s="195">
        <v>0.38940000000000002</v>
      </c>
      <c r="D10" s="195">
        <v>0.26860000000000001</v>
      </c>
      <c r="E10" s="195">
        <v>0.15029999999999999</v>
      </c>
      <c r="F10" s="195">
        <v>0.31580000000000003</v>
      </c>
      <c r="G10" s="195">
        <v>2.92E-2</v>
      </c>
      <c r="H10" s="173">
        <v>-0.11899999999999999</v>
      </c>
      <c r="I10" s="173">
        <v>4.9700000000000001E-2</v>
      </c>
      <c r="J10" s="173">
        <v>0.223</v>
      </c>
      <c r="K10" s="173">
        <v>-0.1037</v>
      </c>
      <c r="L10" s="338">
        <v>8.2900000000000001E-2</v>
      </c>
      <c r="DH10"/>
    </row>
    <row r="11" spans="1:112" x14ac:dyDescent="0.3">
      <c r="B11" s="33" t="s">
        <v>1262</v>
      </c>
      <c r="C11" s="195">
        <v>0.15481510994534009</v>
      </c>
      <c r="D11" s="195">
        <v>0.12577698646135227</v>
      </c>
      <c r="E11" s="195">
        <v>9.8654864131727971E-2</v>
      </c>
      <c r="F11" s="195">
        <v>0.13154175641183441</v>
      </c>
      <c r="G11" s="195">
        <v>8.0389448277767173E-2</v>
      </c>
      <c r="H11" s="195">
        <v>4.5655292605628839E-2</v>
      </c>
      <c r="I11" s="195">
        <v>9.7821660372884089E-2</v>
      </c>
      <c r="J11" s="195">
        <v>0.12130000000000001</v>
      </c>
      <c r="K11" s="195">
        <v>6.1600000000000002E-2</v>
      </c>
      <c r="L11" s="338">
        <v>3.1E-2</v>
      </c>
    </row>
    <row r="13" spans="1:112" x14ac:dyDescent="0.3">
      <c r="B13" s="115" t="s">
        <v>1261</v>
      </c>
      <c r="C13" s="115"/>
      <c r="D13" s="115"/>
      <c r="E13" s="115"/>
      <c r="F13" s="115"/>
      <c r="G13" s="115"/>
    </row>
    <row r="16" spans="1:112" ht="15.6" x14ac:dyDescent="0.3">
      <c r="B16" s="144" t="s">
        <v>302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</row>
    <row r="17" spans="2:112" x14ac:dyDescent="0.3">
      <c r="B17" s="155" t="s">
        <v>295</v>
      </c>
      <c r="C17" s="145">
        <v>2016</v>
      </c>
      <c r="D17" s="145">
        <v>2017</v>
      </c>
      <c r="E17" s="145">
        <v>2018</v>
      </c>
      <c r="F17" s="145">
        <v>2019</v>
      </c>
      <c r="G17" s="158">
        <v>2020</v>
      </c>
      <c r="H17" s="158">
        <v>2021</v>
      </c>
      <c r="I17" s="145">
        <v>2022</v>
      </c>
      <c r="J17" s="145">
        <v>2023</v>
      </c>
      <c r="K17" s="145">
        <v>2024</v>
      </c>
      <c r="L17" s="324">
        <v>45717</v>
      </c>
      <c r="DH17"/>
    </row>
    <row r="18" spans="2:112" x14ac:dyDescent="0.3">
      <c r="B18" s="33" t="s">
        <v>296</v>
      </c>
      <c r="C18" s="302">
        <v>0.14249999999999999</v>
      </c>
      <c r="D18" s="302">
        <v>0.2729735000000002</v>
      </c>
      <c r="E18" s="302">
        <v>0.44686168010000027</v>
      </c>
      <c r="F18" s="302">
        <v>0.6617206395948505</v>
      </c>
      <c r="G18" s="302">
        <v>0.89768497041731909</v>
      </c>
      <c r="H18" s="303">
        <v>1.0373545842400334</v>
      </c>
      <c r="I18" s="303">
        <v>1.2610561175895887</v>
      </c>
      <c r="J18" s="303">
        <v>1.5361529673901599</v>
      </c>
      <c r="K18" s="302">
        <v>1.6802656223521732</v>
      </c>
      <c r="L18" s="302">
        <v>1.7756646367794797</v>
      </c>
      <c r="DH18"/>
    </row>
    <row r="19" spans="2:112" x14ac:dyDescent="0.3">
      <c r="B19" s="33" t="s">
        <v>297</v>
      </c>
      <c r="C19" s="302">
        <v>0.16769999999999999</v>
      </c>
      <c r="D19" s="302">
        <v>0.30945877999999993</v>
      </c>
      <c r="E19" s="302">
        <v>0.4257387196639999</v>
      </c>
      <c r="F19" s="302">
        <v>0.60823327578099207</v>
      </c>
      <c r="G19" s="302">
        <v>0.69153975946644763</v>
      </c>
      <c r="H19" s="303">
        <v>0.73399740742905539</v>
      </c>
      <c r="I19" s="303">
        <v>0.88710937850504101</v>
      </c>
      <c r="J19" s="303">
        <v>1.13770665484761</v>
      </c>
      <c r="K19" s="302">
        <v>1.2906482329687243</v>
      </c>
      <c r="L19" s="302">
        <v>1.3602745772800193</v>
      </c>
      <c r="DH19"/>
    </row>
    <row r="20" spans="2:112" x14ac:dyDescent="0.3">
      <c r="B20" s="33" t="s">
        <v>298</v>
      </c>
      <c r="C20" s="302">
        <v>0.15379999999999999</v>
      </c>
      <c r="D20" s="302">
        <v>0.27610280000000009</v>
      </c>
      <c r="E20" s="302">
        <v>0.40907271176000015</v>
      </c>
      <c r="F20" s="302">
        <v>0.60859740774521609</v>
      </c>
      <c r="G20" s="302">
        <v>0.72795533539991109</v>
      </c>
      <c r="H20" s="303">
        <v>0.81487148877052662</v>
      </c>
      <c r="I20" s="303">
        <v>0.9816581785885381</v>
      </c>
      <c r="J20" s="303">
        <v>1.2521494766486101</v>
      </c>
      <c r="K20" s="302">
        <v>1.3945294289162491</v>
      </c>
      <c r="L20" s="302">
        <v>1.4736477832264234</v>
      </c>
      <c r="DH20"/>
    </row>
    <row r="21" spans="2:112" x14ac:dyDescent="0.3">
      <c r="B21" s="33" t="s">
        <v>1264</v>
      </c>
      <c r="C21" s="302">
        <v>0.1482</v>
      </c>
      <c r="D21" s="302">
        <v>0.27760214000000016</v>
      </c>
      <c r="E21" s="302">
        <v>0.43334184086600014</v>
      </c>
      <c r="F21" s="302">
        <v>0.63888306084618462</v>
      </c>
      <c r="G21" s="302">
        <v>0.82112685721228029</v>
      </c>
      <c r="H21" s="303">
        <v>0.93166925744506557</v>
      </c>
      <c r="I21" s="303">
        <v>1.1286995217044624</v>
      </c>
      <c r="J21" s="303">
        <v>1.400178859206179</v>
      </c>
      <c r="K21" s="302">
        <v>1.5466796644016019</v>
      </c>
      <c r="L21" s="302">
        <v>1.6331727896882509</v>
      </c>
      <c r="DH21"/>
    </row>
    <row r="22" spans="2:112" x14ac:dyDescent="0.3">
      <c r="B22" s="33" t="s">
        <v>300</v>
      </c>
      <c r="C22" s="302">
        <v>0.1401</v>
      </c>
      <c r="D22" s="302">
        <v>0.25331192999999974</v>
      </c>
      <c r="E22" s="302">
        <v>0.33377455590599969</v>
      </c>
      <c r="F22" s="302">
        <v>0.41326751943799733</v>
      </c>
      <c r="G22" s="302">
        <v>0.4522737029744861</v>
      </c>
      <c r="H22" s="303">
        <v>0.51646420064595833</v>
      </c>
      <c r="I22" s="303">
        <v>0.70435411510599244</v>
      </c>
      <c r="J22" s="303">
        <v>0.92592015006977135</v>
      </c>
      <c r="K22" s="302">
        <v>1.1339195262773067</v>
      </c>
      <c r="L22" s="302">
        <v>1.1977237201129984</v>
      </c>
      <c r="DH22"/>
    </row>
    <row r="23" spans="2:112" x14ac:dyDescent="0.3">
      <c r="B23" s="33" t="s">
        <v>301</v>
      </c>
      <c r="C23" s="302">
        <v>0.38940000000000002</v>
      </c>
      <c r="D23" s="302">
        <v>0.76259283999999994</v>
      </c>
      <c r="E23" s="302">
        <v>1.0275105438520002</v>
      </c>
      <c r="F23" s="302">
        <v>1.667798373600462</v>
      </c>
      <c r="G23" s="302">
        <v>1.7456980861095954</v>
      </c>
      <c r="H23" s="303">
        <v>1.4189600138625535</v>
      </c>
      <c r="I23" s="303">
        <v>1.5391823265515225</v>
      </c>
      <c r="J23" s="303">
        <v>2.1054199853725124</v>
      </c>
      <c r="K23" s="302">
        <v>1.7833879328893829</v>
      </c>
      <c r="L23" s="302">
        <v>2.0141307925259126</v>
      </c>
      <c r="DH23"/>
    </row>
    <row r="24" spans="2:112" x14ac:dyDescent="0.3">
      <c r="B24" s="304" t="s">
        <v>1262</v>
      </c>
      <c r="C24" s="302">
        <v>0.15481510994534009</v>
      </c>
      <c r="D24" s="302">
        <v>0.30006427439430006</v>
      </c>
      <c r="E24" s="302">
        <v>0.42832193874718327</v>
      </c>
      <c r="F24" s="302">
        <v>0.61620591529154423</v>
      </c>
      <c r="G24" s="302">
        <v>0.74613181712509524</v>
      </c>
      <c r="H24" s="302">
        <v>0.82585197616393979</v>
      </c>
      <c r="I24" s="302">
        <v>1.0044598480674081</v>
      </c>
      <c r="J24" s="302">
        <v>1.2476008276379846</v>
      </c>
      <c r="K24" s="302">
        <v>1.3860530386204846</v>
      </c>
      <c r="L24" s="302">
        <v>1.4600206828177194</v>
      </c>
    </row>
    <row r="26" spans="2:112" x14ac:dyDescent="0.3">
      <c r="B26" s="115" t="s">
        <v>1306</v>
      </c>
      <c r="C26" s="115"/>
      <c r="D26" s="115"/>
      <c r="E26" s="115"/>
      <c r="F26" s="115"/>
    </row>
  </sheetData>
  <mergeCells count="1">
    <mergeCell ref="B1:H1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ignoredErrors>
    <ignoredError sqref="I4 K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AAEF-8B8E-4451-A011-B2D29D451D39}">
  <dimension ref="A1:G49"/>
  <sheetViews>
    <sheetView topLeftCell="A27" workbookViewId="0">
      <selection activeCell="C2" sqref="C2:C44"/>
    </sheetView>
  </sheetViews>
  <sheetFormatPr defaultColWidth="8.88671875" defaultRowHeight="14.4" x14ac:dyDescent="0.3"/>
  <cols>
    <col min="1" max="1" width="63.88671875" style="313" customWidth="1"/>
    <col min="2" max="2" width="19.44140625" style="315" customWidth="1"/>
    <col min="3" max="3" width="26.109375" style="307" customWidth="1"/>
    <col min="4" max="4" width="20.109375" style="307" customWidth="1"/>
    <col min="5" max="5" width="16.88671875" style="307" customWidth="1"/>
    <col min="6" max="6" width="18.5546875" style="307" customWidth="1"/>
    <col min="7" max="7" width="67.33203125" style="316" customWidth="1"/>
    <col min="8" max="16384" width="8.88671875" style="313"/>
  </cols>
  <sheetData>
    <row r="1" spans="1:7" ht="22.2" customHeight="1" x14ac:dyDescent="0.3">
      <c r="A1" s="308" t="s">
        <v>360</v>
      </c>
      <c r="B1" s="312" t="s">
        <v>361</v>
      </c>
      <c r="C1" s="305" t="s">
        <v>362</v>
      </c>
      <c r="D1" s="305" t="s">
        <v>363</v>
      </c>
      <c r="E1" s="305" t="s">
        <v>364</v>
      </c>
      <c r="F1" s="305" t="s">
        <v>365</v>
      </c>
      <c r="G1" s="243" t="s">
        <v>366</v>
      </c>
    </row>
    <row r="2" spans="1:7" x14ac:dyDescent="0.3">
      <c r="A2" s="314" t="s">
        <v>367</v>
      </c>
      <c r="B2" s="337">
        <v>27665207000131</v>
      </c>
      <c r="C2" s="306">
        <f>VLOOKUP(A2,[1]Ativos!$F$9:$G$52,2,FALSE)</f>
        <v>443596556013.88977</v>
      </c>
      <c r="D2" s="306">
        <f>VLOOKUP(A2,[2]Sheet1!$B$6:$G$50,4,FALSE)</f>
        <v>13443826088.370001</v>
      </c>
      <c r="E2" s="306">
        <f>VLOOKUP(A2,[2]Sheet1!$B$6:$G$50,5,FALSE)</f>
        <v>307008407.26999998</v>
      </c>
      <c r="F2" s="306">
        <f>VLOOKUP(A2,[2]Sheet1!$B$6:$G$50,6,FALSE)</f>
        <v>13052816503.299999</v>
      </c>
      <c r="G2" s="297" t="str">
        <f>VLOOKUP(A2,'[3]Dados_EAPC e Seguradoras'!$A$1:$G$44,7,FALSE)</f>
        <v>https://www1.brasilprev.com.br/</v>
      </c>
    </row>
    <row r="3" spans="1:7" x14ac:dyDescent="0.3">
      <c r="A3" s="314" t="s">
        <v>368</v>
      </c>
      <c r="B3" s="337">
        <v>51990695000137</v>
      </c>
      <c r="C3" s="306">
        <f>VLOOKUP(A3,[1]Ativos!$F$9:$G$52,2,FALSE)</f>
        <v>382616980192.58008</v>
      </c>
      <c r="D3" s="306">
        <f>VLOOKUP(A3,[2]Sheet1!$B$6:$G$50,4,FALSE)</f>
        <v>10552322757.549999</v>
      </c>
      <c r="E3" s="306">
        <f>VLOOKUP(A3,[2]Sheet1!$B$6:$G$50,5,FALSE)</f>
        <v>406363853.44</v>
      </c>
      <c r="F3" s="306">
        <f>VLOOKUP(A3,[2]Sheet1!$B$6:$G$50,6,FALSE)</f>
        <v>9861472496.3599892</v>
      </c>
      <c r="G3" s="297" t="str">
        <f>VLOOKUP(A3,'[3]Dados_EAPC e Seguradoras'!$A$1:$G$44,7,FALSE)</f>
        <v>https://www.bradescoseguros.com.br/clientes</v>
      </c>
    </row>
    <row r="4" spans="1:7" x14ac:dyDescent="0.3">
      <c r="A4" s="314" t="s">
        <v>369</v>
      </c>
      <c r="B4" s="337">
        <v>92661388000190</v>
      </c>
      <c r="C4" s="306">
        <f>VLOOKUP(A4,[1]Ativos!$F$9:$G$52,2,FALSE)</f>
        <v>315762391600.01013</v>
      </c>
      <c r="D4" s="306">
        <f>VLOOKUP(A4,[2]Sheet1!$B$6:$G$50,4,FALSE)</f>
        <v>5255143211.3000002</v>
      </c>
      <c r="E4" s="306">
        <f>VLOOKUP(A4,[2]Sheet1!$B$6:$G$50,5,FALSE)</f>
        <v>138902745.38999999</v>
      </c>
      <c r="F4" s="306">
        <f>VLOOKUP(A4,[2]Sheet1!$B$6:$G$50,6,FALSE)</f>
        <v>3308855215.1300001</v>
      </c>
      <c r="G4" s="297" t="str">
        <f>VLOOKUP(A4,'[3]Dados_EAPC e Seguradoras'!$A$1:$G$44,7,FALSE)</f>
        <v>https://www.itau.com.br/investimentos/previdencia</v>
      </c>
    </row>
    <row r="5" spans="1:7" x14ac:dyDescent="0.3">
      <c r="A5" s="314" t="s">
        <v>370</v>
      </c>
      <c r="B5" s="337">
        <v>3730204000176</v>
      </c>
      <c r="C5" s="306">
        <f>VLOOKUP(A5,[1]Ativos!$F$9:$G$52,2,FALSE)</f>
        <v>189710094713.25003</v>
      </c>
      <c r="D5" s="306">
        <f>VLOOKUP(A5,[2]Sheet1!$B$6:$G$50,4,FALSE)</f>
        <v>6991280996.1599998</v>
      </c>
      <c r="E5" s="306">
        <f>VLOOKUP(A5,[2]Sheet1!$B$6:$G$50,5,FALSE)</f>
        <v>29262015</v>
      </c>
      <c r="F5" s="306">
        <f>VLOOKUP(A5,[2]Sheet1!$B$6:$G$50,6,FALSE)</f>
        <v>5463284503.4700003</v>
      </c>
      <c r="G5" s="297" t="str">
        <f>VLOOKUP(A5,'[3]Dados_EAPC e Seguradoras'!$A$1:$G$44,7,FALSE)</f>
        <v>https://www.caixavidaeprevidencia.com.br/previdencia</v>
      </c>
    </row>
    <row r="6" spans="1:7" x14ac:dyDescent="0.3">
      <c r="A6" s="314" t="s">
        <v>371</v>
      </c>
      <c r="B6" s="337">
        <v>87376109000106</v>
      </c>
      <c r="C6" s="306">
        <f>VLOOKUP(A6,[1]Ativos!$F$9:$G$52,2,FALSE)</f>
        <v>108831526328.69995</v>
      </c>
      <c r="D6" s="306">
        <f>VLOOKUP(A6,[2]Sheet1!$B$6:$G$50,4,FALSE)</f>
        <v>4139534585.46</v>
      </c>
      <c r="E6" s="306">
        <f>VLOOKUP(A6,[2]Sheet1!$B$6:$G$50,5,FALSE)</f>
        <v>10278412.963749999</v>
      </c>
      <c r="F6" s="306">
        <f>VLOOKUP(A6,[2]Sheet1!$B$6:$G$50,6,FALSE)</f>
        <v>3267714622.8400002</v>
      </c>
      <c r="G6" s="297" t="str">
        <f>VLOOKUP(A6,'[3]Dados_EAPC e Seguradoras'!$A$1:$G$44,7,FALSE)</f>
        <v>https://hojeprevidencia.com.br/</v>
      </c>
    </row>
    <row r="7" spans="1:7" x14ac:dyDescent="0.3">
      <c r="A7" s="314" t="s">
        <v>373</v>
      </c>
      <c r="B7" s="337">
        <v>29408732000105</v>
      </c>
      <c r="C7" s="306">
        <f>VLOOKUP(A7,[1]Ativos!$F$9:$G$52,2,FALSE)</f>
        <v>68818896066.25</v>
      </c>
      <c r="D7" s="306">
        <f>VLOOKUP(A7,[2]Sheet1!$B$6:$G$50,4,FALSE)</f>
        <v>765202766.38999999</v>
      </c>
      <c r="E7" s="306">
        <f>VLOOKUP(A7,[2]Sheet1!$B$6:$G$50,5,FALSE)</f>
        <v>461391.39</v>
      </c>
      <c r="F7" s="306">
        <f>VLOOKUP(A7,[2]Sheet1!$B$6:$G$50,6,FALSE)</f>
        <v>1290861787.1099999</v>
      </c>
      <c r="G7" s="297" t="str">
        <f>VLOOKUP(A7,'[3]Dados_EAPC e Seguradoras'!$A$1:$G$44,7,FALSE)</f>
        <v>https://www.xpi.com.br/</v>
      </c>
    </row>
    <row r="8" spans="1:7" x14ac:dyDescent="0.3">
      <c r="A8" s="314" t="s">
        <v>372</v>
      </c>
      <c r="B8" s="337">
        <v>42283770000139</v>
      </c>
      <c r="C8" s="306">
        <f>VLOOKUP(A8,[1]Ativos!$F$9:$G$52,2,FALSE)</f>
        <v>55845829753.380074</v>
      </c>
      <c r="D8" s="306">
        <f>VLOOKUP(A8,[2]Sheet1!$B$6:$G$50,4,FALSE)</f>
        <v>1718899508.2</v>
      </c>
      <c r="E8" s="306">
        <f>VLOOKUP(A8,[2]Sheet1!$B$6:$G$50,5,FALSE)</f>
        <v>23014033.640000001</v>
      </c>
      <c r="F8" s="306">
        <f>VLOOKUP(A8,[2]Sheet1!$B$6:$G$50,6,FALSE)</f>
        <v>932571395.59000099</v>
      </c>
      <c r="G8" s="297" t="str">
        <f>VLOOKUP(A8,'[3]Dados_EAPC e Seguradoras'!$A$1:$G$44,7,FALSE)</f>
        <v>https://portal.icatuseguros.com.br/</v>
      </c>
    </row>
    <row r="9" spans="1:7" x14ac:dyDescent="0.3">
      <c r="A9" s="314" t="s">
        <v>375</v>
      </c>
      <c r="B9" s="337">
        <v>19449767000120</v>
      </c>
      <c r="C9" s="306">
        <f>VLOOKUP(A9,[1]Ativos!$F$9:$G$52,2,FALSE)</f>
        <v>33825866587.549995</v>
      </c>
      <c r="D9" s="306">
        <f>VLOOKUP(A9,[2]Sheet1!$B$6:$G$50,4,FALSE)</f>
        <v>504584407.16000003</v>
      </c>
      <c r="E9" s="306">
        <f>VLOOKUP(A9,[2]Sheet1!$B$6:$G$50,5,FALSE)</f>
        <v>0</v>
      </c>
      <c r="F9" s="306">
        <f>VLOOKUP(A9,[2]Sheet1!$B$6:$G$50,6,FALSE)</f>
        <v>457847669.57999998</v>
      </c>
      <c r="G9" s="297" t="str">
        <f>VLOOKUP(A9,'[3]Dados_EAPC e Seguradoras'!$A$1:$G$44,7,FALSE)</f>
        <v>https://www.btgpactualdigital.com/</v>
      </c>
    </row>
    <row r="10" spans="1:7" x14ac:dyDescent="0.3">
      <c r="A10" s="314" t="s">
        <v>374</v>
      </c>
      <c r="B10" s="337">
        <v>30902142000105</v>
      </c>
      <c r="C10" s="306">
        <f>VLOOKUP(A10,[1]Ativos!$F$9:$G$52,2,FALSE)</f>
        <v>29482125717.380001</v>
      </c>
      <c r="D10" s="306">
        <f>VLOOKUP(A10,[2]Sheet1!$B$6:$G$50,4,FALSE)</f>
        <v>519693834.69999999</v>
      </c>
      <c r="E10" s="306">
        <f>VLOOKUP(A10,[2]Sheet1!$B$6:$G$50,5,FALSE)</f>
        <v>752092.1</v>
      </c>
      <c r="F10" s="306">
        <f>VLOOKUP(A10,[2]Sheet1!$B$6:$G$50,6,FALSE)</f>
        <v>597197888.53999996</v>
      </c>
      <c r="G10" s="297" t="str">
        <f>VLOOKUP(A10,'[3]Dados_EAPC e Seguradoras'!$A$1:$G$44,7,FALSE)</f>
        <v>https://www.safra.com.br/investimentos/previdencia-privada.htm</v>
      </c>
    </row>
    <row r="11" spans="1:7" x14ac:dyDescent="0.3">
      <c r="A11" s="314" t="s">
        <v>376</v>
      </c>
      <c r="B11" s="337">
        <v>1704513000146</v>
      </c>
      <c r="C11" s="306">
        <f>VLOOKUP(A11,[1]Ativos!$F$9:$G$52,2,FALSE)</f>
        <v>15441117352.259998</v>
      </c>
      <c r="D11" s="306">
        <f>VLOOKUP(A11,[2]Sheet1!$B$6:$G$50,4,FALSE)</f>
        <v>182568159.74000001</v>
      </c>
      <c r="E11" s="306">
        <f>VLOOKUP(A11,[2]Sheet1!$B$6:$G$50,5,FALSE)</f>
        <v>36146471.850000001</v>
      </c>
      <c r="F11" s="306">
        <f>VLOOKUP(A11,[2]Sheet1!$B$6:$G$50,6,FALSE)</f>
        <v>236214674.69</v>
      </c>
      <c r="G11" s="297" t="str">
        <f>VLOOKUP(A11,'[3]Dados_EAPC e Seguradoras'!$A$1:$G$44,7,FALSE)</f>
        <v>https://portal.sulamericaseguros.com.br/</v>
      </c>
    </row>
    <row r="12" spans="1:7" x14ac:dyDescent="0.3">
      <c r="A12" s="314" t="s">
        <v>378</v>
      </c>
      <c r="B12" s="337">
        <v>1582075000190</v>
      </c>
      <c r="C12" s="306">
        <f>VLOOKUP(A12,[1]Ativos!$F$9:$G$52,2,FALSE)</f>
        <v>6932913022.2699986</v>
      </c>
      <c r="D12" s="306">
        <f>VLOOKUP(A12,[2]Sheet1!$B$6:$G$50,4,FALSE)</f>
        <v>159244743.47</v>
      </c>
      <c r="E12" s="306">
        <f>VLOOKUP(A12,[2]Sheet1!$B$6:$G$50,5,FALSE)</f>
        <v>380535.06</v>
      </c>
      <c r="F12" s="306">
        <f>VLOOKUP(A12,[2]Sheet1!$B$6:$G$50,6,FALSE)</f>
        <v>195013741.86000001</v>
      </c>
      <c r="G12" s="297" t="str">
        <f>VLOOKUP(A12,'[3]Dados_EAPC e Seguradoras'!$A$1:$G$44,7,FALSE)</f>
        <v>https://www.riograndeseguradora.com.br/</v>
      </c>
    </row>
    <row r="13" spans="1:7" x14ac:dyDescent="0.3">
      <c r="A13" s="314" t="s">
        <v>377</v>
      </c>
      <c r="B13" s="337">
        <v>58768284000140</v>
      </c>
      <c r="C13" s="306">
        <f>VLOOKUP(A13,[1]Ativos!$F$9:$G$52,2,FALSE)</f>
        <v>6156181192.2200003</v>
      </c>
      <c r="D13" s="306">
        <f>VLOOKUP(A13,[2]Sheet1!$B$6:$G$50,4,FALSE)</f>
        <v>108235764.48</v>
      </c>
      <c r="E13" s="306">
        <f>VLOOKUP(A13,[2]Sheet1!$B$6:$G$50,5,FALSE)</f>
        <v>12818941.23</v>
      </c>
      <c r="F13" s="306">
        <f>VLOOKUP(A13,[2]Sheet1!$B$6:$G$50,6,FALSE)</f>
        <v>137151611.09999999</v>
      </c>
      <c r="G13" s="297" t="str">
        <f>VLOOKUP(A13,'[3]Dados_EAPC e Seguradoras'!$A$1:$G$44,7,FALSE)</f>
        <v>https://www.portosegurodevida.com.br/</v>
      </c>
    </row>
    <row r="14" spans="1:7" x14ac:dyDescent="0.3">
      <c r="A14" s="314" t="s">
        <v>379</v>
      </c>
      <c r="B14" s="337">
        <v>61557039000107</v>
      </c>
      <c r="C14" s="306">
        <f>VLOOKUP(A14,[1]Ativos!$F$9:$G$52,2,FALSE)</f>
        <v>5065334812.0500002</v>
      </c>
      <c r="D14" s="306">
        <f>VLOOKUP(A14,[2]Sheet1!$B$6:$G$50,4,FALSE)</f>
        <v>3006166.66</v>
      </c>
      <c r="E14" s="306">
        <f>VLOOKUP(A14,[2]Sheet1!$B$6:$G$50,5,FALSE)</f>
        <v>259861.19</v>
      </c>
      <c r="F14" s="306">
        <f>VLOOKUP(A14,[2]Sheet1!$B$6:$G$50,6,FALSE)</f>
        <v>7401721.2300000004</v>
      </c>
      <c r="G14" s="297" t="str">
        <f>VLOOKUP(A14,'[3]Dados_EAPC e Seguradoras'!$A$1:$G$44,7,FALSE)</f>
        <v>https://www.itau.com.br/seguros</v>
      </c>
    </row>
    <row r="15" spans="1:7" x14ac:dyDescent="0.3">
      <c r="A15" s="314" t="s">
        <v>382</v>
      </c>
      <c r="B15" s="337">
        <v>2102498000129</v>
      </c>
      <c r="C15" s="306">
        <f>VLOOKUP(A15,[1]Ativos!$F$9:$G$52,2,FALSE)</f>
        <v>4488540020.4200001</v>
      </c>
      <c r="D15" s="306">
        <f>VLOOKUP(A15,[2]Sheet1!$B$6:$G$50,4,FALSE)</f>
        <v>50627987.6199999</v>
      </c>
      <c r="E15" s="306">
        <f>VLOOKUP(A15,[2]Sheet1!$B$6:$G$50,5,FALSE)</f>
        <v>1462037.64</v>
      </c>
      <c r="F15" s="306">
        <f>VLOOKUP(A15,[2]Sheet1!$B$6:$G$50,6,FALSE)</f>
        <v>25700780.460000001</v>
      </c>
      <c r="G15" s="297" t="str">
        <f>VLOOKUP(A15,'[3]Dados_EAPC e Seguradoras'!$A$1:$G$44,7,FALSE)</f>
        <v>https://www.metlife.com.br/</v>
      </c>
    </row>
    <row r="16" spans="1:7" x14ac:dyDescent="0.3">
      <c r="A16" s="314" t="s">
        <v>383</v>
      </c>
      <c r="B16" s="337">
        <v>33608308000173</v>
      </c>
      <c r="C16" s="306">
        <f>VLOOKUP(A16,[1]Ativos!$F$9:$G$52,2,FALSE)</f>
        <v>4024305649.7330871</v>
      </c>
      <c r="D16" s="306">
        <f>VLOOKUP(A16,[2]Sheet1!$B$6:$G$50,4,FALSE)</f>
        <v>185610010.41999999</v>
      </c>
      <c r="E16" s="306">
        <f>VLOOKUP(A16,[2]Sheet1!$B$6:$G$50,5,FALSE)</f>
        <v>44632012.566153802</v>
      </c>
      <c r="F16" s="306">
        <f>VLOOKUP(A16,[2]Sheet1!$B$6:$G$50,6,FALSE)</f>
        <v>18176284.449999999</v>
      </c>
      <c r="G16" s="297" t="str">
        <f>VLOOKUP(A16,'[3]Dados_EAPC e Seguradoras'!$A$1:$G$44,7,FALSE)</f>
        <v>https://mag.com.br/</v>
      </c>
    </row>
    <row r="17" spans="1:7" x14ac:dyDescent="0.3">
      <c r="A17" s="314" t="s">
        <v>380</v>
      </c>
      <c r="B17" s="337">
        <v>4046576000140</v>
      </c>
      <c r="C17" s="306">
        <f>VLOOKUP(A17,[1]Ativos!$F$9:$G$52,2,FALSE)</f>
        <v>3170672610.0800004</v>
      </c>
      <c r="D17" s="306">
        <f>VLOOKUP(A17,[2]Sheet1!$B$6:$G$50,4,FALSE)</f>
        <v>49350901.469999999</v>
      </c>
      <c r="E17" s="306">
        <f>VLOOKUP(A17,[2]Sheet1!$B$6:$G$50,5,FALSE)</f>
        <v>8476371.0099999998</v>
      </c>
      <c r="F17" s="306">
        <f>VLOOKUP(A17,[2]Sheet1!$B$6:$G$50,6,FALSE)</f>
        <v>41177528.509999998</v>
      </c>
      <c r="G17" s="297" t="str">
        <f>VLOOKUP(A17,'[3]Dados_EAPC e Seguradoras'!$A$1:$G$44,7,FALSE)</f>
        <v>https://www.mapfre.com.br/para-voce/seguro-previdencia/</v>
      </c>
    </row>
    <row r="18" spans="1:7" x14ac:dyDescent="0.3">
      <c r="A18" s="314" t="s">
        <v>381</v>
      </c>
      <c r="B18" s="337">
        <v>1206480000104</v>
      </c>
      <c r="C18" s="306">
        <f>VLOOKUP(A18,[1]Ativos!$F$9:$G$52,2,FALSE)</f>
        <v>2898916904.6699996</v>
      </c>
      <c r="D18" s="306">
        <f>VLOOKUP(A18,[2]Sheet1!$B$6:$G$50,4,FALSE)</f>
        <v>63333819.560000002</v>
      </c>
      <c r="E18" s="306">
        <f>VLOOKUP(A18,[2]Sheet1!$B$6:$G$50,5,FALSE)</f>
        <v>150548.62</v>
      </c>
      <c r="F18" s="306">
        <f>VLOOKUP(A18,[2]Sheet1!$B$6:$G$50,6,FALSE)</f>
        <v>55123499.509999998</v>
      </c>
      <c r="G18" s="297" t="str">
        <f>VLOOKUP(A18,'[3]Dados_EAPC e Seguradoras'!$A$1:$G$44,7,FALSE)</f>
        <v>https://www.zurich.com.br/</v>
      </c>
    </row>
    <row r="19" spans="1:7" x14ac:dyDescent="0.3">
      <c r="A19" s="314" t="s">
        <v>384</v>
      </c>
      <c r="B19" s="337">
        <v>92863505000106</v>
      </c>
      <c r="C19" s="306">
        <f>VLOOKUP(A19,[1]Ativos!$F$9:$G$52,2,FALSE)</f>
        <v>2501451793.1500001</v>
      </c>
      <c r="D19" s="306">
        <f>VLOOKUP(A19,[2]Sheet1!$B$6:$G$50,4,FALSE)</f>
        <v>30423749.41</v>
      </c>
      <c r="E19" s="306">
        <f>VLOOKUP(A19,[2]Sheet1!$B$6:$G$50,5,FALSE)</f>
        <v>2442456.11</v>
      </c>
      <c r="F19" s="306">
        <f>VLOOKUP(A19,[2]Sheet1!$B$6:$G$50,6,FALSE)</f>
        <v>132982469.06</v>
      </c>
      <c r="G19" s="297" t="str">
        <f>VLOOKUP(A19,'[3]Dados_EAPC e Seguradoras'!$A$1:$G$44,7,FALSE)</f>
        <v>https://www.segurosunimed.com.br/</v>
      </c>
    </row>
    <row r="20" spans="1:7" x14ac:dyDescent="0.3">
      <c r="A20" s="314" t="s">
        <v>1276</v>
      </c>
      <c r="B20" s="337">
        <v>13615969000119</v>
      </c>
      <c r="C20" s="306">
        <f>VLOOKUP(A20,[1]Ativos!$F$9:$G$52,2,FALSE)</f>
        <v>2359503885.3500004</v>
      </c>
      <c r="D20" s="306">
        <f>VLOOKUP(A20,[2]Sheet1!$B$6:$G$50,4,FALSE)</f>
        <v>1557703.48</v>
      </c>
      <c r="E20" s="306">
        <f>VLOOKUP(A20,[2]Sheet1!$B$6:$G$50,5,FALSE)</f>
        <v>18823225.9599225</v>
      </c>
      <c r="F20" s="306">
        <f>VLOOKUP(A20,[2]Sheet1!$B$6:$G$50,6,FALSE)</f>
        <v>15012552.85</v>
      </c>
      <c r="G20" s="297"/>
    </row>
    <row r="21" spans="1:7" x14ac:dyDescent="0.3">
      <c r="A21" s="314" t="s">
        <v>385</v>
      </c>
      <c r="B21" s="337">
        <v>26314512000116</v>
      </c>
      <c r="C21" s="306">
        <f>VLOOKUP(A21,[1]Ativos!$F$9:$G$52,2,FALSE)</f>
        <v>2195414618.46</v>
      </c>
      <c r="D21" s="306">
        <f>VLOOKUP(A21,[2]Sheet1!$B$6:$G$50,4,FALSE)</f>
        <v>77101578.299999997</v>
      </c>
      <c r="E21" s="306">
        <f>VLOOKUP(A21,[2]Sheet1!$B$6:$G$50,5,FALSE)</f>
        <v>817901.02</v>
      </c>
      <c r="F21" s="306">
        <f>VLOOKUP(A21,[2]Sheet1!$B$6:$G$50,6,FALSE)</f>
        <v>34062475.990000002</v>
      </c>
      <c r="G21" s="297" t="str">
        <f>VLOOKUP(A21,'[3]Dados_EAPC e Seguradoras'!$A$1:$G$44,7,FALSE)</f>
        <v>https://www.sicoob.com.br/web/sicoob/seguros-voce</v>
      </c>
    </row>
    <row r="22" spans="1:7" x14ac:dyDescent="0.3">
      <c r="A22" s="314" t="s">
        <v>386</v>
      </c>
      <c r="B22" s="337">
        <v>8602745000132</v>
      </c>
      <c r="C22" s="306">
        <f>VLOOKUP(A22,[1]Ativos!$F$9:$G$52,2,FALSE)</f>
        <v>1178247846.2</v>
      </c>
      <c r="D22" s="306">
        <f>VLOOKUP(A22,[2]Sheet1!$B$6:$G$50,4,FALSE)</f>
        <v>76620646.650000006</v>
      </c>
      <c r="E22" s="306">
        <f>VLOOKUP(A22,[2]Sheet1!$B$6:$G$50,5,FALSE)</f>
        <v>33630139.600000001</v>
      </c>
      <c r="F22" s="306">
        <f>VLOOKUP(A22,[2]Sheet1!$B$6:$G$50,6,FALSE)</f>
        <v>550980.81000000006</v>
      </c>
      <c r="G22" s="297" t="str">
        <f>VLOOKUP(A22,'[3]Dados_EAPC e Seguradoras'!$A$1:$G$44,7,FALSE)</f>
        <v>https://www.capemisa.com.br/</v>
      </c>
    </row>
    <row r="23" spans="1:7" x14ac:dyDescent="0.3">
      <c r="A23" s="314" t="s">
        <v>387</v>
      </c>
      <c r="B23" s="337">
        <v>2713530000102</v>
      </c>
      <c r="C23" s="306">
        <f>VLOOKUP(A23,[1]Ativos!$F$9:$G$52,2,FALSE)</f>
        <v>730519739.74000001</v>
      </c>
      <c r="D23" s="306">
        <f>VLOOKUP(A23,[2]Sheet1!$B$6:$G$50,4,FALSE)</f>
        <v>906443.58</v>
      </c>
      <c r="E23" s="306">
        <f>VLOOKUP(A23,[2]Sheet1!$B$6:$G$50,5,FALSE)</f>
        <v>77722.740000000005</v>
      </c>
      <c r="F23" s="306">
        <f>VLOOKUP(A23,[2]Sheet1!$B$6:$G$50,6,FALSE)</f>
        <v>34254281.57</v>
      </c>
      <c r="G23" s="297" t="str">
        <f>VLOOKUP(A23,'[3]Dados_EAPC e Seguradoras'!$A$1:$G$44,7,FALSE)</f>
        <v>https://alfaprevidencia.com.br/</v>
      </c>
    </row>
    <row r="24" spans="1:7" x14ac:dyDescent="0.3">
      <c r="A24" s="314" t="s">
        <v>645</v>
      </c>
      <c r="B24" s="337">
        <v>46938918000187</v>
      </c>
      <c r="C24" s="306">
        <f>VLOOKUP(A24,[1]Ativos!$F$9:$G$52,2,FALSE)</f>
        <v>431323884.68999994</v>
      </c>
      <c r="D24" s="306">
        <f>VLOOKUP(A24,[2]Sheet1!$B$6:$G$50,4,FALSE)</f>
        <v>27394545.359999999</v>
      </c>
      <c r="E24" s="306">
        <f>VLOOKUP(A24,[2]Sheet1!$B$6:$G$50,5,FALSE)</f>
        <v>0</v>
      </c>
      <c r="F24" s="306">
        <f>VLOOKUP(A24,[2]Sheet1!$B$6:$G$50,6,FALSE)</f>
        <v>601812.18999999994</v>
      </c>
      <c r="G24" s="297"/>
    </row>
    <row r="25" spans="1:7" x14ac:dyDescent="0.3">
      <c r="A25" s="314" t="s">
        <v>388</v>
      </c>
      <c r="B25" s="337">
        <v>92872100000126</v>
      </c>
      <c r="C25" s="306">
        <f>VLOOKUP(A25,[1]Ativos!$F$9:$G$52,2,FALSE)</f>
        <v>341034025.90000004</v>
      </c>
      <c r="D25" s="306">
        <f>VLOOKUP(A25,[2]Sheet1!$B$6:$G$50,4,FALSE)</f>
        <v>77967020.409999996</v>
      </c>
      <c r="E25" s="306">
        <f>VLOOKUP(A25,[2]Sheet1!$B$6:$G$50,5,FALSE)</f>
        <v>51970964.159999996</v>
      </c>
      <c r="F25" s="306">
        <f>VLOOKUP(A25,[2]Sheet1!$B$6:$G$50,6,FALSE)</f>
        <v>501942.26</v>
      </c>
      <c r="G25" s="297" t="str">
        <f>VLOOKUP(A25,'[3]Dados_EAPC e Seguradoras'!$A$1:$G$44,7,FALSE)</f>
        <v>https://gboexprodutos.com.br/</v>
      </c>
    </row>
    <row r="26" spans="1:7" x14ac:dyDescent="0.3">
      <c r="A26" s="314" t="s">
        <v>389</v>
      </c>
      <c r="B26" s="337">
        <v>92843531000164</v>
      </c>
      <c r="C26" s="306">
        <f>VLOOKUP(A26,[1]Ativos!$F$9:$G$52,2,FALSE)</f>
        <v>188592165.5</v>
      </c>
      <c r="D26" s="306">
        <f>VLOOKUP(A26,[2]Sheet1!$B$6:$G$50,4,FALSE)</f>
        <v>2345540.4900000002</v>
      </c>
      <c r="E26" s="306">
        <f>VLOOKUP(A26,[2]Sheet1!$B$6:$G$50,5,FALSE)</f>
        <v>2236354.15</v>
      </c>
      <c r="F26" s="306">
        <f>VLOOKUP(A26,[2]Sheet1!$B$6:$G$50,6,FALSE)</f>
        <v>2662537.7000000002</v>
      </c>
      <c r="G26" s="297" t="str">
        <f>VLOOKUP(A26,'[3]Dados_EAPC e Seguradoras'!$A$1:$G$44,7,FALSE)</f>
        <v>https://www.aspecir.com.br/</v>
      </c>
    </row>
    <row r="27" spans="1:7" x14ac:dyDescent="0.3">
      <c r="A27" s="314" t="s">
        <v>390</v>
      </c>
      <c r="B27" s="337">
        <v>33634999000180</v>
      </c>
      <c r="C27" s="306">
        <f>VLOOKUP(A27,[1]Ativos!$F$9:$G$52,2,FALSE)</f>
        <v>172557584.33000001</v>
      </c>
      <c r="D27" s="306">
        <f>VLOOKUP(A27,[2]Sheet1!$B$6:$G$50,4,FALSE)</f>
        <v>3701289.37</v>
      </c>
      <c r="E27" s="306">
        <f>VLOOKUP(A27,[2]Sheet1!$B$6:$G$50,5,FALSE)</f>
        <v>846647.08</v>
      </c>
      <c r="F27" s="306">
        <f>VLOOKUP(A27,[2]Sheet1!$B$6:$G$50,6,FALSE)</f>
        <v>0</v>
      </c>
      <c r="G27" s="297" t="str">
        <f>VLOOKUP(A27,'[3]Dados_EAPC e Seguradoras'!$A$1:$G$44,7,FALSE)</f>
        <v>https://www.comprev.com.br/site_home.php</v>
      </c>
    </row>
    <row r="28" spans="1:7" x14ac:dyDescent="0.3">
      <c r="A28" s="314" t="s">
        <v>401</v>
      </c>
      <c r="B28" s="337">
        <v>26136748000100</v>
      </c>
      <c r="C28" s="306">
        <f>VLOOKUP(A28,[1]Ativos!$F$9:$G$52,2,FALSE)</f>
        <v>190223579.48000002</v>
      </c>
      <c r="D28" s="306">
        <f>VLOOKUP(A28,[2]Sheet1!$B$6:$G$50,4,FALSE)</f>
        <v>1490847.83</v>
      </c>
      <c r="E28" s="306">
        <f>VLOOKUP(A28,[2]Sheet1!$B$6:$G$50,5,FALSE)</f>
        <v>27388.1</v>
      </c>
      <c r="F28" s="306">
        <f>VLOOKUP(A28,[2]Sheet1!$B$6:$G$50,6,FALSE)</f>
        <v>0</v>
      </c>
      <c r="G28" s="297" t="str">
        <f>VLOOKUP(A28,'[3]Dados_EAPC e Seguradoras'!$A$1:$G$44,7,FALSE)</f>
        <v>https://bmgseguros.com.br/</v>
      </c>
    </row>
    <row r="29" spans="1:7" x14ac:dyDescent="0.3">
      <c r="A29" s="314" t="s">
        <v>391</v>
      </c>
      <c r="B29" s="337">
        <v>42150987000170</v>
      </c>
      <c r="C29" s="306">
        <f>VLOOKUP(A29,[1]Ativos!$F$9:$G$52,2,FALSE)</f>
        <v>125147673.97</v>
      </c>
      <c r="D29" s="306">
        <f>VLOOKUP(A29,[2]Sheet1!$B$6:$G$50,4,FALSE)</f>
        <v>1511576.58</v>
      </c>
      <c r="E29" s="306">
        <f>VLOOKUP(A29,[2]Sheet1!$B$6:$G$50,5,FALSE)</f>
        <v>48037.1</v>
      </c>
      <c r="F29" s="306">
        <f>VLOOKUP(A29,[2]Sheet1!$B$6:$G$50,6,FALSE)</f>
        <v>0</v>
      </c>
      <c r="G29" s="297" t="str">
        <f>VLOOKUP(A29,'[3]Dados_EAPC e Seguradoras'!$A$1:$G$44,7,FALSE)</f>
        <v>https://www.grupoequatorial.com.br/</v>
      </c>
    </row>
    <row r="30" spans="1:7" x14ac:dyDescent="0.3">
      <c r="A30" s="314" t="s">
        <v>392</v>
      </c>
      <c r="B30" s="337">
        <v>88663828000170</v>
      </c>
      <c r="C30" s="306">
        <f>VLOOKUP(A30,[1]Ativos!$F$9:$G$52,2,FALSE)</f>
        <v>112794589.46999998</v>
      </c>
      <c r="D30" s="306">
        <f>VLOOKUP(A30,[2]Sheet1!$B$6:$G$50,4,FALSE)</f>
        <v>2862028.82</v>
      </c>
      <c r="E30" s="306">
        <f>VLOOKUP(A30,[2]Sheet1!$B$6:$G$50,5,FALSE)</f>
        <v>222087.49</v>
      </c>
      <c r="F30" s="306">
        <f>VLOOKUP(A30,[2]Sheet1!$B$6:$G$50,6,FALSE)</f>
        <v>0</v>
      </c>
      <c r="G30" s="297" t="str">
        <f>VLOOKUP(A30,'[3]Dados_EAPC e Seguradoras'!$A$1:$G$44,7,FALSE)</f>
        <v>https://www.emis.com/</v>
      </c>
    </row>
    <row r="31" spans="1:7" x14ac:dyDescent="0.3">
      <c r="A31" s="314" t="s">
        <v>393</v>
      </c>
      <c r="B31" s="337">
        <v>95619003000114</v>
      </c>
      <c r="C31" s="306">
        <f>VLOOKUP(A31,[1]Ativos!$F$9:$G$52,2,FALSE)</f>
        <v>74177126.870000005</v>
      </c>
      <c r="D31" s="306">
        <f>VLOOKUP(A31,[2]Sheet1!$B$6:$G$50,4,FALSE)</f>
        <v>1953707.57</v>
      </c>
      <c r="E31" s="306">
        <f>VLOOKUP(A31,[2]Sheet1!$B$6:$G$50,5,FALSE)</f>
        <v>736126</v>
      </c>
      <c r="F31" s="306">
        <f>VLOOKUP(A31,[2]Sheet1!$B$6:$G$50,6,FALSE)</f>
        <v>0</v>
      </c>
      <c r="G31" s="297" t="str">
        <f>VLOOKUP(A31,'[3]Dados_EAPC e Seguradoras'!$A$1:$G$44,7,FALSE)</f>
        <v>https://www.vincipartners.com/</v>
      </c>
    </row>
    <row r="32" spans="1:7" x14ac:dyDescent="0.3">
      <c r="A32" s="314" t="s">
        <v>395</v>
      </c>
      <c r="B32" s="337">
        <v>34115683000144</v>
      </c>
      <c r="C32" s="306">
        <f>VLOOKUP(A32,[1]Ativos!$F$9:$G$52,2,FALSE)</f>
        <v>69668979.710000008</v>
      </c>
      <c r="D32" s="306">
        <f>VLOOKUP(A32,[2]Sheet1!$B$6:$G$50,4,FALSE)</f>
        <v>3409947.95</v>
      </c>
      <c r="E32" s="306">
        <f>VLOOKUP(A32,[2]Sheet1!$B$6:$G$50,5,FALSE)</f>
        <v>720036.62</v>
      </c>
      <c r="F32" s="306">
        <f>VLOOKUP(A32,[2]Sheet1!$B$6:$G$50,6,FALSE)</f>
        <v>129573.99</v>
      </c>
      <c r="G32" s="297" t="str">
        <f>VLOOKUP(A32,'[3]Dados_EAPC e Seguradoras'!$A$1:$G$44,7,FALSE)</f>
        <v>http://www.reciproca.com.br/</v>
      </c>
    </row>
    <row r="33" spans="1:7" x14ac:dyDescent="0.3">
      <c r="A33" s="314" t="s">
        <v>397</v>
      </c>
      <c r="B33" s="337">
        <v>33767492000102</v>
      </c>
      <c r="C33" s="306">
        <f>VLOOKUP(A33,[1]Ativos!$F$9:$G$52,2,FALSE)</f>
        <v>64589029.409999996</v>
      </c>
      <c r="D33" s="306">
        <f>VLOOKUP(A33,[2]Sheet1!$B$6:$G$50,4,FALSE)</f>
        <v>987940.89</v>
      </c>
      <c r="E33" s="306">
        <f>VLOOKUP(A33,[2]Sheet1!$B$6:$G$50,5,FALSE)</f>
        <v>211634.95</v>
      </c>
      <c r="F33" s="306">
        <f>VLOOKUP(A33,[2]Sheet1!$B$6:$G$50,6,FALSE)</f>
        <v>1230.83</v>
      </c>
      <c r="G33" s="297" t="str">
        <f>VLOOKUP(A33,'[3]Dados_EAPC e Seguradoras'!$A$1:$G$44,7,FALSE)</f>
        <v>https://www.viverprevidencia.com.br/</v>
      </c>
    </row>
    <row r="34" spans="1:7" x14ac:dyDescent="0.3">
      <c r="A34" s="314" t="s">
        <v>394</v>
      </c>
      <c r="B34" s="337">
        <v>87883807000106</v>
      </c>
      <c r="C34" s="306">
        <f>VLOOKUP(A34,[1]Ativos!$F$9:$G$52,2,FALSE)</f>
        <v>58535082.369999997</v>
      </c>
      <c r="D34" s="306">
        <f>VLOOKUP(A34,[2]Sheet1!$B$6:$G$50,4,FALSE)</f>
        <v>1360614.3999999999</v>
      </c>
      <c r="E34" s="306">
        <f>VLOOKUP(A34,[2]Sheet1!$B$6:$G$50,5,FALSE)</f>
        <v>1769502.33</v>
      </c>
      <c r="F34" s="306">
        <f>VLOOKUP(A34,[2]Sheet1!$B$6:$G$50,6,FALSE)</f>
        <v>0</v>
      </c>
      <c r="G34" s="297" t="str">
        <f>VLOOKUP(A34,'[3]Dados_EAPC e Seguradoras'!$A$1:$G$44,7,FALSE)</f>
        <v>https://mbmseguros.com.br/</v>
      </c>
    </row>
    <row r="35" spans="1:7" x14ac:dyDescent="0.3">
      <c r="A35" s="314" t="s">
        <v>400</v>
      </c>
      <c r="B35" s="337">
        <v>95611141000157</v>
      </c>
      <c r="C35" s="306">
        <f>VLOOKUP(A35,[1]Ativos!$F$9:$G$52,2,FALSE)</f>
        <v>57651004.990000002</v>
      </c>
      <c r="D35" s="306">
        <f>VLOOKUP(A35,[2]Sheet1!$B$6:$G$50,4,FALSE)</f>
        <v>644157.07999999996</v>
      </c>
      <c r="E35" s="306">
        <f>VLOOKUP(A35,[2]Sheet1!$B$6:$G$50,5,FALSE)</f>
        <v>292012.06</v>
      </c>
      <c r="F35" s="306">
        <f>VLOOKUP(A35,[2]Sheet1!$B$6:$G$50,6,FALSE)</f>
        <v>15266.83</v>
      </c>
      <c r="G35" s="297" t="str">
        <f>VLOOKUP(A35,'[3]Dados_EAPC e Seguradoras'!$A$1:$G$44,7,FALSE)</f>
        <v>https://uniaoseguradora.com.br/</v>
      </c>
    </row>
    <row r="36" spans="1:7" x14ac:dyDescent="0.3">
      <c r="A36" s="314" t="s">
        <v>398</v>
      </c>
      <c r="B36" s="337">
        <v>87163234000138</v>
      </c>
      <c r="C36" s="306">
        <f>VLOOKUP(A36,[1]Ativos!$F$9:$G$52,2,FALSE)</f>
        <v>70285164.50999999</v>
      </c>
      <c r="D36" s="306">
        <f>VLOOKUP(A36,[2]Sheet1!$B$6:$G$50,4,FALSE)</f>
        <v>5286173.95</v>
      </c>
      <c r="E36" s="306">
        <f>VLOOKUP(A36,[2]Sheet1!$B$6:$G$50,5,FALSE)</f>
        <v>1224218.0900000001</v>
      </c>
      <c r="F36" s="306">
        <f>VLOOKUP(A36,[2]Sheet1!$B$6:$G$50,6,FALSE)</f>
        <v>0</v>
      </c>
      <c r="G36" s="297" t="str">
        <f>VLOOKUP(A36,'[3]Dados_EAPC e Seguradoras'!$A$1:$G$44,7,FALSE)</f>
        <v>https://www.sabemi.com.br/</v>
      </c>
    </row>
    <row r="37" spans="1:7" x14ac:dyDescent="0.3">
      <c r="A37" s="314" t="s">
        <v>396</v>
      </c>
      <c r="B37" s="337">
        <v>92892256000179</v>
      </c>
      <c r="C37" s="306">
        <f>VLOOKUP(A37,[1]Ativos!$F$9:$G$52,2,FALSE)</f>
        <v>44755349.350000001</v>
      </c>
      <c r="D37" s="306">
        <f>VLOOKUP(A37,[2]Sheet1!$B$6:$G$50,4,FALSE)</f>
        <v>2435619.7200000002</v>
      </c>
      <c r="E37" s="306">
        <f>VLOOKUP(A37,[2]Sheet1!$B$6:$G$50,5,FALSE)</f>
        <v>1138614.93</v>
      </c>
      <c r="F37" s="306">
        <f>VLOOKUP(A37,[2]Sheet1!$B$6:$G$50,6,FALSE)</f>
        <v>55317.35</v>
      </c>
      <c r="G37" s="297" t="str">
        <f>VLOOKUP(A37,'[3]Dados_EAPC e Seguradoras'!$A$1:$G$44,7,FALSE)</f>
        <v>https://mbmseguros.com.br/</v>
      </c>
    </row>
    <row r="38" spans="1:7" x14ac:dyDescent="0.3">
      <c r="A38" s="314" t="s">
        <v>1265</v>
      </c>
      <c r="B38" s="337">
        <v>17479056000173</v>
      </c>
      <c r="C38" s="306">
        <f>VLOOKUP(A38,[1]Ativos!$F$9:$G$52,2,FALSE)</f>
        <v>54921568.520000003</v>
      </c>
      <c r="D38" s="306">
        <f>VLOOKUP(A38,[2]Sheet1!$B$6:$G$50,4,FALSE)</f>
        <v>3130544.05</v>
      </c>
      <c r="E38" s="306">
        <f>VLOOKUP(A38,[2]Sheet1!$B$6:$G$50,5,FALSE)</f>
        <v>316208.40999999997</v>
      </c>
      <c r="F38" s="306">
        <f>VLOOKUP(A38,[2]Sheet1!$B$6:$G$50,6,FALSE)</f>
        <v>11546.33</v>
      </c>
      <c r="G38" s="297" t="s">
        <v>1266</v>
      </c>
    </row>
    <row r="39" spans="1:7" x14ac:dyDescent="0.3">
      <c r="A39" s="314" t="s">
        <v>402</v>
      </c>
      <c r="B39" s="337">
        <v>92812098000108</v>
      </c>
      <c r="C39" s="306">
        <f>VLOOKUP(A39,[1]Ativos!$F$9:$G$52,2,FALSE)</f>
        <v>58327364.799999997</v>
      </c>
      <c r="D39" s="306">
        <f>VLOOKUP(A39,[2]Sheet1!$B$6:$G$50,4,FALSE)</f>
        <v>1814387.29</v>
      </c>
      <c r="E39" s="306">
        <f>VLOOKUP(A39,[2]Sheet1!$B$6:$G$50,5,FALSE)</f>
        <v>0</v>
      </c>
      <c r="F39" s="306">
        <f>VLOOKUP(A39,[2]Sheet1!$B$6:$G$50,6,FALSE)</f>
        <v>0</v>
      </c>
      <c r="G39" s="297" t="str">
        <f>VLOOKUP(A39,'[3]Dados_EAPC e Seguradoras'!$A$1:$G$44,7,FALSE)</f>
        <v>https://www.futuroprevidencia.com.br/</v>
      </c>
    </row>
    <row r="40" spans="1:7" x14ac:dyDescent="0.3">
      <c r="A40" s="314" t="s">
        <v>399</v>
      </c>
      <c r="B40" s="337">
        <v>88747928000185</v>
      </c>
      <c r="C40" s="306">
        <f>VLOOKUP(A40,[1]Ativos!$F$9:$G$52,2,FALSE)</f>
        <v>17449733.279999997</v>
      </c>
      <c r="D40" s="306">
        <f>VLOOKUP(A40,[2]Sheet1!$B$6:$G$50,4,FALSE)</f>
        <v>1248251.8400000001</v>
      </c>
      <c r="E40" s="306">
        <f>VLOOKUP(A40,[2]Sheet1!$B$6:$G$50,5,FALSE)</f>
        <v>372777.53</v>
      </c>
      <c r="F40" s="306">
        <f>VLOOKUP(A40,[2]Sheet1!$B$6:$G$50,6,FALSE)</f>
        <v>0</v>
      </c>
      <c r="G40" s="297" t="str">
        <f>VLOOKUP(A40,'[3]Dados_EAPC e Seguradoras'!$A$1:$G$44,7,FALSE)</f>
        <v>https://www.sabemi.com.br/produtos/previdencia-privada/</v>
      </c>
    </row>
    <row r="41" spans="1:7" x14ac:dyDescent="0.3">
      <c r="A41" s="314" t="s">
        <v>403</v>
      </c>
      <c r="B41" s="337">
        <v>21242451000105</v>
      </c>
      <c r="C41" s="306">
        <f>VLOOKUP(A41,[1]Ativos!$F$9:$G$52,2,FALSE)</f>
        <v>32865210.549999997</v>
      </c>
      <c r="D41" s="306">
        <f>VLOOKUP(A41,[2]Sheet1!$B$6:$G$50,4,FALSE)</f>
        <v>49584.95</v>
      </c>
      <c r="E41" s="306">
        <f>VLOOKUP(A41,[2]Sheet1!$B$6:$G$50,5,FALSE)</f>
        <v>0</v>
      </c>
      <c r="F41" s="306">
        <f>VLOOKUP(A41,[2]Sheet1!$B$6:$G$50,6,FALSE)</f>
        <v>0</v>
      </c>
      <c r="G41" s="297" t="str">
        <f>VLOOKUP(A41,'[3]Dados_EAPC e Seguradoras'!$A$1:$G$44,7,FALSE)</f>
        <v>https://eqseguros.com.br/</v>
      </c>
    </row>
    <row r="42" spans="1:7" x14ac:dyDescent="0.3">
      <c r="A42" s="314" t="s">
        <v>404</v>
      </c>
      <c r="B42" s="337">
        <v>17188350000126</v>
      </c>
      <c r="C42" s="306">
        <f>VLOOKUP(A42,[1]Ativos!$F$9:$G$52,2,FALSE)</f>
        <v>10872936.299999999</v>
      </c>
      <c r="D42" s="306">
        <f>VLOOKUP(A42,[2]Sheet1!$B$6:$G$50,4,FALSE)</f>
        <v>2364253.14</v>
      </c>
      <c r="E42" s="306">
        <f>VLOOKUP(A42,[2]Sheet1!$B$6:$G$50,5,FALSE)</f>
        <v>894656.56</v>
      </c>
      <c r="F42" s="306">
        <f>VLOOKUP(A42,[2]Sheet1!$B$6:$G$50,6,FALSE)</f>
        <v>0</v>
      </c>
      <c r="G42" s="297" t="str">
        <f>VLOOKUP(A42,'[3]Dados_EAPC e Seguradoras'!$A$1:$G$44,7,FALSE)</f>
        <v>https://auxvida.com.br/</v>
      </c>
    </row>
    <row r="43" spans="1:7" x14ac:dyDescent="0.3">
      <c r="A43" s="314" t="s">
        <v>405</v>
      </c>
      <c r="B43" s="337">
        <v>76678101000188</v>
      </c>
      <c r="C43" s="306">
        <f>VLOOKUP(A43,[1]Ativos!$F$9:$G$52,2,FALSE)</f>
        <v>2395857.37</v>
      </c>
      <c r="D43" s="306">
        <f>VLOOKUP(A43,[2]Sheet1!$B$6:$G$50,4,FALSE)</f>
        <v>1538900.99</v>
      </c>
      <c r="E43" s="306">
        <f>VLOOKUP(A43,[2]Sheet1!$B$6:$G$50,5,FALSE)</f>
        <v>955967.2</v>
      </c>
      <c r="F43" s="306">
        <f>VLOOKUP(A43,[2]Sheet1!$B$6:$G$50,6,FALSE)</f>
        <v>0</v>
      </c>
      <c r="G43" s="297" t="str">
        <f>VLOOKUP(A43,'[3]Dados_EAPC e Seguradoras'!$A$1:$G$44,7,FALSE)</f>
        <v>http://www.upofa.com.br/</v>
      </c>
    </row>
    <row r="44" spans="1:7" x14ac:dyDescent="0.3">
      <c r="A44" s="314" t="s">
        <v>664</v>
      </c>
      <c r="B44" s="337">
        <v>29961505000102</v>
      </c>
      <c r="C44" s="306">
        <f>VLOOKUP(A44,[1]Ativos!$F$9:$G$52,2,FALSE)</f>
        <v>2369346.1</v>
      </c>
      <c r="D44" s="306">
        <f>VLOOKUP(A44,[2]Sheet1!$B$6:$G$50,4,FALSE)</f>
        <v>177634.11</v>
      </c>
      <c r="E44" s="306">
        <f>VLOOKUP(A44,[2]Sheet1!$B$6:$G$50,5,FALSE)</f>
        <v>0</v>
      </c>
      <c r="F44" s="306">
        <f>VLOOKUP(A44,[2]Sheet1!$B$6:$G$50,6,FALSE)</f>
        <v>0</v>
      </c>
      <c r="G44" s="297" t="str">
        <f>VLOOKUP(A44,'[3]Dados_EAPC e Seguradoras'!$A$1:$G$44,7,FALSE)</f>
        <v>https://hojeprevidencia.com.br/</v>
      </c>
    </row>
    <row r="45" spans="1:7" x14ac:dyDescent="0.3">
      <c r="A45" s="309"/>
    </row>
    <row r="49" spans="1:1" x14ac:dyDescent="0.3">
      <c r="A49" s="313" t="s">
        <v>1313</v>
      </c>
    </row>
  </sheetData>
  <autoFilter ref="A1:G45" xr:uid="{00000000-0001-0000-0000-000000000000}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 tint="-0.14999847407452621"/>
  </sheetPr>
  <dimension ref="A1:S10"/>
  <sheetViews>
    <sheetView workbookViewId="0">
      <selection activeCell="J34" sqref="J34"/>
    </sheetView>
  </sheetViews>
  <sheetFormatPr defaultRowHeight="14.4" x14ac:dyDescent="0.3"/>
  <cols>
    <col min="2" max="2" width="54.33203125" customWidth="1"/>
  </cols>
  <sheetData>
    <row r="1" spans="1:19" ht="18" x14ac:dyDescent="0.35">
      <c r="A1" s="42" t="s">
        <v>74</v>
      </c>
      <c r="B1" s="346" t="s">
        <v>263</v>
      </c>
      <c r="C1" s="346"/>
      <c r="D1" s="346"/>
      <c r="E1" s="346"/>
      <c r="F1" s="346"/>
      <c r="G1" s="346"/>
      <c r="H1" s="346"/>
      <c r="I1" s="346"/>
      <c r="J1" s="346"/>
      <c r="K1" s="346"/>
    </row>
    <row r="3" spans="1:19" ht="27.6" x14ac:dyDescent="0.3">
      <c r="B3" s="267" t="s">
        <v>1229</v>
      </c>
      <c r="C3" s="268">
        <v>2016</v>
      </c>
      <c r="D3" s="268">
        <v>2017</v>
      </c>
      <c r="E3" s="268">
        <v>2018</v>
      </c>
      <c r="F3" s="268">
        <v>2019</v>
      </c>
      <c r="G3" s="268">
        <v>2020</v>
      </c>
      <c r="H3" s="268">
        <v>2021</v>
      </c>
      <c r="I3" s="268">
        <v>2022</v>
      </c>
      <c r="J3" s="268">
        <v>2023</v>
      </c>
      <c r="K3" s="268">
        <v>2024</v>
      </c>
      <c r="L3" s="325">
        <v>45717</v>
      </c>
    </row>
    <row r="4" spans="1:19" x14ac:dyDescent="0.3">
      <c r="B4" t="s">
        <v>77</v>
      </c>
      <c r="C4" s="288">
        <v>0.1482</v>
      </c>
      <c r="D4" s="288">
        <v>0.27760214000000016</v>
      </c>
      <c r="E4" s="288">
        <v>0.43334184086600014</v>
      </c>
      <c r="F4" s="289">
        <v>0.63888306084618462</v>
      </c>
      <c r="G4" s="288">
        <v>0.82112685721228029</v>
      </c>
      <c r="H4" s="290">
        <v>0.93166925744506557</v>
      </c>
      <c r="I4" s="291">
        <v>1.1286995217044624</v>
      </c>
      <c r="J4" s="292">
        <v>1.400178859206179</v>
      </c>
      <c r="K4" s="293">
        <v>1.5466796644016019</v>
      </c>
      <c r="L4" s="293">
        <v>1.6331727896882509</v>
      </c>
      <c r="M4" s="269"/>
      <c r="N4" s="269"/>
      <c r="O4" s="269"/>
      <c r="P4" s="270"/>
      <c r="Q4" s="269"/>
      <c r="R4" s="271"/>
      <c r="S4" s="272"/>
    </row>
    <row r="5" spans="1:19" x14ac:dyDescent="0.3">
      <c r="B5" t="s">
        <v>83</v>
      </c>
      <c r="C5" s="289">
        <v>0.18479471192408153</v>
      </c>
      <c r="D5" s="289">
        <v>0.32924171805157698</v>
      </c>
      <c r="E5" s="289">
        <v>0.44093436838697442</v>
      </c>
      <c r="F5" s="292">
        <v>0.63705844975375459</v>
      </c>
      <c r="G5" s="292">
        <v>0.69704094272766959</v>
      </c>
      <c r="H5" s="290">
        <v>0.68135344109192508</v>
      </c>
      <c r="I5" s="292">
        <v>0.80926977031875236</v>
      </c>
      <c r="J5" s="292">
        <v>1.0489373347182394</v>
      </c>
      <c r="K5" s="293">
        <v>1.1247477180842043</v>
      </c>
      <c r="L5" s="293">
        <v>1.1879899196572072</v>
      </c>
      <c r="M5" s="270"/>
      <c r="N5" s="270"/>
      <c r="O5" s="270"/>
      <c r="P5" s="273"/>
      <c r="Q5" s="273"/>
      <c r="R5" s="271"/>
      <c r="S5" s="273"/>
    </row>
    <row r="7" spans="1:19" x14ac:dyDescent="0.3">
      <c r="B7" s="274" t="s">
        <v>1230</v>
      </c>
    </row>
    <row r="8" spans="1:19" x14ac:dyDescent="0.3">
      <c r="B8" s="274" t="s">
        <v>1307</v>
      </c>
    </row>
    <row r="9" spans="1:19" x14ac:dyDescent="0.3">
      <c r="B9" s="274" t="s">
        <v>1308</v>
      </c>
    </row>
    <row r="10" spans="1:19" x14ac:dyDescent="0.3">
      <c r="B10" s="274" t="s">
        <v>1232</v>
      </c>
    </row>
  </sheetData>
  <mergeCells count="1">
    <mergeCell ref="B1:K1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 tint="-0.14999847407452621"/>
  </sheetPr>
  <dimension ref="A1:P19"/>
  <sheetViews>
    <sheetView showGridLines="0" workbookViewId="0">
      <selection activeCell="L19" sqref="L19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12" customWidth="1"/>
    <col min="14" max="14" width="9.5546875" bestFit="1" customWidth="1"/>
    <col min="15" max="15" width="11.109375" customWidth="1"/>
    <col min="16" max="16" width="12.109375" bestFit="1" customWidth="1"/>
  </cols>
  <sheetData>
    <row r="1" spans="1:16" x14ac:dyDescent="0.3">
      <c r="A1" s="42" t="s">
        <v>74</v>
      </c>
    </row>
    <row r="2" spans="1:16" ht="18" x14ac:dyDescent="0.35">
      <c r="B2" s="342" t="s">
        <v>303</v>
      </c>
      <c r="C2" s="342"/>
      <c r="D2" s="342"/>
      <c r="E2" s="342"/>
      <c r="F2" s="342"/>
      <c r="G2" s="342"/>
      <c r="H2" s="342"/>
      <c r="I2" s="342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4" t="s">
        <v>304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6" x14ac:dyDescent="0.3">
      <c r="B5" s="153" t="s">
        <v>63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4" t="s">
        <v>160</v>
      </c>
      <c r="M5" s="204" t="s">
        <v>1226</v>
      </c>
      <c r="N5" s="204" t="s">
        <v>1274</v>
      </c>
      <c r="O5" s="204" t="s">
        <v>1281</v>
      </c>
    </row>
    <row r="6" spans="1:16" x14ac:dyDescent="0.3">
      <c r="B6" s="40" t="s">
        <v>305</v>
      </c>
      <c r="C6" s="193">
        <v>550.75211849909124</v>
      </c>
      <c r="D6" s="193">
        <v>624.97689626775809</v>
      </c>
      <c r="E6" s="193">
        <v>738.66767596862246</v>
      </c>
      <c r="F6" s="193">
        <v>959.85226883302391</v>
      </c>
      <c r="G6" s="193">
        <v>1103.9898676243045</v>
      </c>
      <c r="H6" s="193">
        <v>1207.0639129634019</v>
      </c>
      <c r="I6" s="193">
        <v>1244.4796969080001</v>
      </c>
      <c r="J6" s="193">
        <v>1272.996574222354</v>
      </c>
      <c r="K6" s="193">
        <v>1300.1943299995601</v>
      </c>
      <c r="L6" s="193">
        <v>1505.9236662628302</v>
      </c>
      <c r="M6" s="193">
        <v>1721.2630683033042</v>
      </c>
      <c r="N6" s="193">
        <v>1943.0383055032075</v>
      </c>
      <c r="O6" s="193">
        <f>'[10]Graf_tab_4 a 10'!AC1083</f>
        <v>1972.8505013041467</v>
      </c>
      <c r="P6" s="205"/>
    </row>
    <row r="7" spans="1:16" x14ac:dyDescent="0.3">
      <c r="B7" s="40" t="s">
        <v>306</v>
      </c>
      <c r="C7" s="193">
        <v>209.49159479106117</v>
      </c>
      <c r="D7" s="193">
        <v>246.78991906281692</v>
      </c>
      <c r="E7" s="193">
        <v>283.35858839407922</v>
      </c>
      <c r="F7" s="193">
        <v>255.13468234918264</v>
      </c>
      <c r="G7" s="193">
        <v>264.17307371033922</v>
      </c>
      <c r="H7" s="193">
        <v>275.11622223268802</v>
      </c>
      <c r="I7" s="193">
        <v>304.33683742300002</v>
      </c>
      <c r="J7" s="193">
        <v>332.49021339156053</v>
      </c>
      <c r="K7" s="193">
        <v>359.48574867677002</v>
      </c>
      <c r="L7" s="193">
        <v>523.80166476575209</v>
      </c>
      <c r="M7" s="193">
        <v>600.46105893807032</v>
      </c>
      <c r="N7" s="193">
        <v>623.18753241567947</v>
      </c>
      <c r="O7" s="193">
        <f>'[10]Graf_tab_4 a 10'!AC1084</f>
        <v>690.56669984407699</v>
      </c>
      <c r="P7" s="205"/>
    </row>
    <row r="8" spans="1:16" x14ac:dyDescent="0.3">
      <c r="B8" s="40" t="s">
        <v>307</v>
      </c>
      <c r="C8" s="193">
        <v>202.29703853174519</v>
      </c>
      <c r="D8" s="193">
        <v>177.21239702763538</v>
      </c>
      <c r="E8" s="193">
        <v>132.46648429610889</v>
      </c>
      <c r="F8" s="193">
        <v>146.35891108415387</v>
      </c>
      <c r="G8" s="193">
        <v>150.78764220769398</v>
      </c>
      <c r="H8" s="193">
        <v>173.74404658238853</v>
      </c>
      <c r="I8" s="193">
        <v>217.45111517199999</v>
      </c>
      <c r="J8" s="193">
        <v>250.14699911435451</v>
      </c>
      <c r="K8" s="193">
        <v>208.62113747552999</v>
      </c>
      <c r="L8" s="193">
        <v>216.16795550395997</v>
      </c>
      <c r="M8" s="193">
        <v>220.63826034031172</v>
      </c>
      <c r="N8" s="193">
        <v>186.84996728890837</v>
      </c>
      <c r="O8" s="193">
        <f>'[10]Graf_tab_4 a 10'!AC1085</f>
        <v>165.25346940995013</v>
      </c>
      <c r="P8" s="205"/>
    </row>
    <row r="9" spans="1:16" x14ac:dyDescent="0.3">
      <c r="B9" s="40" t="s">
        <v>308</v>
      </c>
      <c r="C9" s="193">
        <v>29.326651901634516</v>
      </c>
      <c r="D9" s="193">
        <v>31.726651901634515</v>
      </c>
      <c r="E9" s="193">
        <v>33.026651901634516</v>
      </c>
      <c r="F9" s="193">
        <v>32.726651901634511</v>
      </c>
      <c r="G9" s="193">
        <v>32.026651901634516</v>
      </c>
      <c r="H9" s="193">
        <v>32.336651901634511</v>
      </c>
      <c r="I9" s="193">
        <v>32.269999999999996</v>
      </c>
      <c r="J9" s="193">
        <v>30.466550638985598</v>
      </c>
      <c r="K9" s="193">
        <v>31.720963343160001</v>
      </c>
      <c r="L9" s="193">
        <v>32.241187951133561</v>
      </c>
      <c r="M9" s="193">
        <v>33.342906672795365</v>
      </c>
      <c r="N9" s="193">
        <v>33.601024332211281</v>
      </c>
      <c r="O9" s="193">
        <f>'[10]Graf_tab_4 a 10'!AC1086</f>
        <v>33.506719467988638</v>
      </c>
      <c r="P9" s="205"/>
    </row>
    <row r="10" spans="1:16" x14ac:dyDescent="0.3">
      <c r="B10" s="40" t="s">
        <v>309</v>
      </c>
      <c r="C10" s="193">
        <v>56.27563785121243</v>
      </c>
      <c r="D10" s="193">
        <v>63.302753801279465</v>
      </c>
      <c r="E10" s="193">
        <v>58.886863111949999</v>
      </c>
      <c r="F10" s="193">
        <v>51.680260460810004</v>
      </c>
      <c r="G10" s="193">
        <v>60.53271151440255</v>
      </c>
      <c r="H10" s="193">
        <v>62.247399666440558</v>
      </c>
      <c r="I10" s="193">
        <v>124.325346869</v>
      </c>
      <c r="J10" s="193">
        <v>160.1656796861231</v>
      </c>
      <c r="K10" s="193">
        <v>254.18308967370999</v>
      </c>
      <c r="L10" s="193">
        <v>88.864217322996311</v>
      </c>
      <c r="M10" s="193">
        <v>85.129807976069671</v>
      </c>
      <c r="N10" s="193">
        <v>69.652100563234896</v>
      </c>
      <c r="O10" s="193">
        <f>'[10]Graf_tab_4 a 10'!AC1087</f>
        <v>74.243977778537385</v>
      </c>
      <c r="P10" s="205"/>
    </row>
    <row r="11" spans="1:16" x14ac:dyDescent="0.3">
      <c r="B11" s="98" t="s">
        <v>92</v>
      </c>
      <c r="C11" s="194">
        <v>1048.1430415747445</v>
      </c>
      <c r="D11" s="194">
        <v>1144.0086180611245</v>
      </c>
      <c r="E11" s="194">
        <v>1246.4062636723952</v>
      </c>
      <c r="F11" s="194">
        <v>1445.7527746288051</v>
      </c>
      <c r="G11" s="194">
        <v>1611.5099469583747</v>
      </c>
      <c r="H11" s="194">
        <v>1750.5082333465534</v>
      </c>
      <c r="I11" s="194">
        <v>1922.8629963720002</v>
      </c>
      <c r="J11" s="194">
        <v>2046.2660170533777</v>
      </c>
      <c r="K11" s="194">
        <v>2154.2052891687199</v>
      </c>
      <c r="L11" s="194">
        <v>2366.9986918066725</v>
      </c>
      <c r="M11" s="194">
        <v>2660.8351022305515</v>
      </c>
      <c r="N11" s="194">
        <f>N6+N7+N8+N9+N10</f>
        <v>2856.3289301032414</v>
      </c>
      <c r="O11" s="194">
        <f>'[10]Graf_tab_4 a 10'!AC1088</f>
        <v>2936.4213678047004</v>
      </c>
      <c r="P11" s="205"/>
    </row>
    <row r="12" spans="1:16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6" ht="25.5" customHeight="1" x14ac:dyDescent="0.3">
      <c r="B13" s="347" t="s">
        <v>310</v>
      </c>
      <c r="C13" s="347"/>
      <c r="D13" s="347"/>
      <c r="E13" s="347"/>
      <c r="F13" s="347"/>
      <c r="G13" s="347"/>
      <c r="H13" s="347"/>
      <c r="I13" s="347"/>
      <c r="O13" s="172"/>
    </row>
    <row r="14" spans="1:16" x14ac:dyDescent="0.3">
      <c r="B14" s="347"/>
      <c r="C14" s="347"/>
      <c r="D14" s="347"/>
      <c r="E14" s="347"/>
      <c r="F14" s="347"/>
      <c r="G14" s="347"/>
      <c r="H14" s="347"/>
      <c r="I14" s="347"/>
    </row>
    <row r="15" spans="1:16" x14ac:dyDescent="0.3">
      <c r="B15" s="347"/>
      <c r="C15" s="347"/>
      <c r="D15" s="347"/>
      <c r="E15" s="347"/>
      <c r="F15" s="347"/>
      <c r="G15" s="347"/>
      <c r="H15" s="347"/>
      <c r="I15" s="347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5" t="s">
        <v>1309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 tint="-0.14999847407452621"/>
  </sheetPr>
  <dimension ref="A1:Q20"/>
  <sheetViews>
    <sheetView showGridLines="0" workbookViewId="0">
      <selection activeCell="M22" sqref="M22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3" max="13" width="10.441406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2" t="s">
        <v>74</v>
      </c>
    </row>
    <row r="2" spans="1:17" ht="18" x14ac:dyDescent="0.35">
      <c r="B2" s="342" t="s">
        <v>303</v>
      </c>
      <c r="C2" s="342"/>
      <c r="D2" s="342"/>
      <c r="E2" s="342"/>
      <c r="F2" s="342"/>
      <c r="G2" s="342"/>
      <c r="H2" s="342"/>
      <c r="I2" s="342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4" t="s">
        <v>311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7" x14ac:dyDescent="0.3">
      <c r="B5" s="153" t="s">
        <v>312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04" t="s">
        <v>160</v>
      </c>
      <c r="M5" s="204" t="s">
        <v>1226</v>
      </c>
      <c r="N5" s="204" t="s">
        <v>1274</v>
      </c>
      <c r="O5" s="204" t="s">
        <v>1281</v>
      </c>
    </row>
    <row r="6" spans="1:17" x14ac:dyDescent="0.3">
      <c r="B6" s="39" t="s">
        <v>305</v>
      </c>
      <c r="C6" s="40">
        <v>279.41221959109117</v>
      </c>
      <c r="D6" s="40">
        <v>330.62085665875804</v>
      </c>
      <c r="E6" s="40">
        <v>391.12765812062241</v>
      </c>
      <c r="F6" s="40">
        <v>546.49800803302389</v>
      </c>
      <c r="G6" s="40">
        <v>665.94071967630441</v>
      </c>
      <c r="H6" s="40">
        <v>728.80222307640179</v>
      </c>
      <c r="I6" s="40">
        <v>789.03</v>
      </c>
      <c r="J6" s="40">
        <v>803.45063255201387</v>
      </c>
      <c r="K6" s="40">
        <v>793.04171615013001</v>
      </c>
      <c r="L6" s="40">
        <v>841.05679913210031</v>
      </c>
      <c r="M6" s="40">
        <v>985.40922164580434</v>
      </c>
      <c r="N6" s="40">
        <v>1124.3594513193577</v>
      </c>
      <c r="O6" s="40">
        <f>'[10]Graf_tab_4 a 10'!AD1105</f>
        <v>1131.8860581128968</v>
      </c>
      <c r="P6" s="77"/>
      <c r="Q6" s="77"/>
    </row>
    <row r="7" spans="1:17" x14ac:dyDescent="0.3">
      <c r="B7" s="39" t="s">
        <v>313</v>
      </c>
      <c r="C7" s="40">
        <v>101.61508729606119</v>
      </c>
      <c r="D7" s="40">
        <v>123.21039434381693</v>
      </c>
      <c r="E7" s="40">
        <v>158.22941503307919</v>
      </c>
      <c r="F7" s="40">
        <v>131.07513147018264</v>
      </c>
      <c r="G7" s="40">
        <v>127.71589421233922</v>
      </c>
      <c r="H7" s="40">
        <v>141.77629674268803</v>
      </c>
      <c r="I7" s="40">
        <v>185.12</v>
      </c>
      <c r="J7" s="40">
        <v>210.08922664864082</v>
      </c>
      <c r="K7" s="40">
        <v>254.74494947762</v>
      </c>
      <c r="L7" s="40">
        <v>357.56835658197213</v>
      </c>
      <c r="M7" s="40">
        <v>396.31467711518025</v>
      </c>
      <c r="N7" s="40">
        <v>435.57812211625941</v>
      </c>
      <c r="O7" s="40">
        <f>'[10]Graf_tab_4 a 10'!AD1106</f>
        <v>485.01735906268704</v>
      </c>
      <c r="P7" s="77"/>
      <c r="Q7" s="77"/>
    </row>
    <row r="8" spans="1:17" x14ac:dyDescent="0.3">
      <c r="B8" s="39" t="s">
        <v>307</v>
      </c>
      <c r="C8" s="40">
        <v>19.700953629745193</v>
      </c>
      <c r="D8" s="40">
        <v>17.335725021635362</v>
      </c>
      <c r="E8" s="40">
        <v>13.126977507108887</v>
      </c>
      <c r="F8" s="40">
        <v>12.498807136153873</v>
      </c>
      <c r="G8" s="40">
        <v>14.503291124694</v>
      </c>
      <c r="H8" s="40">
        <v>14.890392967388523</v>
      </c>
      <c r="I8" s="40">
        <v>28.7</v>
      </c>
      <c r="J8" s="40">
        <v>49.67</v>
      </c>
      <c r="K8" s="40">
        <v>75.783650093770007</v>
      </c>
      <c r="L8" s="40">
        <v>68.769110003309947</v>
      </c>
      <c r="M8" s="40">
        <v>73.42049589247172</v>
      </c>
      <c r="N8" s="40">
        <v>74.914105940798407</v>
      </c>
      <c r="O8" s="40">
        <f>'[10]Graf_tab_4 a 10'!AD1107</f>
        <v>54.037222492670125</v>
      </c>
      <c r="P8" s="77"/>
      <c r="Q8" s="77"/>
    </row>
    <row r="9" spans="1:17" x14ac:dyDescent="0.3">
      <c r="B9" s="39" t="s">
        <v>308</v>
      </c>
      <c r="C9" s="40">
        <v>0.32665190163451563</v>
      </c>
      <c r="D9" s="40">
        <v>0.32665190163451563</v>
      </c>
      <c r="E9" s="40">
        <v>0.32665190163451563</v>
      </c>
      <c r="F9" s="40">
        <v>0.32665190163451563</v>
      </c>
      <c r="G9" s="40">
        <v>0.32665190163451563</v>
      </c>
      <c r="H9" s="40">
        <v>0.32665190163451563</v>
      </c>
      <c r="I9" s="40">
        <v>0.26</v>
      </c>
      <c r="J9" s="40">
        <v>0.41</v>
      </c>
      <c r="K9" s="40">
        <v>0.40877543267999999</v>
      </c>
      <c r="L9" s="40">
        <v>0.66665246088356112</v>
      </c>
      <c r="M9" s="40">
        <v>0.5258880249253689</v>
      </c>
      <c r="N9" s="40">
        <v>0.6208405232012868</v>
      </c>
      <c r="O9" s="40">
        <f>'[10]Graf_tab_4 a 10'!AD1108</f>
        <v>0.62423761571863923</v>
      </c>
      <c r="P9" s="77"/>
      <c r="Q9" s="77"/>
    </row>
    <row r="10" spans="1:17" x14ac:dyDescent="0.3">
      <c r="B10" s="39" t="s">
        <v>309</v>
      </c>
      <c r="C10" s="40">
        <v>1.4132674652124313</v>
      </c>
      <c r="D10" s="40">
        <v>1.4415782942794628</v>
      </c>
      <c r="E10" s="40">
        <v>0.78228472195000009</v>
      </c>
      <c r="F10" s="40">
        <v>0.80181081081000016</v>
      </c>
      <c r="G10" s="40">
        <v>1.7976906214025536</v>
      </c>
      <c r="H10" s="40">
        <v>1.7560922404405568</v>
      </c>
      <c r="I10" s="40">
        <v>2.39</v>
      </c>
      <c r="J10" s="40">
        <v>16.510000000000002</v>
      </c>
      <c r="K10" s="40">
        <v>5.2929655176999999</v>
      </c>
      <c r="L10" s="40">
        <v>5.5053283388463115</v>
      </c>
      <c r="M10" s="40">
        <v>4.1358259362096756</v>
      </c>
      <c r="N10" s="40">
        <v>4.4418971918148804</v>
      </c>
      <c r="O10" s="40">
        <f>'[10]Graf_tab_4 a 10'!AD1109</f>
        <v>16.24904639308739</v>
      </c>
      <c r="P10" s="77"/>
      <c r="Q10" s="77"/>
    </row>
    <row r="11" spans="1:17" x14ac:dyDescent="0.3">
      <c r="B11" s="39" t="s">
        <v>92</v>
      </c>
      <c r="C11" s="41">
        <v>402.46817988374448</v>
      </c>
      <c r="D11" s="41">
        <v>472.93520622012431</v>
      </c>
      <c r="E11" s="41">
        <v>563.59298728439489</v>
      </c>
      <c r="F11" s="41">
        <v>691.20040935180498</v>
      </c>
      <c r="G11" s="41">
        <v>810.28424753637466</v>
      </c>
      <c r="H11" s="41">
        <v>887.55165692855337</v>
      </c>
      <c r="I11" s="40">
        <v>1005.5</v>
      </c>
      <c r="J11" s="40">
        <v>1080.1298592006549</v>
      </c>
      <c r="K11" s="40">
        <v>1129.2720566718999</v>
      </c>
      <c r="L11" s="40">
        <v>1273.5662465171124</v>
      </c>
      <c r="M11" s="40">
        <v>1459.8061086145913</v>
      </c>
      <c r="N11" s="40">
        <f>N6+N7+N8+N9+N10</f>
        <v>1639.9144170914317</v>
      </c>
      <c r="O11" s="40">
        <f>'[10]Graf_tab_4 a 10'!AD1110</f>
        <v>1687.8139236770601</v>
      </c>
      <c r="P11" s="77"/>
      <c r="Q11" s="77"/>
    </row>
    <row r="12" spans="1:17" x14ac:dyDescent="0.3">
      <c r="B12" s="37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5" t="s">
        <v>1289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L5:N5" numberStoredAsText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 tint="-0.14999847407452621"/>
  </sheetPr>
  <dimension ref="A1:L19"/>
  <sheetViews>
    <sheetView showGridLines="0" tabSelected="1" zoomScaleNormal="100" workbookViewId="0">
      <selection activeCell="S24" sqref="S24"/>
    </sheetView>
  </sheetViews>
  <sheetFormatPr defaultRowHeight="14.4" x14ac:dyDescent="0.3"/>
  <cols>
    <col min="2" max="2" width="28.33203125" bestFit="1" customWidth="1"/>
    <col min="3" max="6" width="8" bestFit="1" customWidth="1"/>
    <col min="7" max="7" width="9.33203125" customWidth="1"/>
    <col min="9" max="9" width="10.109375" customWidth="1"/>
    <col min="10" max="10" width="11.5546875" customWidth="1"/>
    <col min="11" max="12" width="10.6640625" customWidth="1"/>
  </cols>
  <sheetData>
    <row r="1" spans="1:12" x14ac:dyDescent="0.3">
      <c r="A1" s="42" t="s">
        <v>74</v>
      </c>
    </row>
    <row r="2" spans="1:12" ht="18" x14ac:dyDescent="0.35">
      <c r="B2" s="342" t="s">
        <v>303</v>
      </c>
      <c r="C2" s="342"/>
      <c r="D2" s="342"/>
      <c r="E2" s="342"/>
      <c r="F2" s="342"/>
    </row>
    <row r="3" spans="1:12" x14ac:dyDescent="0.3">
      <c r="B3" s="8"/>
      <c r="C3" s="8"/>
      <c r="D3" s="8"/>
      <c r="E3" s="8"/>
      <c r="F3" s="8"/>
    </row>
    <row r="4" spans="1:12" ht="15.6" x14ac:dyDescent="0.3">
      <c r="B4" s="144" t="s">
        <v>314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3">
      <c r="B5" s="153" t="s">
        <v>315</v>
      </c>
      <c r="C5" s="154">
        <v>2016</v>
      </c>
      <c r="D5" s="154">
        <v>2017</v>
      </c>
      <c r="E5" s="154">
        <v>2018</v>
      </c>
      <c r="F5" s="154">
        <v>2019</v>
      </c>
      <c r="G5" s="154">
        <v>2020</v>
      </c>
      <c r="H5" s="154">
        <v>2021</v>
      </c>
      <c r="I5" s="204" t="s">
        <v>160</v>
      </c>
      <c r="J5" s="204" t="s">
        <v>1226</v>
      </c>
      <c r="K5" s="204" t="s">
        <v>1274</v>
      </c>
      <c r="L5" s="204" t="s">
        <v>1281</v>
      </c>
    </row>
    <row r="6" spans="1:12" x14ac:dyDescent="0.3">
      <c r="B6" s="39" t="s">
        <v>305</v>
      </c>
      <c r="C6" s="193">
        <v>413.35426080000002</v>
      </c>
      <c r="D6" s="193">
        <v>438.04914794799998</v>
      </c>
      <c r="E6" s="193">
        <v>478.26168988699999</v>
      </c>
      <c r="F6" s="193">
        <v>455.44969690800002</v>
      </c>
      <c r="G6" s="193">
        <v>540.82425338860003</v>
      </c>
      <c r="H6" s="193">
        <v>625.75992778048999</v>
      </c>
      <c r="I6" s="193">
        <v>664.86686713072993</v>
      </c>
      <c r="J6" s="193">
        <v>735.85384665749996</v>
      </c>
      <c r="K6" s="193">
        <v>818.67885418384992</v>
      </c>
      <c r="L6" s="193">
        <v>840.96444319124998</v>
      </c>
    </row>
    <row r="7" spans="1:12" x14ac:dyDescent="0.3">
      <c r="B7" s="39" t="s">
        <v>306</v>
      </c>
      <c r="C7" s="193">
        <v>124.059550879</v>
      </c>
      <c r="D7" s="193">
        <v>136.45717949799999</v>
      </c>
      <c r="E7" s="193">
        <v>133.33992548999998</v>
      </c>
      <c r="F7" s="193">
        <v>119.216837423</v>
      </c>
      <c r="G7" s="193">
        <v>167.26027470441997</v>
      </c>
      <c r="H7" s="193">
        <v>145.79974304997</v>
      </c>
      <c r="I7" s="193">
        <v>166.23330818378</v>
      </c>
      <c r="J7" s="193">
        <v>204.14638182289002</v>
      </c>
      <c r="K7" s="193">
        <v>187.60941029942001</v>
      </c>
      <c r="L7" s="193">
        <v>205.54934078139001</v>
      </c>
    </row>
    <row r="8" spans="1:12" x14ac:dyDescent="0.3">
      <c r="B8" s="39" t="s">
        <v>307</v>
      </c>
      <c r="C8" s="193">
        <v>133.86010394799999</v>
      </c>
      <c r="D8" s="193">
        <v>136.28435108299999</v>
      </c>
      <c r="E8" s="193">
        <v>158.85365361500001</v>
      </c>
      <c r="F8" s="193">
        <v>188.751115172</v>
      </c>
      <c r="G8" s="193">
        <v>207.23995118673002</v>
      </c>
      <c r="H8" s="193">
        <v>168.01401615511</v>
      </c>
      <c r="I8" s="193">
        <v>147.39884550065</v>
      </c>
      <c r="J8" s="193">
        <v>147.21776444783998</v>
      </c>
      <c r="K8" s="193">
        <v>111.93586134811</v>
      </c>
      <c r="L8" s="193">
        <v>111.21624691728</v>
      </c>
    </row>
    <row r="9" spans="1:12" x14ac:dyDescent="0.3">
      <c r="B9" s="39" t="s">
        <v>308</v>
      </c>
      <c r="C9" s="193">
        <v>32.4</v>
      </c>
      <c r="D9" s="193">
        <v>31.7</v>
      </c>
      <c r="E9" s="193">
        <v>32.01</v>
      </c>
      <c r="F9" s="193">
        <v>32.01</v>
      </c>
      <c r="G9" s="193">
        <v>30.956672867080002</v>
      </c>
      <c r="H9" s="193">
        <v>31.302889587430002</v>
      </c>
      <c r="I9" s="193">
        <v>31.57453549025</v>
      </c>
      <c r="J9" s="193">
        <v>32.81701864787</v>
      </c>
      <c r="K9" s="193">
        <v>32.980183809010001</v>
      </c>
      <c r="L9" s="193">
        <v>32.882481852269997</v>
      </c>
    </row>
    <row r="10" spans="1:12" x14ac:dyDescent="0.3">
      <c r="B10" s="39" t="s">
        <v>316</v>
      </c>
      <c r="C10" s="193">
        <v>50.87844965</v>
      </c>
      <c r="D10" s="193">
        <v>58.735020892999998</v>
      </c>
      <c r="E10" s="193">
        <v>60.491307425999999</v>
      </c>
      <c r="F10" s="193">
        <v>121.935346869</v>
      </c>
      <c r="G10" s="193">
        <v>74.739603782300009</v>
      </c>
      <c r="H10" s="193">
        <v>71.813729046249989</v>
      </c>
      <c r="I10" s="193">
        <v>83.358888984149999</v>
      </c>
      <c r="J10" s="193">
        <v>80.993982039860001</v>
      </c>
      <c r="K10" s="193">
        <v>65.210203371420008</v>
      </c>
      <c r="L10" s="193">
        <v>57.994931385449995</v>
      </c>
    </row>
    <row r="11" spans="1:12" x14ac:dyDescent="0.3">
      <c r="B11" s="39" t="s">
        <v>92</v>
      </c>
      <c r="C11" s="193">
        <v>754.55236527699992</v>
      </c>
      <c r="D11" s="193">
        <v>801.22569942199993</v>
      </c>
      <c r="E11" s="193">
        <v>862.95657641800005</v>
      </c>
      <c r="F11" s="193">
        <v>917.362996372</v>
      </c>
      <c r="G11" s="193">
        <v>1021.02075592913</v>
      </c>
      <c r="H11" s="193">
        <v>1042.69030561925</v>
      </c>
      <c r="I11" s="193">
        <v>1093.4324452895601</v>
      </c>
      <c r="J11" s="193">
        <v>1201.0289936159602</v>
      </c>
      <c r="K11" s="193">
        <v>1216.41451301181</v>
      </c>
      <c r="L11" s="193">
        <v>1248.6074441276398</v>
      </c>
    </row>
    <row r="12" spans="1:12" x14ac:dyDescent="0.3">
      <c r="B12" s="39"/>
      <c r="C12" s="193"/>
      <c r="D12" s="193"/>
      <c r="E12" s="193"/>
      <c r="F12" s="193"/>
      <c r="G12" s="193"/>
      <c r="H12" s="74"/>
      <c r="I12" s="74"/>
      <c r="K12" s="77"/>
      <c r="L12" s="77"/>
    </row>
    <row r="13" spans="1:12" x14ac:dyDescent="0.3">
      <c r="B13" s="8"/>
      <c r="C13" s="8"/>
      <c r="D13" s="8"/>
      <c r="E13" s="8"/>
      <c r="K13" s="77"/>
      <c r="L13" s="77"/>
    </row>
    <row r="14" spans="1:12" x14ac:dyDescent="0.3">
      <c r="B14" s="153" t="s">
        <v>317</v>
      </c>
      <c r="C14" s="153">
        <v>2016</v>
      </c>
      <c r="D14" s="153">
        <v>2017</v>
      </c>
      <c r="E14" s="153">
        <v>2018</v>
      </c>
      <c r="F14" s="153">
        <v>2019</v>
      </c>
      <c r="G14" s="153">
        <v>2020</v>
      </c>
      <c r="H14" s="153">
        <v>2021</v>
      </c>
      <c r="I14" s="204" t="s">
        <v>160</v>
      </c>
      <c r="J14" s="204" t="s">
        <v>1226</v>
      </c>
      <c r="K14" s="204" t="s">
        <v>1274</v>
      </c>
      <c r="L14" s="204" t="s">
        <v>1281</v>
      </c>
    </row>
    <row r="15" spans="1:12" x14ac:dyDescent="0.3">
      <c r="B15" s="39" t="s">
        <v>318</v>
      </c>
      <c r="C15" s="40">
        <v>22.151034729999999</v>
      </c>
      <c r="D15" s="40">
        <v>30.028705766000002</v>
      </c>
      <c r="E15" s="40">
        <v>32.276612493000002</v>
      </c>
      <c r="F15" s="40">
        <v>91.881859935999998</v>
      </c>
      <c r="G15" s="40">
        <v>24.764352894580004</v>
      </c>
      <c r="H15" s="40">
        <v>27.66852951173</v>
      </c>
      <c r="I15" s="40">
        <v>22.2</v>
      </c>
      <c r="J15" s="40">
        <v>23.89499733065</v>
      </c>
      <c r="K15" s="40">
        <v>25.797064987020001</v>
      </c>
      <c r="L15" s="40">
        <v>23.53144457318</v>
      </c>
    </row>
    <row r="16" spans="1:12" x14ac:dyDescent="0.3">
      <c r="B16" s="39" t="s">
        <v>319</v>
      </c>
      <c r="C16" s="40">
        <v>20.335273495999999</v>
      </c>
      <c r="D16" s="40">
        <v>20.514775148999998</v>
      </c>
      <c r="E16" s="40">
        <v>21.460048066999999</v>
      </c>
      <c r="F16" s="40">
        <v>20.657353788000002</v>
      </c>
      <c r="G16" s="40">
        <v>21.63029138904</v>
      </c>
      <c r="H16" s="40">
        <v>21.529148074790001</v>
      </c>
      <c r="I16" s="40">
        <v>25.4</v>
      </c>
      <c r="J16" s="40">
        <v>23.895678109639999</v>
      </c>
      <c r="K16" s="40">
        <v>16.98628649175</v>
      </c>
      <c r="L16" s="40">
        <v>26.3271271813</v>
      </c>
    </row>
    <row r="17" spans="2:12" x14ac:dyDescent="0.3">
      <c r="B17" s="39" t="s">
        <v>320</v>
      </c>
      <c r="C17" s="40">
        <v>8.3921414240000001</v>
      </c>
      <c r="D17" s="40">
        <v>8.1915399779999998</v>
      </c>
      <c r="E17" s="40">
        <v>6.7546468659999999</v>
      </c>
      <c r="F17" s="40">
        <v>9.3961331450000003</v>
      </c>
      <c r="G17" s="40">
        <v>28.344959498680002</v>
      </c>
      <c r="H17" s="40">
        <v>22.616051459729988</v>
      </c>
      <c r="I17" s="40">
        <v>35.700000000000003</v>
      </c>
      <c r="J17" s="40">
        <v>33.203306599569999</v>
      </c>
      <c r="K17" s="40">
        <v>22.42685189265001</v>
      </c>
      <c r="L17" s="40">
        <v>8.1363596309699968</v>
      </c>
    </row>
    <row r="18" spans="2:12" x14ac:dyDescent="0.3">
      <c r="G18" s="77"/>
    </row>
    <row r="19" spans="2:12" x14ac:dyDescent="0.3">
      <c r="B19" s="45" t="s">
        <v>1283</v>
      </c>
    </row>
  </sheetData>
  <mergeCells count="1">
    <mergeCell ref="B2:F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16"/>
  <sheetViews>
    <sheetView showGridLines="0" workbookViewId="0">
      <selection activeCell="I21" sqref="I21"/>
    </sheetView>
  </sheetViews>
  <sheetFormatPr defaultRowHeight="14.4" x14ac:dyDescent="0.3"/>
  <cols>
    <col min="2" max="2" width="30.88671875" customWidth="1"/>
    <col min="3" max="9" width="10.6640625" customWidth="1"/>
    <col min="10" max="10" width="10" customWidth="1"/>
  </cols>
  <sheetData>
    <row r="1" spans="1:12" x14ac:dyDescent="0.3">
      <c r="A1" s="42" t="s">
        <v>74</v>
      </c>
    </row>
    <row r="2" spans="1:12" ht="18" x14ac:dyDescent="0.35">
      <c r="B2" s="342" t="s">
        <v>303</v>
      </c>
      <c r="C2" s="342"/>
      <c r="D2" s="342"/>
      <c r="E2" s="342"/>
      <c r="F2" s="342"/>
    </row>
    <row r="3" spans="1:12" x14ac:dyDescent="0.3">
      <c r="B3" s="8"/>
      <c r="C3" s="8"/>
      <c r="D3" s="8"/>
      <c r="E3" s="8"/>
      <c r="F3" s="8"/>
    </row>
    <row r="4" spans="1:12" ht="15.6" x14ac:dyDescent="0.3">
      <c r="B4" s="144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3">
      <c r="B5" s="153" t="s">
        <v>321</v>
      </c>
      <c r="C5" s="153">
        <v>2016</v>
      </c>
      <c r="D5" s="153">
        <v>2017</v>
      </c>
      <c r="E5" s="153">
        <v>2018</v>
      </c>
      <c r="F5" s="153">
        <v>2019</v>
      </c>
      <c r="G5" s="153">
        <v>2020</v>
      </c>
      <c r="H5" s="153">
        <v>2021</v>
      </c>
      <c r="I5" s="204" t="s">
        <v>160</v>
      </c>
      <c r="J5" s="204" t="s">
        <v>1226</v>
      </c>
      <c r="K5" s="204" t="s">
        <v>1274</v>
      </c>
      <c r="L5" s="204" t="s">
        <v>1281</v>
      </c>
    </row>
    <row r="6" spans="1:12" x14ac:dyDescent="0.3">
      <c r="B6" s="39" t="s">
        <v>322</v>
      </c>
      <c r="C6" s="78">
        <v>0.36739784093465583</v>
      </c>
      <c r="D6" s="78">
        <v>0.32131652415165113</v>
      </c>
      <c r="E6" s="78">
        <v>0.44586727221053485</v>
      </c>
      <c r="F6" s="78">
        <v>0.53021043047486094</v>
      </c>
      <c r="G6" s="78">
        <v>0.56077769523084309</v>
      </c>
      <c r="H6" s="173">
        <v>0.52046937717900599</v>
      </c>
      <c r="I6" s="173">
        <v>0.59211116943285946</v>
      </c>
      <c r="J6" s="173">
        <v>0.57533985776170316</v>
      </c>
      <c r="K6" s="173">
        <v>0.69645014991949805</v>
      </c>
      <c r="L6" s="173">
        <f>'[10]Graf_tab_4 a 10'!AB1168</f>
        <v>0.69852887484032367</v>
      </c>
    </row>
    <row r="7" spans="1:12" x14ac:dyDescent="0.3">
      <c r="B7" s="39" t="s">
        <v>323</v>
      </c>
      <c r="C7" s="78">
        <v>0.43172888231173318</v>
      </c>
      <c r="D7" s="78">
        <v>0.46382102104424028</v>
      </c>
      <c r="E7" s="78">
        <v>0.32236922492793929</v>
      </c>
      <c r="F7" s="78">
        <v>0.16631354041849669</v>
      </c>
      <c r="G7" s="78">
        <v>0.14573465307729594</v>
      </c>
      <c r="H7" s="173">
        <v>0.12746614662522879</v>
      </c>
      <c r="I7" s="173">
        <v>0.14539221601933167</v>
      </c>
      <c r="J7" s="173">
        <v>0.16694573331069384</v>
      </c>
      <c r="K7" s="173">
        <v>0.11755925116458271</v>
      </c>
      <c r="L7" s="173">
        <f>'[10]Graf_tab_4 a 10'!AB1169</f>
        <v>0.11303834227264627</v>
      </c>
    </row>
    <row r="8" spans="1:12" x14ac:dyDescent="0.3">
      <c r="B8" s="39" t="s">
        <v>324</v>
      </c>
      <c r="C8" s="78">
        <v>0.11746291324154817</v>
      </c>
      <c r="D8" s="78">
        <v>0.14254739263996452</v>
      </c>
      <c r="E8" s="78">
        <v>0.15378141719882521</v>
      </c>
      <c r="F8" s="78">
        <v>0.22825980447882802</v>
      </c>
      <c r="G8" s="78">
        <v>0.27798410489838016</v>
      </c>
      <c r="H8" s="173">
        <v>0.26908470363118769</v>
      </c>
      <c r="I8" s="173">
        <v>0.21775167987879418</v>
      </c>
      <c r="J8" s="173">
        <v>0.20355124318249967</v>
      </c>
      <c r="K8" s="173">
        <v>0.14965222372729153</v>
      </c>
      <c r="L8" s="173">
        <f>'[10]Graf_tab_4 a 10'!AB1170</f>
        <v>0.14883001789364345</v>
      </c>
    </row>
    <row r="9" spans="1:12" x14ac:dyDescent="0.3">
      <c r="B9" s="39" t="s">
        <v>309</v>
      </c>
      <c r="C9" s="78">
        <v>8.3410363512062727E-2</v>
      </c>
      <c r="D9" s="78">
        <v>7.2315062164144059E-2</v>
      </c>
      <c r="E9" s="78">
        <v>7.7982085662700554E-2</v>
      </c>
      <c r="F9" s="78">
        <v>7.5216224627814285E-2</v>
      </c>
      <c r="G9" s="78">
        <v>1.5503546793480897E-2</v>
      </c>
      <c r="H9" s="173">
        <v>8.2979772564577475E-2</v>
      </c>
      <c r="I9" s="173">
        <v>4.474493466901483E-2</v>
      </c>
      <c r="J9" s="173">
        <v>5.4163165745103423E-2</v>
      </c>
      <c r="K9" s="173">
        <v>3.6370292424809873E-2</v>
      </c>
      <c r="L9" s="173">
        <f>'[10]Graf_tab_4 a 10'!$AB$1172</f>
        <v>3.9602764993386476E-2</v>
      </c>
    </row>
    <row r="10" spans="1:12" x14ac:dyDescent="0.3">
      <c r="B10" s="39"/>
      <c r="C10" s="78"/>
      <c r="D10" s="78"/>
      <c r="E10" s="78"/>
      <c r="F10" s="78"/>
      <c r="G10" s="78"/>
      <c r="H10" s="78"/>
    </row>
    <row r="11" spans="1:12" x14ac:dyDescent="0.3">
      <c r="B11" s="45" t="s">
        <v>1289</v>
      </c>
    </row>
    <row r="16" spans="1:12" x14ac:dyDescent="0.3">
      <c r="J16" s="206"/>
    </row>
  </sheetData>
  <mergeCells count="1">
    <mergeCell ref="B2:F2"/>
  </mergeCells>
  <phoneticPr fontId="21" type="noConversion"/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16"/>
  <sheetViews>
    <sheetView showGridLines="0" workbookViewId="0">
      <selection activeCell="K24" sqref="K24"/>
    </sheetView>
  </sheetViews>
  <sheetFormatPr defaultRowHeight="14.4" x14ac:dyDescent="0.3"/>
  <cols>
    <col min="2" max="2" width="30.88671875" customWidth="1"/>
    <col min="3" max="8" width="10.6640625" customWidth="1"/>
    <col min="9" max="9" width="11.33203125" customWidth="1"/>
    <col min="10" max="10" width="11.5546875" customWidth="1"/>
  </cols>
  <sheetData>
    <row r="1" spans="1:12" x14ac:dyDescent="0.3">
      <c r="A1" s="42" t="s">
        <v>74</v>
      </c>
    </row>
    <row r="2" spans="1:12" ht="18" x14ac:dyDescent="0.35">
      <c r="B2" s="342" t="s">
        <v>303</v>
      </c>
      <c r="C2" s="342"/>
      <c r="D2" s="342"/>
      <c r="E2" s="342"/>
      <c r="F2" s="342"/>
    </row>
    <row r="3" spans="1:12" x14ac:dyDescent="0.3">
      <c r="B3" s="8"/>
      <c r="C3" s="8"/>
      <c r="D3" s="8"/>
      <c r="E3" s="8"/>
      <c r="F3" s="8"/>
    </row>
    <row r="4" spans="1:12" ht="15.6" x14ac:dyDescent="0.3">
      <c r="B4" s="144" t="s">
        <v>68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3">
      <c r="B5" s="163" t="s">
        <v>325</v>
      </c>
      <c r="C5" s="163">
        <v>2016</v>
      </c>
      <c r="D5" s="163">
        <v>2017</v>
      </c>
      <c r="E5" s="163">
        <v>2018</v>
      </c>
      <c r="F5" s="163">
        <v>2019</v>
      </c>
      <c r="G5" s="163">
        <v>2020</v>
      </c>
      <c r="H5" s="163">
        <v>2021</v>
      </c>
      <c r="I5" s="207" t="s">
        <v>160</v>
      </c>
      <c r="J5" s="207" t="s">
        <v>1226</v>
      </c>
      <c r="K5" s="207" t="s">
        <v>1274</v>
      </c>
      <c r="L5" s="207" t="s">
        <v>1281</v>
      </c>
    </row>
    <row r="6" spans="1:12" x14ac:dyDescent="0.3">
      <c r="B6" s="39" t="s">
        <v>322</v>
      </c>
      <c r="C6" s="78">
        <v>9.5240232548897061E-2</v>
      </c>
      <c r="D6" s="78">
        <v>0.10906478527581252</v>
      </c>
      <c r="E6" s="78">
        <v>0.10753662826153021</v>
      </c>
      <c r="F6" s="78">
        <v>0.1059538693870625</v>
      </c>
      <c r="G6" s="78">
        <v>8.1314385030105366E-2</v>
      </c>
      <c r="H6" s="176">
        <f>47885555469.4934/606618171265.71</f>
        <v>7.8938544438225608E-2</v>
      </c>
      <c r="I6" s="173">
        <v>8.558279996402518E-2</v>
      </c>
      <c r="J6" s="173">
        <v>9.6029106866187791E-2</v>
      </c>
      <c r="K6" s="173">
        <v>0.14652129342971923</v>
      </c>
      <c r="L6" s="173">
        <f>'[10]Graf_tab_4 a 10'!AB1192</f>
        <v>0.14160116828543187</v>
      </c>
    </row>
    <row r="7" spans="1:12" x14ac:dyDescent="0.3">
      <c r="B7" s="39" t="s">
        <v>323</v>
      </c>
      <c r="C7" s="78">
        <v>2.9953432688915343E-2</v>
      </c>
      <c r="D7" s="78">
        <v>2.2586393826726118E-2</v>
      </c>
      <c r="E7" s="78">
        <v>2.7405600278263643E-2</v>
      </c>
      <c r="F7" s="78">
        <v>2.1517442457610531E-2</v>
      </c>
      <c r="G7" s="78">
        <v>3.0133785474823468E-2</v>
      </c>
      <c r="H7" s="176">
        <f>13003410015/606618171265.71</f>
        <v>2.1435905864587539E-2</v>
      </c>
      <c r="I7" s="176">
        <v>2.1401892710584104E-2</v>
      </c>
      <c r="J7" s="176">
        <v>2.12843879817835E-2</v>
      </c>
      <c r="K7" s="176">
        <v>1.286123769282174E-2</v>
      </c>
      <c r="L7" s="176">
        <f>'[10]Graf_tab_4 a 10'!AB1193</f>
        <v>1.3435534614745403E-2</v>
      </c>
    </row>
    <row r="8" spans="1:12" x14ac:dyDescent="0.3">
      <c r="B8" s="39" t="s">
        <v>324</v>
      </c>
      <c r="C8" s="78">
        <v>0.87145515037079146</v>
      </c>
      <c r="D8" s="78">
        <v>0.86583266963350758</v>
      </c>
      <c r="E8" s="78">
        <v>0.86260801488588623</v>
      </c>
      <c r="F8" s="78">
        <v>0.87002649140046617</v>
      </c>
      <c r="G8" s="78">
        <v>0.88525455316192947</v>
      </c>
      <c r="H8" s="176">
        <f>543826939502/606618171265.71</f>
        <v>0.89648969526795419</v>
      </c>
      <c r="I8" s="176">
        <v>0.89115096273188321</v>
      </c>
      <c r="J8" s="176">
        <v>0.8803756285418527</v>
      </c>
      <c r="K8" s="176">
        <v>0.83842455895673251</v>
      </c>
      <c r="L8" s="176">
        <f>'[10]Graf_tab_4 a 10'!AB1194</f>
        <v>0.84274701820083042</v>
      </c>
    </row>
    <row r="9" spans="1:12" x14ac:dyDescent="0.3">
      <c r="B9" s="39" t="s">
        <v>309</v>
      </c>
      <c r="C9" s="78">
        <v>3.3511843913962111E-3</v>
      </c>
      <c r="D9" s="78">
        <v>2.5161512639538014E-3</v>
      </c>
      <c r="E9" s="78">
        <v>2.449756574319983E-3</v>
      </c>
      <c r="F9" s="78">
        <v>2.5021967548607303E-3</v>
      </c>
      <c r="G9" s="78">
        <v>3.2972763331418544E-3</v>
      </c>
      <c r="H9" s="176">
        <f>1749035991/606618171265.71</f>
        <v>2.8832568390601177E-3</v>
      </c>
      <c r="I9" s="176">
        <v>1.749172353615266E-3</v>
      </c>
      <c r="J9" s="176">
        <v>2E-3</v>
      </c>
      <c r="K9" s="176">
        <v>2E-3</v>
      </c>
      <c r="L9" s="176">
        <f>'[10]Graf_tab_4 a 10'!$AB$1196</f>
        <v>2.1858098460935658E-3</v>
      </c>
    </row>
    <row r="10" spans="1:12" x14ac:dyDescent="0.3">
      <c r="B10" s="39"/>
      <c r="C10" s="78"/>
      <c r="D10" s="78"/>
      <c r="E10" s="78"/>
      <c r="F10" s="78"/>
      <c r="G10" s="78"/>
      <c r="H10" s="78"/>
      <c r="J10" s="173"/>
    </row>
    <row r="11" spans="1:12" x14ac:dyDescent="0.3">
      <c r="B11" s="39"/>
      <c r="C11" s="40"/>
      <c r="D11" s="40"/>
      <c r="E11" s="40"/>
      <c r="F11" s="40"/>
      <c r="G11" s="40"/>
      <c r="H11" s="40"/>
    </row>
    <row r="12" spans="1:12" x14ac:dyDescent="0.3">
      <c r="B12" s="45" t="s">
        <v>1283</v>
      </c>
    </row>
    <row r="16" spans="1:12" x14ac:dyDescent="0.3">
      <c r="J16" s="175"/>
    </row>
  </sheetData>
  <mergeCells count="1">
    <mergeCell ref="B2:F2"/>
  </mergeCells>
  <phoneticPr fontId="21" type="noConversion"/>
  <hyperlinks>
    <hyperlink ref="A1" location="'Índice '!A1" display="Índice" xr:uid="{00000000-0004-0000-36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12"/>
  <sheetViews>
    <sheetView showGridLines="0" workbookViewId="0">
      <selection activeCell="M27" sqref="M27"/>
    </sheetView>
  </sheetViews>
  <sheetFormatPr defaultRowHeight="14.4" x14ac:dyDescent="0.3"/>
  <cols>
    <col min="2" max="2" width="30.88671875" customWidth="1"/>
    <col min="3" max="8" width="10.6640625" customWidth="1"/>
    <col min="9" max="9" width="11.5546875" customWidth="1"/>
    <col min="10" max="10" width="10.44140625" customWidth="1"/>
  </cols>
  <sheetData>
    <row r="1" spans="1:12" x14ac:dyDescent="0.3">
      <c r="A1" s="42" t="s">
        <v>74</v>
      </c>
    </row>
    <row r="2" spans="1:12" ht="18" x14ac:dyDescent="0.35">
      <c r="B2" s="342" t="s">
        <v>303</v>
      </c>
      <c r="C2" s="342"/>
      <c r="D2" s="342"/>
      <c r="E2" s="342"/>
      <c r="F2" s="342"/>
    </row>
    <row r="3" spans="1:12" x14ac:dyDescent="0.3">
      <c r="B3" s="8"/>
      <c r="C3" s="8"/>
      <c r="D3" s="8"/>
      <c r="E3" s="8"/>
      <c r="F3" s="8"/>
    </row>
    <row r="4" spans="1:12" ht="15.6" x14ac:dyDescent="0.3">
      <c r="B4" s="144" t="s">
        <v>69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ht="27.6" x14ac:dyDescent="0.3">
      <c r="B5" s="155" t="s">
        <v>326</v>
      </c>
      <c r="C5" s="145">
        <v>2016</v>
      </c>
      <c r="D5" s="145">
        <v>2017</v>
      </c>
      <c r="E5" s="145">
        <v>2018</v>
      </c>
      <c r="F5" s="145">
        <v>2019</v>
      </c>
      <c r="G5" s="145">
        <v>2020</v>
      </c>
      <c r="H5" s="145">
        <v>2021</v>
      </c>
      <c r="I5" s="197" t="s">
        <v>160</v>
      </c>
      <c r="J5" s="197" t="s">
        <v>1226</v>
      </c>
      <c r="K5" s="197" t="s">
        <v>1274</v>
      </c>
      <c r="L5" s="197" t="s">
        <v>1281</v>
      </c>
    </row>
    <row r="6" spans="1:12" x14ac:dyDescent="0.3">
      <c r="B6" s="39" t="s">
        <v>327</v>
      </c>
      <c r="C6" s="78">
        <v>6.4709315737613252E-2</v>
      </c>
      <c r="D6" s="78">
        <v>5.9553967165847474E-2</v>
      </c>
      <c r="E6" s="78">
        <v>6.5968403711955295E-2</v>
      </c>
      <c r="F6" s="78">
        <v>8.5695472262424577E-2</v>
      </c>
      <c r="G6" s="78">
        <v>0.19202577309339505</v>
      </c>
      <c r="H6" s="173">
        <v>0.10943756623470904</v>
      </c>
      <c r="I6" s="173">
        <v>0.13253351892063325</v>
      </c>
      <c r="J6" s="173">
        <v>8.7424526255819937E-2</v>
      </c>
      <c r="K6" s="173">
        <v>6.605335358020642E-2</v>
      </c>
      <c r="L6" s="173">
        <f>'[10]Graf_tab_4 a 10'!AB1217</f>
        <v>8.5258585272324341E-2</v>
      </c>
    </row>
    <row r="7" spans="1:12" x14ac:dyDescent="0.3">
      <c r="B7" s="39" t="s">
        <v>328</v>
      </c>
      <c r="C7" s="78">
        <v>0.17564208020544544</v>
      </c>
      <c r="D7" s="78">
        <v>0.29143044019873421</v>
      </c>
      <c r="E7" s="78">
        <v>0.42069831983881395</v>
      </c>
      <c r="F7" s="78">
        <v>0.33749054298361281</v>
      </c>
      <c r="G7" s="78">
        <v>0.24108127039145374</v>
      </c>
      <c r="H7" s="173">
        <v>0.37609856335622088</v>
      </c>
      <c r="I7" s="173">
        <v>0.28857518762785034</v>
      </c>
      <c r="J7" s="173">
        <v>0.31834220948219855</v>
      </c>
      <c r="K7" s="173">
        <v>0.44137226717617911</v>
      </c>
      <c r="L7" s="173">
        <f>'[10]Graf_tab_4 a 10'!AB1218</f>
        <v>0.43299481495987729</v>
      </c>
    </row>
    <row r="8" spans="1:12" x14ac:dyDescent="0.3">
      <c r="B8" s="39" t="s">
        <v>329</v>
      </c>
      <c r="C8" s="78">
        <v>0.49093548572498197</v>
      </c>
      <c r="D8" s="78">
        <v>0.38002748931743241</v>
      </c>
      <c r="E8" s="78">
        <v>0.23796055583773798</v>
      </c>
      <c r="F8" s="78">
        <v>0.27372339085073771</v>
      </c>
      <c r="G8" s="78">
        <v>0.3194357717015488</v>
      </c>
      <c r="H8" s="173">
        <v>0.23120716833772731</v>
      </c>
      <c r="I8" s="173">
        <v>0.29972198259141303</v>
      </c>
      <c r="J8" s="173">
        <v>0.34297314647579075</v>
      </c>
      <c r="K8" s="173">
        <v>0.29170966488233963</v>
      </c>
      <c r="L8" s="173">
        <f>'[10]Graf_tab_4 a 10'!AB1219</f>
        <v>0.28672012195583285</v>
      </c>
    </row>
    <row r="9" spans="1:12" x14ac:dyDescent="0.3">
      <c r="B9" s="39" t="s">
        <v>330</v>
      </c>
      <c r="C9" s="78">
        <v>0.26871311833195943</v>
      </c>
      <c r="D9" s="78">
        <v>0.26898810331798578</v>
      </c>
      <c r="E9" s="78">
        <v>0.27537272061149276</v>
      </c>
      <c r="F9" s="78">
        <v>0.3030905939032249</v>
      </c>
      <c r="G9" s="78">
        <v>0.24745718481360232</v>
      </c>
      <c r="H9" s="173">
        <v>0.28325670207134274</v>
      </c>
      <c r="I9" s="173">
        <v>0.27916931086010349</v>
      </c>
      <c r="J9" s="173">
        <v>0.25126011778619095</v>
      </c>
      <c r="K9" s="173">
        <v>0.2008647143612747</v>
      </c>
      <c r="L9" s="173">
        <f>'[10]Graf_tab_4 a 10'!AB1220</f>
        <v>0.19502647781196544</v>
      </c>
    </row>
    <row r="10" spans="1:12" x14ac:dyDescent="0.3">
      <c r="B10" s="39"/>
      <c r="C10" s="78"/>
      <c r="D10" s="78"/>
      <c r="E10" s="78"/>
      <c r="F10" s="78"/>
      <c r="G10" s="78"/>
      <c r="H10" s="78"/>
    </row>
    <row r="11" spans="1:12" x14ac:dyDescent="0.3">
      <c r="B11" s="39"/>
      <c r="C11" s="40"/>
      <c r="D11" s="40"/>
      <c r="E11" s="40"/>
      <c r="F11" s="40"/>
      <c r="G11" s="40"/>
      <c r="H11" s="40"/>
    </row>
    <row r="12" spans="1:12" x14ac:dyDescent="0.3">
      <c r="B12" s="45" t="s">
        <v>1289</v>
      </c>
    </row>
  </sheetData>
  <mergeCells count="1">
    <mergeCell ref="B2:F2"/>
  </mergeCells>
  <phoneticPr fontId="21" type="noConversion"/>
  <hyperlinks>
    <hyperlink ref="A1" location="'Índice '!A1" display="Índice" xr:uid="{00000000-0004-0000-37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17"/>
  <sheetViews>
    <sheetView showGridLines="0" workbookViewId="0">
      <selection activeCell="K25" sqref="K25"/>
    </sheetView>
  </sheetViews>
  <sheetFormatPr defaultRowHeight="14.4" x14ac:dyDescent="0.3"/>
  <cols>
    <col min="2" max="2" width="30.88671875" customWidth="1"/>
    <col min="3" max="8" width="10.6640625" customWidth="1"/>
    <col min="9" max="9" width="10.44140625" customWidth="1"/>
    <col min="10" max="10" width="12.5546875" customWidth="1"/>
    <col min="11" max="11" width="12" customWidth="1"/>
  </cols>
  <sheetData>
    <row r="1" spans="1:12" x14ac:dyDescent="0.3">
      <c r="A1" s="42" t="s">
        <v>74</v>
      </c>
    </row>
    <row r="2" spans="1:12" ht="18" x14ac:dyDescent="0.35">
      <c r="B2" s="342" t="s">
        <v>303</v>
      </c>
      <c r="C2" s="342"/>
      <c r="D2" s="342"/>
      <c r="E2" s="342"/>
      <c r="F2" s="342"/>
    </row>
    <row r="3" spans="1:12" x14ac:dyDescent="0.3">
      <c r="B3" s="8"/>
      <c r="C3" s="8"/>
      <c r="D3" s="8"/>
      <c r="E3" s="8"/>
      <c r="F3" s="8"/>
    </row>
    <row r="4" spans="1:12" ht="15.6" x14ac:dyDescent="0.3">
      <c r="B4" s="144" t="s">
        <v>70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ht="27.6" x14ac:dyDescent="0.3">
      <c r="B5" s="155" t="s">
        <v>331</v>
      </c>
      <c r="C5" s="145">
        <v>2016</v>
      </c>
      <c r="D5" s="145">
        <v>2017</v>
      </c>
      <c r="E5" s="145">
        <v>2018</v>
      </c>
      <c r="F5" s="145">
        <v>2019</v>
      </c>
      <c r="G5" s="145">
        <v>2020</v>
      </c>
      <c r="H5" s="145">
        <v>2021</v>
      </c>
      <c r="I5" s="197" t="s">
        <v>160</v>
      </c>
      <c r="J5" s="145">
        <v>2023</v>
      </c>
      <c r="K5" s="145">
        <v>2024</v>
      </c>
      <c r="L5" s="324">
        <v>45717</v>
      </c>
    </row>
    <row r="6" spans="1:12" x14ac:dyDescent="0.3">
      <c r="B6" s="39" t="s">
        <v>327</v>
      </c>
      <c r="C6" s="78">
        <v>5.6511236855440385E-2</v>
      </c>
      <c r="D6" s="78">
        <v>3.8880379222036965E-2</v>
      </c>
      <c r="E6" s="78">
        <v>3.9114314915594993E-2</v>
      </c>
      <c r="F6" s="78">
        <v>5.2640748306791219E-2</v>
      </c>
      <c r="G6" s="78">
        <v>9.0877328748908373E-2</v>
      </c>
      <c r="H6" s="176">
        <f>30748569822.708/606618171265</f>
        <v>5.0688507663044509E-2</v>
      </c>
      <c r="I6" s="176">
        <v>5.7106205132966471E-2</v>
      </c>
      <c r="J6" s="176">
        <v>8.0964874553960703E-2</v>
      </c>
      <c r="K6" s="176">
        <v>4.127616405001315E-2</v>
      </c>
      <c r="L6" s="176">
        <f>'[10]Graf_tab_4 a 10'!AB1241</f>
        <v>4.9141598042548217E-2</v>
      </c>
    </row>
    <row r="7" spans="1:12" x14ac:dyDescent="0.3">
      <c r="B7" s="39" t="s">
        <v>328</v>
      </c>
      <c r="C7" s="78">
        <v>8.9245712866771743E-2</v>
      </c>
      <c r="D7" s="78">
        <v>0.10568213893825056</v>
      </c>
      <c r="E7" s="78">
        <v>0.15434528124182931</v>
      </c>
      <c r="F7" s="78">
        <v>0.15744360677938804</v>
      </c>
      <c r="G7" s="78">
        <v>9.2700453550059E-2</v>
      </c>
      <c r="H7" s="176">
        <f>82974433368/606618171265</f>
        <v>0.13678197801917275</v>
      </c>
      <c r="I7" s="176">
        <v>0.12837436639730185</v>
      </c>
      <c r="J7" s="176">
        <v>0.12180715861004961</v>
      </c>
      <c r="K7" s="176">
        <v>0.15823251080187289</v>
      </c>
      <c r="L7" s="176">
        <f>'[10]Graf_tab_4 a 10'!AB1242</f>
        <v>0.14638600666976884</v>
      </c>
    </row>
    <row r="8" spans="1:12" x14ac:dyDescent="0.3">
      <c r="B8" s="39" t="s">
        <v>329</v>
      </c>
      <c r="C8" s="78">
        <v>0.15889688895871976</v>
      </c>
      <c r="D8" s="78">
        <v>0.16514631913237357</v>
      </c>
      <c r="E8" s="78">
        <v>0.11210918252290272</v>
      </c>
      <c r="F8" s="78">
        <v>0.12695045541704625</v>
      </c>
      <c r="G8" s="78">
        <v>0.10246593651930788</v>
      </c>
      <c r="H8" s="176">
        <f>39225929360/606618171265</f>
        <v>6.4663294339173741E-2</v>
      </c>
      <c r="I8" s="176">
        <v>7.9752360452501642E-2</v>
      </c>
      <c r="J8" s="176">
        <v>9.5629321959116179E-2</v>
      </c>
      <c r="K8" s="176">
        <v>9.8137456556971175E-2</v>
      </c>
      <c r="L8" s="176">
        <f>'[10]Graf_tab_4 a 10'!AB1243</f>
        <v>9.5272716557625634E-2</v>
      </c>
    </row>
    <row r="9" spans="1:12" x14ac:dyDescent="0.3">
      <c r="B9" s="39" t="s">
        <v>330</v>
      </c>
      <c r="C9" s="78">
        <v>0.69534616131906823</v>
      </c>
      <c r="D9" s="78">
        <v>0.69029116270733892</v>
      </c>
      <c r="E9" s="78">
        <v>0.69443122131967294</v>
      </c>
      <c r="F9" s="78">
        <v>0.66296518949677452</v>
      </c>
      <c r="G9" s="78">
        <v>0.71395628118172472</v>
      </c>
      <c r="H9" s="176">
        <f>453669238713/606618171265</f>
        <v>0.74786621997647917</v>
      </c>
      <c r="I9" s="176">
        <v>0.73476706801723002</v>
      </c>
      <c r="J9" s="176">
        <v>0.70159864487687351</v>
      </c>
      <c r="K9" s="176">
        <v>0.70235386859114279</v>
      </c>
      <c r="L9" s="176">
        <f>'[10]Graf_tab_4 a 10'!AB1244</f>
        <v>0.70919967873005729</v>
      </c>
    </row>
    <row r="10" spans="1:12" x14ac:dyDescent="0.3">
      <c r="B10" s="39"/>
      <c r="C10" s="78"/>
      <c r="D10" s="78"/>
      <c r="E10" s="78"/>
      <c r="F10" s="78"/>
      <c r="G10" s="78"/>
      <c r="H10" s="78"/>
    </row>
    <row r="11" spans="1:12" x14ac:dyDescent="0.3">
      <c r="B11" s="39"/>
      <c r="C11" s="40"/>
      <c r="D11" s="40"/>
      <c r="E11" s="40"/>
      <c r="F11" s="40"/>
      <c r="G11" s="40"/>
      <c r="H11" s="40"/>
    </row>
    <row r="12" spans="1:12" x14ac:dyDescent="0.3">
      <c r="B12" s="45" t="s">
        <v>1310</v>
      </c>
    </row>
    <row r="17" spans="11:11" x14ac:dyDescent="0.3">
      <c r="K17" s="174"/>
    </row>
  </sheetData>
  <mergeCells count="1">
    <mergeCell ref="B2:F2"/>
  </mergeCells>
  <phoneticPr fontId="21" type="noConversion"/>
  <hyperlinks>
    <hyperlink ref="A1" location="'Índice '!A1" display="Índice" xr:uid="{00000000-0004-0000-38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G1665"/>
  <sheetViews>
    <sheetView workbookViewId="0">
      <selection activeCell="Q13" sqref="Q13"/>
    </sheetView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customWidth="1"/>
    <col min="6" max="10" width="11" customWidth="1"/>
    <col min="11" max="11" width="12.33203125" customWidth="1"/>
    <col min="12" max="12" width="12.109375" customWidth="1"/>
    <col min="13" max="13" width="14.33203125" style="8" bestFit="1" customWidth="1"/>
    <col min="14" max="14" width="12" style="8" customWidth="1"/>
    <col min="15" max="15" width="11.88671875" style="8" customWidth="1"/>
    <col min="16" max="16" width="14" style="8" bestFit="1" customWidth="1"/>
    <col min="17" max="111" width="8.88671875" style="8"/>
  </cols>
  <sheetData>
    <row r="1" spans="1:16" s="8" customFormat="1" x14ac:dyDescent="0.3">
      <c r="A1" s="42" t="s">
        <v>74</v>
      </c>
    </row>
    <row r="2" spans="1:16" s="8" customFormat="1" ht="18" x14ac:dyDescent="0.35">
      <c r="B2" s="340" t="s">
        <v>332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6" s="8" customFormat="1" ht="18" x14ac:dyDescent="0.35">
      <c r="B3" s="116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6" ht="20.399999999999999" customHeight="1" x14ac:dyDescent="0.3">
      <c r="B4" s="164" t="s">
        <v>333</v>
      </c>
      <c r="C4" s="165">
        <v>2010</v>
      </c>
      <c r="D4" s="166">
        <v>2011</v>
      </c>
      <c r="E4" s="166">
        <v>2012</v>
      </c>
      <c r="F4" s="166">
        <v>2013</v>
      </c>
      <c r="G4" s="166">
        <v>2014</v>
      </c>
      <c r="H4" s="166">
        <v>2015</v>
      </c>
      <c r="I4" s="166">
        <v>2016</v>
      </c>
      <c r="J4" s="166">
        <v>2017</v>
      </c>
      <c r="K4" s="166">
        <v>2018</v>
      </c>
      <c r="L4" s="166">
        <v>2019</v>
      </c>
      <c r="M4" s="166">
        <v>2020</v>
      </c>
      <c r="N4" s="166">
        <v>2021</v>
      </c>
      <c r="O4" s="166">
        <v>2022</v>
      </c>
      <c r="P4" s="166">
        <v>2023</v>
      </c>
    </row>
    <row r="5" spans="1:16" x14ac:dyDescent="0.3">
      <c r="B5" s="128" t="s">
        <v>334</v>
      </c>
      <c r="C5" s="129">
        <v>1017081.5393178014</v>
      </c>
      <c r="D5" s="130">
        <v>1437783.9906201009</v>
      </c>
      <c r="E5" s="130">
        <v>1426024.2361341007</v>
      </c>
      <c r="F5" s="130">
        <v>1482945.6434369495</v>
      </c>
      <c r="G5" s="130">
        <v>1681786.3376316072</v>
      </c>
      <c r="H5" s="130">
        <v>1517612.538846724</v>
      </c>
      <c r="I5" s="130">
        <v>1532849.3895628224</v>
      </c>
      <c r="J5" s="130">
        <v>1838864.7552569318</v>
      </c>
      <c r="K5" s="130">
        <v>1921756.4360789317</v>
      </c>
      <c r="L5" s="136">
        <v>1853120.1756042689</v>
      </c>
      <c r="M5" s="136">
        <v>1794300.1482303597</v>
      </c>
      <c r="N5" s="136">
        <v>2291928.92686613</v>
      </c>
      <c r="O5" s="136">
        <v>2089040.94</v>
      </c>
      <c r="P5" s="254">
        <v>2206485.7994484934</v>
      </c>
    </row>
    <row r="6" spans="1:16" x14ac:dyDescent="0.3">
      <c r="B6" s="128" t="s">
        <v>335</v>
      </c>
      <c r="C6" s="129">
        <v>148437.0257702244</v>
      </c>
      <c r="D6" s="130">
        <v>134962.25842825911</v>
      </c>
      <c r="E6" s="130">
        <v>162020.98012954451</v>
      </c>
      <c r="F6" s="130">
        <v>162987.98197647778</v>
      </c>
      <c r="G6" s="130">
        <v>165431.55034739373</v>
      </c>
      <c r="H6" s="130">
        <v>154711.20113382532</v>
      </c>
      <c r="I6" s="130">
        <v>174479.80449279925</v>
      </c>
      <c r="J6" s="129">
        <v>210512.27508858618</v>
      </c>
      <c r="K6" s="130">
        <v>193110.02894967585</v>
      </c>
      <c r="L6" s="136">
        <v>215373.44565013025</v>
      </c>
      <c r="M6" s="136">
        <v>208482.27868470101</v>
      </c>
      <c r="N6" s="136">
        <v>167555.94498124099</v>
      </c>
      <c r="O6" s="136">
        <v>174791.9</v>
      </c>
      <c r="P6" s="254">
        <v>191109.07647631594</v>
      </c>
    </row>
    <row r="7" spans="1:16" x14ac:dyDescent="0.3">
      <c r="B7" s="128" t="s">
        <v>336</v>
      </c>
      <c r="C7" s="129">
        <v>553049.40302495868</v>
      </c>
      <c r="D7" s="130">
        <v>581495.32894736843</v>
      </c>
      <c r="E7" s="130">
        <v>636211.33855206671</v>
      </c>
      <c r="F7" s="130">
        <v>661173.32846823207</v>
      </c>
      <c r="G7" s="130">
        <v>655856.68556212634</v>
      </c>
      <c r="H7" s="130">
        <v>598573.92650073208</v>
      </c>
      <c r="I7" s="130">
        <v>611895.4049455534</v>
      </c>
      <c r="J7" s="130">
        <v>721673.51450617786</v>
      </c>
      <c r="K7" s="130">
        <v>677088.0935362149</v>
      </c>
      <c r="L7" s="136">
        <v>761777.46131607716</v>
      </c>
      <c r="M7" s="136">
        <v>882109.09535129427</v>
      </c>
      <c r="N7" s="136">
        <v>889944.72626958485</v>
      </c>
      <c r="O7" s="136">
        <v>780912.99</v>
      </c>
      <c r="P7" s="254">
        <v>823738.82381721947</v>
      </c>
    </row>
    <row r="8" spans="1:16" x14ac:dyDescent="0.3">
      <c r="B8" s="128" t="s">
        <v>337</v>
      </c>
      <c r="C8" s="129">
        <v>187279.52801888337</v>
      </c>
      <c r="D8" s="130">
        <v>192912.32459432728</v>
      </c>
      <c r="E8" s="130">
        <v>221111.50664993396</v>
      </c>
      <c r="F8" s="130">
        <v>236931.74536060676</v>
      </c>
      <c r="G8" s="130">
        <v>236203.87366706945</v>
      </c>
      <c r="H8" s="130">
        <v>220177.425108</v>
      </c>
      <c r="I8" s="130">
        <v>227311.911009</v>
      </c>
      <c r="J8" s="130">
        <v>270924.53244599985</v>
      </c>
      <c r="K8" s="130">
        <v>267556.61550000007</v>
      </c>
      <c r="L8" s="136">
        <v>290524.23773800011</v>
      </c>
      <c r="M8" s="136">
        <v>338468.56334200012</v>
      </c>
      <c r="N8" s="136">
        <v>325103.23181641079</v>
      </c>
      <c r="O8" s="136">
        <v>267553.49</v>
      </c>
      <c r="P8" s="254">
        <v>294756.231373836</v>
      </c>
    </row>
    <row r="9" spans="1:16" x14ac:dyDescent="0.3">
      <c r="B9" s="128" t="s">
        <v>338</v>
      </c>
      <c r="C9" s="129">
        <v>113501.780130906</v>
      </c>
      <c r="D9" s="130">
        <v>119887.03876237199</v>
      </c>
      <c r="E9" s="130">
        <v>141035.47653239997</v>
      </c>
      <c r="F9" s="130">
        <v>163358.559882</v>
      </c>
      <c r="G9" s="130">
        <v>162888.58524600003</v>
      </c>
      <c r="H9" s="130">
        <v>154990.5981</v>
      </c>
      <c r="I9" s="130">
        <v>165237.55370000002</v>
      </c>
      <c r="J9" s="130">
        <v>200850.36889999991</v>
      </c>
      <c r="K9" s="130">
        <v>197817.07000000004</v>
      </c>
      <c r="L9" s="136">
        <v>218475.46180000011</v>
      </c>
      <c r="M9" s="136">
        <v>256417</v>
      </c>
      <c r="N9" s="136">
        <v>254454.44640000013</v>
      </c>
      <c r="O9" s="136">
        <v>230364.65</v>
      </c>
      <c r="P9" s="254">
        <v>258632.20147850167</v>
      </c>
    </row>
    <row r="10" spans="1:16" x14ac:dyDescent="0.3">
      <c r="B10" s="128" t="s">
        <v>339</v>
      </c>
      <c r="C10" s="129">
        <v>1754618.7845303868</v>
      </c>
      <c r="D10" s="130">
        <v>1843823.9835306227</v>
      </c>
      <c r="E10" s="130">
        <v>1704406.7013287118</v>
      </c>
      <c r="F10" s="130">
        <v>1442168.0911680912</v>
      </c>
      <c r="G10" s="130">
        <v>1328686.1737400531</v>
      </c>
      <c r="H10" s="130">
        <v>1349618.2572614108</v>
      </c>
      <c r="I10" s="130">
        <v>1343612.1575342466</v>
      </c>
      <c r="J10" s="130">
        <v>1389477.4136403897</v>
      </c>
      <c r="K10" s="130">
        <v>1400143.4629612921</v>
      </c>
      <c r="L10" s="136">
        <v>1452657.624633431</v>
      </c>
      <c r="M10" s="136">
        <v>1564587.4746694972</v>
      </c>
      <c r="N10" s="136">
        <v>1487778.6533578497</v>
      </c>
      <c r="O10" s="136">
        <v>1266229.92</v>
      </c>
      <c r="P10" s="254">
        <v>1202910.2952575576</v>
      </c>
    </row>
    <row r="11" spans="1:16" x14ac:dyDescent="0.3">
      <c r="B11" s="128" t="s">
        <v>340</v>
      </c>
      <c r="C11" s="129">
        <v>161459.46962761719</v>
      </c>
      <c r="D11" s="130">
        <v>192245.8326098281</v>
      </c>
      <c r="E11" s="130">
        <v>249408.17859144407</v>
      </c>
      <c r="F11" s="130">
        <v>292752.92211483797</v>
      </c>
      <c r="G11" s="130">
        <v>326908.77361757483</v>
      </c>
      <c r="H11" s="130">
        <v>343315.46456545842</v>
      </c>
      <c r="I11" s="130">
        <v>364633.65163699596</v>
      </c>
      <c r="J11" s="130">
        <v>445617.77616124239</v>
      </c>
      <c r="K11" s="130">
        <v>455985.34836425562</v>
      </c>
      <c r="L11" s="136">
        <v>465564.0379771982</v>
      </c>
      <c r="M11" s="136">
        <v>560037.06692465348</v>
      </c>
      <c r="N11" s="136">
        <v>551074.53300143278</v>
      </c>
      <c r="O11" s="136">
        <v>547213.64</v>
      </c>
      <c r="P11" s="254">
        <v>577043.3506618815</v>
      </c>
    </row>
    <row r="12" spans="1:16" x14ac:dyDescent="0.3">
      <c r="B12" s="128" t="s">
        <v>341</v>
      </c>
      <c r="C12" s="129">
        <v>146062.14841995289</v>
      </c>
      <c r="D12" s="130">
        <v>142650.39122772045</v>
      </c>
      <c r="E12" s="130">
        <v>181574.00611582541</v>
      </c>
      <c r="F12" s="130">
        <v>194770.38038770316</v>
      </c>
      <c r="G12" s="130">
        <v>195520.67816379943</v>
      </c>
      <c r="H12" s="130">
        <v>175939.06528832708</v>
      </c>
      <c r="I12" s="130">
        <v>156502.57623141707</v>
      </c>
      <c r="J12" s="130">
        <v>185638.11780029009</v>
      </c>
      <c r="K12" s="130">
        <v>194030.81384498219</v>
      </c>
      <c r="L12" s="136">
        <v>238401.216010045</v>
      </c>
      <c r="M12" s="136">
        <v>264021.96937865729</v>
      </c>
      <c r="N12" s="136">
        <v>281589.40223363374</v>
      </c>
      <c r="O12" s="136">
        <v>300755.31</v>
      </c>
      <c r="P12" s="254">
        <v>386940.71484263678</v>
      </c>
    </row>
    <row r="13" spans="1:16" x14ac:dyDescent="0.3">
      <c r="B13" s="128" t="s">
        <v>342</v>
      </c>
      <c r="C13" s="129">
        <v>1015665.6629999999</v>
      </c>
      <c r="D13" s="130">
        <v>1055651.904423031</v>
      </c>
      <c r="E13" s="130">
        <v>1229054.0849999997</v>
      </c>
      <c r="F13" s="130">
        <v>1335091.5398999997</v>
      </c>
      <c r="G13" s="130">
        <v>1282009.4694000003</v>
      </c>
      <c r="H13" s="130">
        <v>1266433.5411</v>
      </c>
      <c r="I13" s="130">
        <v>1360624.9013</v>
      </c>
      <c r="J13" s="130">
        <v>1631230.2935999993</v>
      </c>
      <c r="K13" s="130">
        <v>1536269.4000000004</v>
      </c>
      <c r="L13" s="136">
        <v>1769522.3866000008</v>
      </c>
      <c r="M13" s="136">
        <v>2088702.1295000007</v>
      </c>
      <c r="N13" s="136">
        <v>2068577.2422000011</v>
      </c>
      <c r="O13" s="136">
        <v>1541194.33</v>
      </c>
      <c r="P13" s="254">
        <v>1735001.0000254149</v>
      </c>
    </row>
    <row r="14" spans="1:16" x14ac:dyDescent="0.3">
      <c r="B14" s="128" t="s">
        <v>343</v>
      </c>
      <c r="C14" s="129">
        <v>75846.226510576555</v>
      </c>
      <c r="D14" s="130">
        <v>67589.739914710008</v>
      </c>
      <c r="E14" s="130">
        <v>89243.81696957993</v>
      </c>
      <c r="F14" s="130">
        <v>102911.37044538181</v>
      </c>
      <c r="G14" s="130">
        <v>47051.850084731406</v>
      </c>
      <c r="H14" s="130">
        <v>40470.124878982846</v>
      </c>
      <c r="I14" s="130">
        <v>41038.495382944515</v>
      </c>
      <c r="J14" s="130">
        <v>57641.745954192396</v>
      </c>
      <c r="K14" s="130">
        <v>47986.798087330804</v>
      </c>
      <c r="L14" s="136">
        <v>47760.664607083236</v>
      </c>
      <c r="M14" s="136">
        <v>48934</v>
      </c>
      <c r="N14" s="136">
        <v>57320.783516724143</v>
      </c>
      <c r="O14" s="136">
        <v>47153.33</v>
      </c>
      <c r="P14" s="254">
        <v>71178.990385026686</v>
      </c>
    </row>
    <row r="15" spans="1:16" x14ac:dyDescent="0.3">
      <c r="B15" s="128" t="s">
        <v>344</v>
      </c>
      <c r="C15" s="129">
        <v>280018.77878295601</v>
      </c>
      <c r="D15" s="130">
        <v>322190.13603960688</v>
      </c>
      <c r="E15" s="130">
        <v>377350.44968867704</v>
      </c>
      <c r="F15" s="130">
        <v>399517.41959587781</v>
      </c>
      <c r="G15" s="130">
        <v>383673.9653077579</v>
      </c>
      <c r="H15" s="130">
        <v>374145.57861814048</v>
      </c>
      <c r="I15" s="130">
        <v>389264.08598353597</v>
      </c>
      <c r="J15" s="130">
        <v>505463.693957115</v>
      </c>
      <c r="K15" s="130">
        <v>470565.86498738301</v>
      </c>
      <c r="L15" s="136">
        <v>539365.86624799715</v>
      </c>
      <c r="M15" s="136">
        <v>663486</v>
      </c>
      <c r="N15" s="136">
        <v>705711.8199621602</v>
      </c>
      <c r="O15" s="136">
        <v>561147.37</v>
      </c>
      <c r="P15" s="254">
        <v>658797.70156150404</v>
      </c>
    </row>
    <row r="16" spans="1:16" x14ac:dyDescent="0.3">
      <c r="B16" s="128" t="s">
        <v>345</v>
      </c>
      <c r="C16" s="129">
        <v>7652.2494842016486</v>
      </c>
      <c r="D16" s="130">
        <v>7291.1257603844833</v>
      </c>
      <c r="E16" s="130">
        <v>11004.847011089287</v>
      </c>
      <c r="F16" s="130">
        <v>11876.55276753113</v>
      </c>
      <c r="G16" s="130">
        <v>15693.638787134147</v>
      </c>
      <c r="H16" s="130">
        <v>15885.943784963232</v>
      </c>
      <c r="I16" s="130">
        <v>16546.513740354876</v>
      </c>
      <c r="J16" s="130">
        <v>21073.205931884884</v>
      </c>
      <c r="K16" s="130">
        <v>17541.439838230799</v>
      </c>
      <c r="L16" s="136">
        <v>21324.604543386231</v>
      </c>
      <c r="M16" s="136">
        <v>23068.706311388163</v>
      </c>
      <c r="N16" s="136">
        <v>18430.261391717733</v>
      </c>
      <c r="O16" s="136">
        <v>22914.99</v>
      </c>
      <c r="P16" s="254">
        <v>25223.517905757562</v>
      </c>
    </row>
    <row r="17" spans="2:16" x14ac:dyDescent="0.3">
      <c r="B17" s="128" t="s">
        <v>346</v>
      </c>
      <c r="C17" s="129">
        <v>2018040.6505000009</v>
      </c>
      <c r="D17" s="130">
        <v>2232597.7758999984</v>
      </c>
      <c r="E17" s="130">
        <v>2529994.7760000019</v>
      </c>
      <c r="F17" s="130">
        <v>2810563.9176000007</v>
      </c>
      <c r="G17" s="130">
        <v>2784629.523200002</v>
      </c>
      <c r="H17" s="130">
        <v>2741924.0044</v>
      </c>
      <c r="I17" s="130">
        <v>2607819.7868000008</v>
      </c>
      <c r="J17" s="130">
        <v>2998181.582750001</v>
      </c>
      <c r="K17" s="130">
        <v>2809111.7026500003</v>
      </c>
      <c r="L17" s="136">
        <v>3582909.5525999977</v>
      </c>
      <c r="M17" s="136">
        <v>3593709.5919999992</v>
      </c>
      <c r="N17" s="136">
        <v>3751713.18</v>
      </c>
      <c r="O17" s="136">
        <v>2561509.02</v>
      </c>
      <c r="P17" s="254">
        <v>2712191.3558414914</v>
      </c>
    </row>
    <row r="18" spans="2:16" x14ac:dyDescent="0.3">
      <c r="B18" s="128" t="s">
        <v>347</v>
      </c>
      <c r="C18" s="129">
        <v>17939210</v>
      </c>
      <c r="D18" s="130">
        <v>18110746</v>
      </c>
      <c r="E18" s="130">
        <v>19954891</v>
      </c>
      <c r="F18" s="130">
        <v>22753702</v>
      </c>
      <c r="G18" s="130">
        <v>23957984</v>
      </c>
      <c r="H18" s="130">
        <v>24005591</v>
      </c>
      <c r="I18" s="130">
        <v>25339850</v>
      </c>
      <c r="J18" s="130">
        <v>28453792</v>
      </c>
      <c r="K18" s="130">
        <v>27549363</v>
      </c>
      <c r="L18" s="136">
        <v>32216825.219999999</v>
      </c>
      <c r="M18" s="136">
        <v>35491204.939999998</v>
      </c>
      <c r="N18" s="136">
        <v>40027760.380000003</v>
      </c>
      <c r="O18" s="136">
        <v>35016906.810000002</v>
      </c>
      <c r="P18" s="254">
        <v>38977628.380000003</v>
      </c>
    </row>
    <row r="19" spans="2:16" x14ac:dyDescent="0.3">
      <c r="B19" s="128" t="s">
        <v>348</v>
      </c>
      <c r="C19" s="129">
        <v>319784.71314692724</v>
      </c>
      <c r="D19" s="130">
        <v>308273.12063637289</v>
      </c>
      <c r="E19" s="130">
        <v>315152.80407165946</v>
      </c>
      <c r="F19" s="130">
        <v>273965.41780129151</v>
      </c>
      <c r="G19" s="130">
        <v>411790.39934074989</v>
      </c>
      <c r="H19" s="130">
        <v>310806.26211273309</v>
      </c>
      <c r="I19" s="130">
        <v>439506.79903360439</v>
      </c>
      <c r="J19" s="130">
        <v>487618.21620309004</v>
      </c>
      <c r="K19" s="130">
        <v>449315.4798289453</v>
      </c>
      <c r="L19" s="136">
        <v>467905.83418614126</v>
      </c>
      <c r="M19" s="136">
        <v>404028</v>
      </c>
      <c r="N19" s="136">
        <v>393490.12011310237</v>
      </c>
      <c r="O19" s="136">
        <v>454805</v>
      </c>
      <c r="P19" s="254">
        <v>565910.85077303892</v>
      </c>
    </row>
    <row r="20" spans="2:16" x14ac:dyDescent="0.3">
      <c r="B20" s="128" t="s">
        <v>349</v>
      </c>
      <c r="C20" s="129">
        <v>44179.309068451359</v>
      </c>
      <c r="D20" s="130">
        <v>54005.67681981263</v>
      </c>
      <c r="E20" s="130">
        <v>68221.388794359707</v>
      </c>
      <c r="F20" s="130">
        <v>66910.697272709309</v>
      </c>
      <c r="G20" s="130">
        <v>63741.597893364989</v>
      </c>
      <c r="H20" s="130">
        <v>51968.234049856008</v>
      </c>
      <c r="I20" s="130">
        <v>64578.400796448172</v>
      </c>
      <c r="J20" s="130">
        <v>77642.886729229416</v>
      </c>
      <c r="K20" s="130">
        <v>72227.810359128678</v>
      </c>
      <c r="L20" s="136">
        <v>86091.81492253</v>
      </c>
      <c r="M20" s="136">
        <v>93053</v>
      </c>
      <c r="N20" s="136">
        <v>91806.287003854697</v>
      </c>
      <c r="O20" s="136">
        <v>73281.509999999995</v>
      </c>
      <c r="P20" s="254">
        <v>104600.228993841</v>
      </c>
    </row>
    <row r="21" spans="2:16" x14ac:dyDescent="0.3">
      <c r="B21" s="128" t="s">
        <v>350</v>
      </c>
      <c r="C21" s="129">
        <v>31082.641692049488</v>
      </c>
      <c r="D21" s="130">
        <v>30371.462655579748</v>
      </c>
      <c r="E21" s="130">
        <v>37981.595291325488</v>
      </c>
      <c r="F21" s="130">
        <v>36521.375780440074</v>
      </c>
      <c r="G21" s="130">
        <v>38359.630524716922</v>
      </c>
      <c r="H21" s="130">
        <v>36385.564803764843</v>
      </c>
      <c r="I21" s="130">
        <v>41177.226530837303</v>
      </c>
      <c r="J21" s="130">
        <v>49077.556197899125</v>
      </c>
      <c r="K21" s="130">
        <v>46282.701649167153</v>
      </c>
      <c r="L21" s="136">
        <v>52752.918498931809</v>
      </c>
      <c r="M21" s="136">
        <v>45533</v>
      </c>
      <c r="N21" s="136">
        <v>33436.228571045896</v>
      </c>
      <c r="O21" s="136">
        <v>27756.36</v>
      </c>
      <c r="P21" s="254">
        <v>33110.33337851712</v>
      </c>
    </row>
    <row r="22" spans="2:16" ht="27.6" x14ac:dyDescent="0.3">
      <c r="B22" s="164" t="s">
        <v>351</v>
      </c>
      <c r="C22" s="165">
        <v>2010</v>
      </c>
      <c r="D22" s="166">
        <v>2011</v>
      </c>
      <c r="E22" s="166">
        <v>2012</v>
      </c>
      <c r="F22" s="166">
        <v>2013</v>
      </c>
      <c r="G22" s="166">
        <v>2014</v>
      </c>
      <c r="H22" s="166">
        <v>2015</v>
      </c>
      <c r="I22" s="166">
        <v>2016</v>
      </c>
      <c r="J22" s="166">
        <v>2017</v>
      </c>
      <c r="K22" s="166">
        <v>2018</v>
      </c>
      <c r="L22" s="166">
        <v>2019</v>
      </c>
      <c r="M22" s="166">
        <v>2020</v>
      </c>
      <c r="N22" s="166">
        <v>2021</v>
      </c>
      <c r="O22" s="166">
        <v>2022</v>
      </c>
      <c r="P22" s="166">
        <v>2023</v>
      </c>
    </row>
    <row r="23" spans="2:16" x14ac:dyDescent="0.3">
      <c r="B23" s="132" t="s">
        <v>334</v>
      </c>
      <c r="C23" s="133">
        <v>91.709830542341365</v>
      </c>
      <c r="D23" s="134">
        <v>94.509576937249321</v>
      </c>
      <c r="E23" s="134">
        <v>93.320229776359184</v>
      </c>
      <c r="F23" s="134">
        <v>104.13922490774306</v>
      </c>
      <c r="G23" s="134">
        <v>111.68610050963073</v>
      </c>
      <c r="H23" s="134">
        <v>121.64908429061458</v>
      </c>
      <c r="I23" s="134">
        <v>124.1725125653282</v>
      </c>
      <c r="J23" s="134">
        <v>135.48341759423832</v>
      </c>
      <c r="K23" s="134">
        <v>140.69185958329706</v>
      </c>
      <c r="L23" s="168">
        <v>137.5</v>
      </c>
      <c r="M23" s="168">
        <v>131.65616905121814</v>
      </c>
      <c r="N23" s="223">
        <v>147.4</v>
      </c>
      <c r="O23" s="223">
        <v>131.4</v>
      </c>
      <c r="P23" s="223">
        <v>129.88489533257308</v>
      </c>
    </row>
    <row r="24" spans="2:16" x14ac:dyDescent="0.3">
      <c r="B24" s="132" t="s">
        <v>335</v>
      </c>
      <c r="C24" s="133">
        <v>62.34805484846742</v>
      </c>
      <c r="D24" s="134">
        <v>57.68352960845305</v>
      </c>
      <c r="E24" s="134">
        <v>59.672818018071929</v>
      </c>
      <c r="F24" s="134">
        <v>61.915381811632223</v>
      </c>
      <c r="G24" s="134">
        <v>67.617889846094513</v>
      </c>
      <c r="H24" s="134">
        <v>68.587354747477889</v>
      </c>
      <c r="I24" s="134">
        <v>68.701815920193837</v>
      </c>
      <c r="J24" s="134">
        <v>71.866397546790324</v>
      </c>
      <c r="K24" s="134">
        <v>70.246076644273998</v>
      </c>
      <c r="L24" s="168">
        <v>80.8</v>
      </c>
      <c r="M24" s="168">
        <v>75.793424438955796</v>
      </c>
      <c r="N24" s="223">
        <v>60.3</v>
      </c>
      <c r="O24" s="223">
        <v>57.7</v>
      </c>
      <c r="P24" s="223">
        <v>59.186319417493088</v>
      </c>
    </row>
    <row r="25" spans="2:16" x14ac:dyDescent="0.3">
      <c r="B25" s="132" t="s">
        <v>336</v>
      </c>
      <c r="C25" s="133">
        <v>171.42788904681916</v>
      </c>
      <c r="D25" s="134">
        <v>180.90436829332475</v>
      </c>
      <c r="E25" s="134">
        <v>189.9936562599934</v>
      </c>
      <c r="F25" s="134">
        <v>185.45761155882565</v>
      </c>
      <c r="G25" s="134">
        <v>202.6464789656591</v>
      </c>
      <c r="H25" s="134">
        <v>200.76351669354474</v>
      </c>
      <c r="I25" s="134">
        <v>205.48247951639257</v>
      </c>
      <c r="J25" s="134">
        <v>205.68387822780477</v>
      </c>
      <c r="K25" s="134">
        <v>198.55959394813132</v>
      </c>
      <c r="L25" s="168">
        <v>219.7</v>
      </c>
      <c r="M25" s="168">
        <v>229.37639898276441</v>
      </c>
      <c r="N25" s="223">
        <v>233.2</v>
      </c>
      <c r="O25" s="223">
        <v>192.3</v>
      </c>
      <c r="P25" s="223">
        <v>198.08847793820237</v>
      </c>
    </row>
    <row r="26" spans="2:16" x14ac:dyDescent="0.3">
      <c r="B26" s="132" t="s">
        <v>337</v>
      </c>
      <c r="C26" s="133">
        <v>5.4323661332294595</v>
      </c>
      <c r="D26" s="134">
        <v>5.5156148934194551</v>
      </c>
      <c r="E26" s="134">
        <v>6.0757467428741307</v>
      </c>
      <c r="F26" s="134">
        <v>6.0788084220731422</v>
      </c>
      <c r="G26" s="134">
        <v>6.6205422305935837</v>
      </c>
      <c r="H26" s="134">
        <v>6.6332609565542526</v>
      </c>
      <c r="I26" s="134">
        <v>6.824764300973178</v>
      </c>
      <c r="J26" s="134">
        <v>6.8928527403320983</v>
      </c>
      <c r="K26" s="134">
        <v>6.9011783815711754</v>
      </c>
      <c r="L26" s="168">
        <v>7.5</v>
      </c>
      <c r="M26" s="168">
        <v>8.1907381011771125</v>
      </c>
      <c r="N26" s="223">
        <v>8</v>
      </c>
      <c r="O26" s="223">
        <v>6.5</v>
      </c>
      <c r="P26" s="223">
        <v>6.4709854665337279</v>
      </c>
    </row>
    <row r="27" spans="2:16" x14ac:dyDescent="0.3">
      <c r="B27" s="132" t="s">
        <v>338</v>
      </c>
      <c r="C27" s="133">
        <v>5.2940441566592265</v>
      </c>
      <c r="D27" s="134">
        <v>5.6584834673200843</v>
      </c>
      <c r="E27" s="134">
        <v>6.625919858175811</v>
      </c>
      <c r="F27" s="134">
        <v>7.3820943810824771</v>
      </c>
      <c r="G27" s="134">
        <v>8.2724016467352381</v>
      </c>
      <c r="H27" s="134">
        <v>8.6171695482570101</v>
      </c>
      <c r="I27" s="134">
        <v>9.276528206487777</v>
      </c>
      <c r="J27" s="134">
        <v>9.6951947210271729</v>
      </c>
      <c r="K27" s="134">
        <v>9.8331143498096019</v>
      </c>
      <c r="L27" s="168">
        <v>10.9</v>
      </c>
      <c r="M27" s="168">
        <v>12.652134006952917</v>
      </c>
      <c r="N27" s="223">
        <v>12.7</v>
      </c>
      <c r="O27" s="223">
        <v>11.3</v>
      </c>
      <c r="P27" s="223">
        <v>11.22369484889964</v>
      </c>
    </row>
    <row r="28" spans="2:16" x14ac:dyDescent="0.3">
      <c r="B28" s="132" t="s">
        <v>339</v>
      </c>
      <c r="C28" s="133">
        <v>28.56252344590499</v>
      </c>
      <c r="D28" s="134">
        <v>29.161481740751331</v>
      </c>
      <c r="E28" s="134">
        <v>29.803869910368007</v>
      </c>
      <c r="F28" s="134">
        <v>30.180378380827687</v>
      </c>
      <c r="G28" s="134">
        <v>31.192875324008128</v>
      </c>
      <c r="H28" s="134">
        <v>30.608496050777706</v>
      </c>
      <c r="I28" s="134">
        <v>29.279455598127118</v>
      </c>
      <c r="J28" s="134">
        <v>28.77741657416442</v>
      </c>
      <c r="K28" s="134">
        <v>28.270483579742407</v>
      </c>
      <c r="L28" s="168">
        <v>28.6</v>
      </c>
      <c r="M28" s="168">
        <v>30.077280956903717</v>
      </c>
      <c r="N28" s="223">
        <v>31.4</v>
      </c>
      <c r="O28" s="223">
        <v>30.2</v>
      </c>
      <c r="P28" s="223">
        <v>28.841086886847076</v>
      </c>
    </row>
    <row r="29" spans="2:16" x14ac:dyDescent="0.3">
      <c r="B29" s="132" t="s">
        <v>340</v>
      </c>
      <c r="C29" s="133">
        <v>14.480601255458749</v>
      </c>
      <c r="D29" s="134">
        <v>16.615285278322418</v>
      </c>
      <c r="E29" s="134">
        <v>19.384739716319213</v>
      </c>
      <c r="F29" s="134">
        <v>21.614776891793138</v>
      </c>
      <c r="G29" s="134">
        <v>24.18247901291674</v>
      </c>
      <c r="H29" s="134">
        <v>25.73564550755858</v>
      </c>
      <c r="I29" s="134">
        <v>26.822500684133015</v>
      </c>
      <c r="J29" s="134">
        <v>27.567859621966267</v>
      </c>
      <c r="K29" s="134">
        <v>28.544675930476931</v>
      </c>
      <c r="L29" s="168">
        <v>28.2</v>
      </c>
      <c r="M29" s="168">
        <v>31.662001036867256</v>
      </c>
      <c r="N29" s="223">
        <v>31.8</v>
      </c>
      <c r="O29" s="223">
        <v>32.1</v>
      </c>
      <c r="P29" s="223">
        <v>33.270575572313028</v>
      </c>
    </row>
    <row r="30" spans="2:16" x14ac:dyDescent="0.3">
      <c r="B30" s="132" t="s">
        <v>341</v>
      </c>
      <c r="C30" s="133">
        <v>13.50331919524284</v>
      </c>
      <c r="D30" s="134">
        <v>13.608302661969169</v>
      </c>
      <c r="E30" s="134">
        <v>14.934458392451059</v>
      </c>
      <c r="F30" s="134">
        <v>15.647143864201031</v>
      </c>
      <c r="G30" s="134">
        <v>16.468464219052624</v>
      </c>
      <c r="H30" s="134">
        <v>16.318368724943625</v>
      </c>
      <c r="I30" s="134">
        <v>16.128487067231493</v>
      </c>
      <c r="J30" s="134">
        <v>16.756193663994964</v>
      </c>
      <c r="K30" s="134">
        <v>16.221941849112106</v>
      </c>
      <c r="L30" s="168">
        <v>18.5</v>
      </c>
      <c r="M30" s="168">
        <v>22.8</v>
      </c>
      <c r="N30" s="223">
        <v>22.1</v>
      </c>
      <c r="O30" s="223">
        <v>20.5</v>
      </c>
      <c r="P30" s="223">
        <v>20.611123549808635</v>
      </c>
    </row>
    <row r="31" spans="2:16" x14ac:dyDescent="0.3">
      <c r="B31" s="132" t="s">
        <v>342</v>
      </c>
      <c r="C31" s="133">
        <v>118.91903308421479</v>
      </c>
      <c r="D31" s="134">
        <v>125.44890302997115</v>
      </c>
      <c r="E31" s="134">
        <v>142.6605673189722</v>
      </c>
      <c r="F31" s="134">
        <v>146.57732530058459</v>
      </c>
      <c r="G31" s="134">
        <v>157.23598784918696</v>
      </c>
      <c r="H31" s="134">
        <v>168.58543669058909</v>
      </c>
      <c r="I31" s="134">
        <v>182.22865669871825</v>
      </c>
      <c r="J31" s="134">
        <v>184.26598531997735</v>
      </c>
      <c r="K31" s="134">
        <v>173.34010301806498</v>
      </c>
      <c r="L31" s="168">
        <v>194.4</v>
      </c>
      <c r="M31" s="168">
        <v>212.7</v>
      </c>
      <c r="N31" s="223">
        <v>213.3</v>
      </c>
      <c r="O31" s="223">
        <v>150.69999999999999</v>
      </c>
      <c r="P31" s="223">
        <v>147.07170014209456</v>
      </c>
    </row>
    <row r="32" spans="2:16" x14ac:dyDescent="0.3">
      <c r="B32" s="132" t="s">
        <v>343</v>
      </c>
      <c r="C32" s="133">
        <v>15.554978973194455</v>
      </c>
      <c r="D32" s="134">
        <v>14.741998921674037</v>
      </c>
      <c r="E32" s="134">
        <v>16.976549094245517</v>
      </c>
      <c r="F32" s="134">
        <v>18.707826855744631</v>
      </c>
      <c r="G32" s="134">
        <v>9.5918025503606668</v>
      </c>
      <c r="H32" s="134">
        <v>8.7698893787564671</v>
      </c>
      <c r="I32" s="134">
        <v>9.2155756211308066</v>
      </c>
      <c r="J32" s="134">
        <v>10.087306990768175</v>
      </c>
      <c r="K32" s="134">
        <v>8.5275961854643629</v>
      </c>
      <c r="L32" s="168">
        <v>8</v>
      </c>
      <c r="M32" s="168">
        <v>7.9140964649757146</v>
      </c>
      <c r="N32" s="223">
        <v>8.9</v>
      </c>
      <c r="O32" s="223">
        <v>6.7</v>
      </c>
      <c r="P32" s="223">
        <v>8.2134332774630465</v>
      </c>
    </row>
    <row r="33" spans="2:16" x14ac:dyDescent="0.3">
      <c r="B33" s="132" t="s">
        <v>344</v>
      </c>
      <c r="C33" s="133">
        <v>53.318270151971269</v>
      </c>
      <c r="D33" s="134">
        <v>60.61521265934325</v>
      </c>
      <c r="E33" s="134">
        <v>66.537322665932209</v>
      </c>
      <c r="F33" s="134">
        <v>68.003748868224946</v>
      </c>
      <c r="G33" s="134">
        <v>75.320692477019989</v>
      </c>
      <c r="H33" s="134">
        <v>75.164957254989417</v>
      </c>
      <c r="I33" s="134">
        <v>80.437610606049901</v>
      </c>
      <c r="J33" s="134">
        <v>90.609244757343191</v>
      </c>
      <c r="K33" s="134">
        <v>87.987710687572246</v>
      </c>
      <c r="L33" s="168">
        <v>99.9</v>
      </c>
      <c r="M33" s="168">
        <v>108.87137862523761</v>
      </c>
      <c r="N33" s="223">
        <v>117</v>
      </c>
      <c r="O33" s="223">
        <v>97.9</v>
      </c>
      <c r="P33" s="223">
        <v>106.58755100478932</v>
      </c>
    </row>
    <row r="34" spans="2:16" x14ac:dyDescent="0.3">
      <c r="B34" s="132" t="s">
        <v>345</v>
      </c>
      <c r="C34" s="133">
        <v>1.0167474145729649</v>
      </c>
      <c r="D34" s="134">
        <v>0.99000416841533279</v>
      </c>
      <c r="E34" s="134">
        <v>1.2492759930027018</v>
      </c>
      <c r="F34" s="134">
        <v>1.4019179175002561</v>
      </c>
      <c r="G34" s="134">
        <v>1.7815974025579184</v>
      </c>
      <c r="H34" s="134">
        <v>1.9768380536874532</v>
      </c>
      <c r="I34" s="134">
        <v>2.2343123389018538</v>
      </c>
      <c r="J34" s="134">
        <v>2.5609764419827075</v>
      </c>
      <c r="K34" s="134">
        <v>2.4957405354131019</v>
      </c>
      <c r="L34" s="168">
        <v>2.9</v>
      </c>
      <c r="M34" s="168">
        <v>3.4</v>
      </c>
      <c r="N34" s="223">
        <v>3.3</v>
      </c>
      <c r="O34" s="223">
        <v>2.9</v>
      </c>
      <c r="P34" s="223">
        <v>2.8284212034197154</v>
      </c>
    </row>
    <row r="35" spans="2:16" x14ac:dyDescent="0.3">
      <c r="B35" s="132" t="s">
        <v>346</v>
      </c>
      <c r="C35" s="133">
        <v>81.203061986839401</v>
      </c>
      <c r="D35" s="134">
        <v>87.806543568863376</v>
      </c>
      <c r="E35" s="134">
        <v>94.622044042287115</v>
      </c>
      <c r="F35" s="134">
        <v>96.896409395763584</v>
      </c>
      <c r="G35" s="134">
        <v>96.73636809729463</v>
      </c>
      <c r="H35" s="134">
        <v>97.596684106614532</v>
      </c>
      <c r="I35" s="134">
        <v>107.63179326578401</v>
      </c>
      <c r="J35" s="134">
        <v>108.26276365137301</v>
      </c>
      <c r="K35" s="134">
        <v>104.48401208089439</v>
      </c>
      <c r="L35" s="168">
        <v>123.2</v>
      </c>
      <c r="M35" s="168">
        <v>126.79102990048953</v>
      </c>
      <c r="N35" s="223">
        <v>120.5</v>
      </c>
      <c r="O35" s="223">
        <v>85.2</v>
      </c>
      <c r="P35" s="223">
        <v>79.251366967014192</v>
      </c>
    </row>
    <row r="36" spans="2:16" x14ac:dyDescent="0.3">
      <c r="B36" s="132" t="s">
        <v>347</v>
      </c>
      <c r="C36" s="133">
        <v>119.65813619109646</v>
      </c>
      <c r="D36" s="134">
        <v>116.52340647133147</v>
      </c>
      <c r="E36" s="134">
        <v>123.20110128988645</v>
      </c>
      <c r="F36" s="134">
        <v>135.56094123206694</v>
      </c>
      <c r="G36" s="134">
        <v>136.73284975522134</v>
      </c>
      <c r="H36" s="134">
        <v>131.75915075098672</v>
      </c>
      <c r="I36" s="134">
        <v>135.45514507818359</v>
      </c>
      <c r="J36" s="134">
        <v>146.02625946388358</v>
      </c>
      <c r="K36" s="134">
        <v>134.42582499353472</v>
      </c>
      <c r="L36" s="168">
        <v>150.30000000000001</v>
      </c>
      <c r="M36" s="168">
        <v>169.86520722516681</v>
      </c>
      <c r="N36" s="223">
        <v>174.1</v>
      </c>
      <c r="O36" s="223">
        <v>137.5</v>
      </c>
      <c r="P36" s="223">
        <v>142.52460282287555</v>
      </c>
    </row>
    <row r="37" spans="2:16" x14ac:dyDescent="0.3">
      <c r="B37" s="132" t="s">
        <v>348</v>
      </c>
      <c r="C37" s="133">
        <v>13.880056577163653</v>
      </c>
      <c r="D37" s="134">
        <v>13.093605509626581</v>
      </c>
      <c r="E37" s="134">
        <v>13.405396580990274</v>
      </c>
      <c r="F37" s="134">
        <v>12.095755444192307</v>
      </c>
      <c r="G37" s="134">
        <v>18.926389006282854</v>
      </c>
      <c r="H37" s="134">
        <v>20.241710625209315</v>
      </c>
      <c r="I37" s="134">
        <v>22.856455066990968</v>
      </c>
      <c r="J37" s="134">
        <v>24.612419661722559</v>
      </c>
      <c r="K37" s="134">
        <v>25.501507935126178</v>
      </c>
      <c r="L37" s="168">
        <v>26.2</v>
      </c>
      <c r="M37" s="168">
        <v>28</v>
      </c>
      <c r="N37" s="223">
        <v>25.3</v>
      </c>
      <c r="O37" s="223">
        <v>23.9</v>
      </c>
      <c r="P37" s="223">
        <v>25.233754546167628</v>
      </c>
    </row>
    <row r="38" spans="2:16" x14ac:dyDescent="0.3">
      <c r="B38" s="132" t="s">
        <v>349</v>
      </c>
      <c r="C38" s="133">
        <v>16.184364074524844</v>
      </c>
      <c r="D38" s="134">
        <v>16.973619615355993</v>
      </c>
      <c r="E38" s="134">
        <v>18.149845784665196</v>
      </c>
      <c r="F38" s="134">
        <v>18.026199982430597</v>
      </c>
      <c r="G38" s="134">
        <v>19.989333282994039</v>
      </c>
      <c r="H38" s="134">
        <v>20.339756589229172</v>
      </c>
      <c r="I38" s="134">
        <v>22.434023058353844</v>
      </c>
      <c r="J38" s="134">
        <v>25.0736183338709</v>
      </c>
      <c r="K38" s="134">
        <v>24.019719324464155</v>
      </c>
      <c r="L38" s="168">
        <v>26.7</v>
      </c>
      <c r="M38" s="168">
        <v>31.973136917167903</v>
      </c>
      <c r="N38" s="223">
        <v>31.2</v>
      </c>
      <c r="O38" s="223">
        <v>24.1</v>
      </c>
      <c r="P38" s="223">
        <v>25.421115305517716</v>
      </c>
    </row>
    <row r="39" spans="2:16" x14ac:dyDescent="0.3">
      <c r="B39" s="132" t="s">
        <v>350</v>
      </c>
      <c r="C39" s="133">
        <v>20.76380379526309</v>
      </c>
      <c r="D39" s="134">
        <v>17.402334293854249</v>
      </c>
      <c r="E39" s="134">
        <v>19.033567190761985</v>
      </c>
      <c r="F39" s="134">
        <v>18.6886889564462</v>
      </c>
      <c r="G39" s="134">
        <v>19.948935267469597</v>
      </c>
      <c r="H39" s="134">
        <v>20.343109633318033</v>
      </c>
      <c r="I39" s="134">
        <v>21.05122587211364</v>
      </c>
      <c r="J39" s="134">
        <v>22.783503008322281</v>
      </c>
      <c r="K39" s="134">
        <v>21.094741960596753</v>
      </c>
      <c r="L39" s="168">
        <v>22.6</v>
      </c>
      <c r="M39" s="168">
        <v>23.1</v>
      </c>
      <c r="N39" s="223">
        <v>15.5</v>
      </c>
      <c r="O39" s="223">
        <v>11.1</v>
      </c>
      <c r="P39" s="223">
        <v>12.25960967910202</v>
      </c>
    </row>
    <row r="40" spans="2:16" ht="15.6" x14ac:dyDescent="0.3">
      <c r="B40" s="164" t="s">
        <v>1311</v>
      </c>
      <c r="C40" s="165" t="s">
        <v>352</v>
      </c>
      <c r="D40" s="166" t="s">
        <v>353</v>
      </c>
      <c r="E40" s="166" t="s">
        <v>354</v>
      </c>
      <c r="F40" s="166" t="s">
        <v>309</v>
      </c>
      <c r="G40" s="137"/>
      <c r="H40" s="137"/>
      <c r="I40" s="137"/>
      <c r="J40" s="137"/>
      <c r="K40" s="137"/>
      <c r="L40" s="131"/>
      <c r="M40" s="136"/>
    </row>
    <row r="41" spans="2:16" x14ac:dyDescent="0.3">
      <c r="B41" s="128" t="s">
        <v>334</v>
      </c>
      <c r="C41" s="133">
        <v>46.032685280987899</v>
      </c>
      <c r="D41" s="134">
        <v>13.982801624643811</v>
      </c>
      <c r="E41" s="134">
        <v>10.6406203123385</v>
      </c>
      <c r="F41" s="134">
        <v>29.343892782029783</v>
      </c>
      <c r="G41" s="135"/>
      <c r="H41" s="135"/>
      <c r="I41" s="135"/>
      <c r="J41" s="135"/>
      <c r="K41" s="135"/>
      <c r="L41" s="131"/>
    </row>
    <row r="42" spans="2:16" x14ac:dyDescent="0.3">
      <c r="B42" s="128" t="s">
        <v>335</v>
      </c>
      <c r="C42" s="133">
        <v>38.953543535601455</v>
      </c>
      <c r="D42" s="134">
        <v>58.571985210855274</v>
      </c>
      <c r="E42" s="134">
        <v>0.87253248182449628</v>
      </c>
      <c r="F42" s="134">
        <v>1.6019387717187783</v>
      </c>
      <c r="G42" s="135"/>
      <c r="H42" s="135"/>
      <c r="I42" s="135"/>
      <c r="J42" s="135"/>
      <c r="K42" s="135"/>
      <c r="L42" s="131"/>
    </row>
    <row r="43" spans="2:16" x14ac:dyDescent="0.3">
      <c r="B43" s="128" t="s">
        <v>336</v>
      </c>
      <c r="C43" s="133">
        <v>21.218457876093925</v>
      </c>
      <c r="D43" s="134">
        <v>25.134744593419104</v>
      </c>
      <c r="E43" s="134">
        <v>1.4941233599183747</v>
      </c>
      <c r="F43" s="134">
        <v>49.765397821261587</v>
      </c>
      <c r="G43" s="135"/>
      <c r="H43" s="135"/>
      <c r="I43" s="135"/>
      <c r="J43" s="135"/>
      <c r="K43" s="135"/>
      <c r="L43" s="131"/>
    </row>
    <row r="44" spans="2:16" x14ac:dyDescent="0.3">
      <c r="B44" s="128" t="s">
        <v>337</v>
      </c>
      <c r="C44" s="133">
        <v>7.2835066825903327</v>
      </c>
      <c r="D44" s="134">
        <v>42.605116499450553</v>
      </c>
      <c r="E44" s="134">
        <v>2.3920964090362422</v>
      </c>
      <c r="F44" s="134">
        <v>47.71928040892287</v>
      </c>
      <c r="G44" s="135"/>
      <c r="H44" s="135"/>
      <c r="I44" s="135"/>
      <c r="J44" s="135"/>
      <c r="K44" s="135"/>
      <c r="L44" s="131"/>
    </row>
    <row r="45" spans="2:16" x14ac:dyDescent="0.3">
      <c r="B45" s="128" t="s">
        <v>338</v>
      </c>
      <c r="C45" s="133">
        <v>24.827297751360103</v>
      </c>
      <c r="D45" s="134">
        <v>45.313124948185305</v>
      </c>
      <c r="E45" s="134">
        <v>4.8024210186313763</v>
      </c>
      <c r="F45" s="134">
        <v>25.057156281823211</v>
      </c>
      <c r="G45" s="135"/>
      <c r="H45" s="135"/>
      <c r="I45" s="135"/>
      <c r="J45" s="135"/>
      <c r="K45" s="135"/>
      <c r="L45" s="131"/>
    </row>
    <row r="46" spans="2:16" x14ac:dyDescent="0.3">
      <c r="B46" s="128" t="s">
        <v>339</v>
      </c>
      <c r="C46" s="133">
        <v>10.195931110446498</v>
      </c>
      <c r="D46" s="134">
        <v>24.10806118652846</v>
      </c>
      <c r="E46" s="134">
        <v>6.949499959880078</v>
      </c>
      <c r="F46" s="134">
        <v>58.746507743144967</v>
      </c>
      <c r="G46" s="135"/>
      <c r="H46" s="135"/>
      <c r="I46" s="135"/>
      <c r="J46" s="135"/>
      <c r="K46" s="135"/>
      <c r="L46" s="131"/>
    </row>
    <row r="47" spans="2:16" x14ac:dyDescent="0.3">
      <c r="B47" s="128" t="s">
        <v>340</v>
      </c>
      <c r="C47" s="133">
        <v>0.11565594438311255</v>
      </c>
      <c r="D47" s="134">
        <v>9.2614701750995039</v>
      </c>
      <c r="E47" s="134">
        <v>47.636009990722435</v>
      </c>
      <c r="F47" s="134">
        <v>31.788342284729197</v>
      </c>
      <c r="G47" s="135"/>
      <c r="H47" s="135"/>
      <c r="I47" s="135"/>
      <c r="J47" s="135"/>
      <c r="K47" s="135"/>
      <c r="L47" s="131"/>
    </row>
    <row r="48" spans="2:16" x14ac:dyDescent="0.3">
      <c r="B48" s="128" t="s">
        <v>341</v>
      </c>
      <c r="C48" s="133">
        <v>32.398237759044584</v>
      </c>
      <c r="D48" s="134">
        <v>61.833028795778205</v>
      </c>
      <c r="E48" s="134">
        <v>3.4906233248578595</v>
      </c>
      <c r="F48" s="134">
        <v>2.2781101203193543</v>
      </c>
      <c r="G48" s="135"/>
      <c r="H48" s="135"/>
      <c r="I48" s="135"/>
      <c r="J48" s="135"/>
      <c r="K48" s="135"/>
      <c r="L48" s="131"/>
    </row>
    <row r="49" spans="2:12" x14ac:dyDescent="0.3">
      <c r="B49" s="128" t="s">
        <v>342</v>
      </c>
      <c r="C49" s="133">
        <v>25.117250989723182</v>
      </c>
      <c r="D49" s="134">
        <v>36.800315386692617</v>
      </c>
      <c r="E49" s="134">
        <v>4.2536442703052471</v>
      </c>
      <c r="F49" s="134">
        <v>33.82878935327895</v>
      </c>
      <c r="G49" s="135"/>
      <c r="H49" s="135"/>
      <c r="I49" s="135"/>
      <c r="J49" s="135"/>
      <c r="K49" s="135"/>
      <c r="L49" s="131"/>
    </row>
    <row r="50" spans="2:12" x14ac:dyDescent="0.3">
      <c r="B50" s="128" t="s">
        <v>343</v>
      </c>
      <c r="C50" s="133">
        <v>90.019138824865067</v>
      </c>
      <c r="D50" s="134">
        <v>7.0768468099039747</v>
      </c>
      <c r="E50" s="134">
        <v>2.2403304202085859</v>
      </c>
      <c r="F50" s="134">
        <v>0.66368394502238459</v>
      </c>
      <c r="G50" s="135"/>
      <c r="H50" s="135"/>
      <c r="I50" s="135"/>
      <c r="J50" s="135"/>
      <c r="K50" s="135"/>
      <c r="L50" s="131"/>
    </row>
    <row r="51" spans="2:12" x14ac:dyDescent="0.3">
      <c r="B51" s="128" t="s">
        <v>344</v>
      </c>
      <c r="C51" s="133">
        <v>13.487377533548312</v>
      </c>
      <c r="D51" s="134">
        <v>9.4201583577217729</v>
      </c>
      <c r="E51" s="134">
        <v>0.24112215593758052</v>
      </c>
      <c r="F51" s="134">
        <v>2.2395024190326183</v>
      </c>
      <c r="G51" s="135"/>
      <c r="H51" s="135"/>
      <c r="I51" s="135"/>
      <c r="J51" s="135"/>
      <c r="K51" s="135"/>
      <c r="L51" s="131"/>
    </row>
    <row r="52" spans="2:12" x14ac:dyDescent="0.3">
      <c r="B52" s="128" t="s">
        <v>345</v>
      </c>
      <c r="C52" s="133">
        <v>26.377926508523259</v>
      </c>
      <c r="D52" s="134">
        <v>28.890861717589829</v>
      </c>
      <c r="E52" s="134">
        <v>6.4193797094725538</v>
      </c>
      <c r="F52" s="134">
        <v>38.311832064414361</v>
      </c>
      <c r="G52" s="135"/>
      <c r="H52" s="135"/>
      <c r="I52" s="135"/>
      <c r="J52" s="135"/>
      <c r="K52" s="135"/>
      <c r="L52" s="131"/>
    </row>
    <row r="53" spans="2:12" x14ac:dyDescent="0.3">
      <c r="B53" s="128" t="s">
        <v>346</v>
      </c>
      <c r="C53" s="133">
        <v>29.485722221463906</v>
      </c>
      <c r="D53" s="134">
        <v>36.19030558915518</v>
      </c>
      <c r="E53" s="134">
        <v>1.8966976983018597</v>
      </c>
      <c r="F53" s="134">
        <v>32.427274491079046</v>
      </c>
      <c r="G53" s="135"/>
      <c r="H53" s="135"/>
      <c r="I53" s="135"/>
      <c r="J53" s="135"/>
      <c r="K53" s="135"/>
      <c r="L53" s="131"/>
    </row>
    <row r="54" spans="2:12" x14ac:dyDescent="0.3">
      <c r="B54" s="128" t="s">
        <v>347</v>
      </c>
      <c r="C54" s="133">
        <v>35.212278915980569</v>
      </c>
      <c r="D54" s="134">
        <v>13.425369699212057</v>
      </c>
      <c r="E54" s="134">
        <v>1.7160332677993475</v>
      </c>
      <c r="F54" s="134">
        <v>19.297438665764219</v>
      </c>
      <c r="G54" s="135"/>
      <c r="H54" s="135"/>
      <c r="I54" s="135"/>
      <c r="J54" s="135"/>
      <c r="K54" s="135"/>
      <c r="L54" s="131"/>
    </row>
    <row r="55" spans="2:12" x14ac:dyDescent="0.3">
      <c r="B55" s="128" t="s">
        <v>348</v>
      </c>
      <c r="C55" s="133">
        <v>13.453524780159375</v>
      </c>
      <c r="D55" s="134">
        <v>76.075012657549365</v>
      </c>
      <c r="E55" s="134">
        <v>0.16056154200719547</v>
      </c>
      <c r="F55" s="134">
        <v>10.310901020284064</v>
      </c>
      <c r="G55" s="135"/>
      <c r="H55" s="135"/>
      <c r="I55" s="135"/>
      <c r="J55" s="135"/>
      <c r="K55" s="135"/>
      <c r="L55" s="131"/>
    </row>
    <row r="56" spans="2:12" x14ac:dyDescent="0.3">
      <c r="B56" s="128" t="s">
        <v>349</v>
      </c>
      <c r="C56" s="133">
        <v>31.156975392993349</v>
      </c>
      <c r="D56" s="134">
        <v>48.571745194627667</v>
      </c>
      <c r="E56" s="134">
        <v>1.7884831890422428</v>
      </c>
      <c r="F56" s="134">
        <v>18.482796223336749</v>
      </c>
      <c r="G56" s="135"/>
      <c r="H56" s="135"/>
      <c r="I56" s="135"/>
      <c r="J56" s="135"/>
      <c r="K56" s="135"/>
      <c r="L56" s="131"/>
    </row>
    <row r="57" spans="2:12" x14ac:dyDescent="0.3">
      <c r="B57" s="128" t="s">
        <v>350</v>
      </c>
      <c r="C57" s="133">
        <v>27.890509817366208</v>
      </c>
      <c r="D57" s="134">
        <v>50.07751488158334</v>
      </c>
      <c r="E57" s="134">
        <v>4.4944237130086373</v>
      </c>
      <c r="F57" s="134">
        <v>17.537551588041808</v>
      </c>
      <c r="G57" s="135"/>
      <c r="H57" s="135"/>
      <c r="I57" s="135"/>
      <c r="J57" s="135"/>
      <c r="K57" s="135"/>
      <c r="L57" s="131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9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6DD6-1E81-472A-941C-C417E2C2493D}">
  <dimension ref="A1:O272"/>
  <sheetViews>
    <sheetView topLeftCell="A245" workbookViewId="0">
      <selection activeCell="F2" sqref="F2:F269"/>
    </sheetView>
  </sheetViews>
  <sheetFormatPr defaultColWidth="9.109375" defaultRowHeight="14.4" x14ac:dyDescent="0.3"/>
  <cols>
    <col min="1" max="1" width="32.88671875" style="331" customWidth="1"/>
    <col min="2" max="2" width="101" style="331" customWidth="1"/>
    <col min="3" max="3" width="18.6640625" style="331" customWidth="1"/>
    <col min="4" max="4" width="10.5546875" style="332" customWidth="1"/>
    <col min="5" max="5" width="25.109375" style="332" customWidth="1"/>
    <col min="6" max="6" width="23.88671875" style="333" customWidth="1"/>
    <col min="7" max="7" width="18.88671875" style="333" customWidth="1"/>
    <col min="8" max="8" width="17.5546875" style="333" customWidth="1"/>
    <col min="9" max="9" width="17.6640625" style="249" customWidth="1"/>
    <col min="10" max="10" width="20.88671875" style="250" customWidth="1"/>
    <col min="11" max="11" width="16" style="250" customWidth="1"/>
    <col min="12" max="12" width="18.33203125" style="250" customWidth="1"/>
    <col min="13" max="13" width="21.109375" style="298" customWidth="1"/>
    <col min="14" max="14" width="27.33203125" style="332" customWidth="1"/>
    <col min="15" max="15" width="57.88671875" style="334" customWidth="1"/>
    <col min="16" max="16384" width="9.109375" style="234"/>
  </cols>
  <sheetData>
    <row r="1" spans="1:15" s="233" customFormat="1" ht="22.95" customHeight="1" x14ac:dyDescent="0.3">
      <c r="A1" s="308" t="s">
        <v>360</v>
      </c>
      <c r="B1" s="308" t="s">
        <v>406</v>
      </c>
      <c r="C1" s="327" t="s">
        <v>361</v>
      </c>
      <c r="D1" s="243" t="s">
        <v>407</v>
      </c>
      <c r="E1" s="243" t="s">
        <v>408</v>
      </c>
      <c r="F1" s="244" t="s">
        <v>409</v>
      </c>
      <c r="G1" s="244" t="s">
        <v>1228</v>
      </c>
      <c r="H1" s="244" t="s">
        <v>364</v>
      </c>
      <c r="I1" s="244" t="s">
        <v>365</v>
      </c>
      <c r="J1" s="243" t="s">
        <v>104</v>
      </c>
      <c r="K1" s="243" t="s">
        <v>105</v>
      </c>
      <c r="L1" s="243" t="s">
        <v>410</v>
      </c>
      <c r="M1" s="243" t="s">
        <v>411</v>
      </c>
      <c r="N1" s="243" t="s">
        <v>412</v>
      </c>
      <c r="O1" s="245" t="s">
        <v>413</v>
      </c>
    </row>
    <row r="2" spans="1:15" ht="15.6" customHeight="1" x14ac:dyDescent="0.3">
      <c r="A2" s="328" t="s">
        <v>414</v>
      </c>
      <c r="B2" s="328" t="s">
        <v>1047</v>
      </c>
      <c r="C2" s="328" t="s">
        <v>1048</v>
      </c>
      <c r="D2" s="329" t="s">
        <v>675</v>
      </c>
      <c r="E2" s="329" t="s">
        <v>162</v>
      </c>
      <c r="F2" s="246">
        <f>VLOOKUP(A2,[4]Planilha1!$E$4:$F$270,2,FALSE)</f>
        <v>282990184785.03003</v>
      </c>
      <c r="G2" s="246">
        <f>VLOOKUP(A2,[4]Planilha7!$L$5:$Q$252,6,FALSE)</f>
        <v>1176265651.3400002</v>
      </c>
      <c r="H2" s="246" t="s">
        <v>1263</v>
      </c>
      <c r="I2" s="246">
        <f>VLOOKUP(A2,[4]Planilha7!$L$5:$R$252,7,FALSE)</f>
        <v>123610920.59999999</v>
      </c>
      <c r="J2" s="247">
        <f>VLOOKUP(A2,'[5]População das EFPC - detalhada'!$A$1:$E$247,5,FALSE)</f>
        <v>84859</v>
      </c>
      <c r="K2" s="247">
        <f>VLOOKUP(A2,'[5]População das EFPC - detalhada'!$A$1:$E$247,3,FALSE)</f>
        <v>83425</v>
      </c>
      <c r="L2" s="247">
        <f>VLOOKUP(A2,'[5]População das EFPC - detalhada'!$A$1:$E$247,4,FALSE)</f>
        <v>25014</v>
      </c>
      <c r="M2" s="248">
        <v>4</v>
      </c>
      <c r="N2" s="248">
        <v>3</v>
      </c>
      <c r="O2" s="330" t="str">
        <f>VLOOKUP(A2,[6]Dados_EFPC!$A$1:$O$272,15,FALSE)</f>
        <v>http://www.previ.com.br</v>
      </c>
    </row>
    <row r="3" spans="1:15" ht="18" customHeight="1" x14ac:dyDescent="0.3">
      <c r="A3" s="328" t="s">
        <v>415</v>
      </c>
      <c r="B3" s="328" t="s">
        <v>1006</v>
      </c>
      <c r="C3" s="328" t="s">
        <v>1007</v>
      </c>
      <c r="D3" s="329" t="s">
        <v>675</v>
      </c>
      <c r="E3" s="329" t="s">
        <v>162</v>
      </c>
      <c r="F3" s="246">
        <f>VLOOKUP(A3,[4]Planilha1!$E$4:$F$270,2,FALSE)</f>
        <v>140334299074.95001</v>
      </c>
      <c r="G3" s="246">
        <f>VLOOKUP(A3,[4]Planilha7!$L$5:$Q$252,6,FALSE)</f>
        <v>2729196618.3599997</v>
      </c>
      <c r="H3" s="246">
        <f>VLOOKUP(A3,[4]Planilha7!$T$4:$U$255,2,FALSE)</f>
        <v>2660039269.8699999</v>
      </c>
      <c r="I3" s="246">
        <f>VLOOKUP(A3,[4]Planilha7!$L$5:$R$252,7,FALSE)</f>
        <v>76417354.450000003</v>
      </c>
      <c r="J3" s="247">
        <f>VLOOKUP(A3,'[5]População das EFPC - detalhada'!$A$1:$E$247,5,FALSE)</f>
        <v>53554</v>
      </c>
      <c r="K3" s="247">
        <f>VLOOKUP(A3,'[5]População das EFPC - detalhada'!$A$1:$E$247,3,FALSE)</f>
        <v>57957</v>
      </c>
      <c r="L3" s="247">
        <f>VLOOKUP(A3,'[5]População das EFPC - detalhada'!$A$1:$E$247,4,FALSE)</f>
        <v>20840</v>
      </c>
      <c r="M3" s="248">
        <v>34</v>
      </c>
      <c r="N3" s="248">
        <v>48</v>
      </c>
      <c r="O3" s="330" t="str">
        <f>VLOOKUP(A3,[6]Dados_EFPC!$A$1:$O$272,15,FALSE)</f>
        <v>http://www.petros.com.br</v>
      </c>
    </row>
    <row r="4" spans="1:15" ht="18.600000000000001" customHeight="1" x14ac:dyDescent="0.3">
      <c r="A4" s="328" t="s">
        <v>416</v>
      </c>
      <c r="B4" s="328" t="s">
        <v>871</v>
      </c>
      <c r="C4" s="328" t="s">
        <v>872</v>
      </c>
      <c r="D4" s="329" t="s">
        <v>696</v>
      </c>
      <c r="E4" s="329" t="s">
        <v>162</v>
      </c>
      <c r="F4" s="246">
        <f>VLOOKUP(A4,[4]Planilha1!$E$4:$F$270,2,FALSE)</f>
        <v>122343653052.2</v>
      </c>
      <c r="G4" s="246">
        <f>VLOOKUP(A4,[4]Planilha7!$L$5:$Q$252,6,FALSE)</f>
        <v>1511112533.6799998</v>
      </c>
      <c r="H4" s="246">
        <f>VLOOKUP(A4,[4]Planilha7!$T$4:$U$255,2,FALSE)</f>
        <v>1808817424.3100002</v>
      </c>
      <c r="I4" s="246">
        <f>VLOOKUP(A4,[4]Planilha7!$L$5:$R$252,7,FALSE)</f>
        <v>449617093.88</v>
      </c>
      <c r="J4" s="247">
        <f>VLOOKUP(A4,'[5]População das EFPC - detalhada'!$A$1:$E$247,5,FALSE)</f>
        <v>83616</v>
      </c>
      <c r="K4" s="247">
        <f>VLOOKUP(A4,'[5]População das EFPC - detalhada'!$A$1:$E$247,3,FALSE)</f>
        <v>47273</v>
      </c>
      <c r="L4" s="247">
        <f>VLOOKUP(A4,'[5]População das EFPC - detalhada'!$A$1:$E$247,4,FALSE)</f>
        <v>8578</v>
      </c>
      <c r="M4" s="248">
        <v>3</v>
      </c>
      <c r="N4" s="248">
        <v>2</v>
      </c>
      <c r="O4" s="330" t="str">
        <f>VLOOKUP(A4,[6]Dados_EFPC!$A$1:$O$272,15,FALSE)</f>
        <v>http://www.funcef.com.br</v>
      </c>
    </row>
    <row r="5" spans="1:15" x14ac:dyDescent="0.3">
      <c r="A5" s="328" t="s">
        <v>1267</v>
      </c>
      <c r="B5" s="328" t="s">
        <v>646</v>
      </c>
      <c r="C5" s="328" t="s">
        <v>417</v>
      </c>
      <c r="D5" s="329" t="s">
        <v>418</v>
      </c>
      <c r="E5" s="329" t="s">
        <v>283</v>
      </c>
      <c r="F5" s="246">
        <f>VLOOKUP(A5,[4]Planilha1!$E$4:$F$270,2,FALSE)</f>
        <v>50443154481.790001</v>
      </c>
      <c r="G5" s="246">
        <f>VLOOKUP(A5,[4]Planilha7!$L$5:$Q$252,6,FALSE)</f>
        <v>150054878.54999998</v>
      </c>
      <c r="H5" s="246" t="s">
        <v>1263</v>
      </c>
      <c r="I5" s="246">
        <f>VLOOKUP(A5,[4]Planilha7!$L$5:$R$252,7,FALSE)</f>
        <v>17565157.629999999</v>
      </c>
      <c r="J5" s="247">
        <f>VLOOKUP(A5,'[5]População das EFPC - detalhada'!$A$1:$E$247,5,FALSE)</f>
        <v>23827</v>
      </c>
      <c r="K5" s="247">
        <f>VLOOKUP(A5,'[5]População das EFPC - detalhada'!$A$1:$E$247,3,FALSE)</f>
        <v>26806</v>
      </c>
      <c r="L5" s="247">
        <f>VLOOKUP(A5,'[5]População das EFPC - detalhada'!$A$1:$E$247,4,FALSE)</f>
        <v>7665</v>
      </c>
      <c r="M5" s="248">
        <v>26</v>
      </c>
      <c r="N5" s="248">
        <v>24</v>
      </c>
      <c r="O5" s="330" t="s">
        <v>1268</v>
      </c>
    </row>
    <row r="6" spans="1:15" x14ac:dyDescent="0.3">
      <c r="A6" s="328" t="s">
        <v>419</v>
      </c>
      <c r="B6" s="328" t="s">
        <v>932</v>
      </c>
      <c r="C6" s="328" t="s">
        <v>933</v>
      </c>
      <c r="D6" s="329" t="s">
        <v>418</v>
      </c>
      <c r="E6" s="329" t="s">
        <v>283</v>
      </c>
      <c r="F6" s="246">
        <f>VLOOKUP(A6,[4]Planilha1!$E$4:$F$270,2,FALSE)</f>
        <v>34312710408.18</v>
      </c>
      <c r="G6" s="246">
        <f>VLOOKUP(A6,[4]Planilha7!$L$5:$Q$252,6,FALSE)</f>
        <v>100533116.08</v>
      </c>
      <c r="H6" s="246">
        <f>VLOOKUP(A6,[4]Planilha7!$T$4:$U$255,2,FALSE)</f>
        <v>506469011.27000004</v>
      </c>
      <c r="I6" s="246">
        <f>VLOOKUP(A6,[4]Planilha7!$L$5:$R$252,7,FALSE)</f>
        <v>3915645.84</v>
      </c>
      <c r="J6" s="247">
        <f>VLOOKUP(A6,'[5]População das EFPC - detalhada'!$A$1:$E$247,5,FALSE)</f>
        <v>22720</v>
      </c>
      <c r="K6" s="247">
        <f>VLOOKUP(A6,'[5]População das EFPC - detalhada'!$A$1:$E$247,3,FALSE)</f>
        <v>25489</v>
      </c>
      <c r="L6" s="247">
        <f>VLOOKUP(A6,'[5]População das EFPC - detalhada'!$A$1:$E$247,4,FALSE)</f>
        <v>1676</v>
      </c>
      <c r="M6" s="248">
        <v>17</v>
      </c>
      <c r="N6" s="248">
        <v>40</v>
      </c>
      <c r="O6" s="330" t="str">
        <f>VLOOKUP(A6,[6]Dados_EFPC!$A$1:$O$272,15,FALSE)</f>
        <v>WW.FUNDACAOITAUUNIBANCO.COM.BR</v>
      </c>
    </row>
    <row r="7" spans="1:15" x14ac:dyDescent="0.3">
      <c r="A7" s="328" t="s">
        <v>420</v>
      </c>
      <c r="B7" s="328" t="s">
        <v>1197</v>
      </c>
      <c r="C7" s="328" t="s">
        <v>1198</v>
      </c>
      <c r="D7" s="329" t="s">
        <v>675</v>
      </c>
      <c r="E7" s="329" t="s">
        <v>283</v>
      </c>
      <c r="F7" s="246">
        <f>VLOOKUP(A7,[4]Planilha1!$E$4:$F$270,2,FALSE)</f>
        <v>31756795896.439999</v>
      </c>
      <c r="G7" s="246">
        <f>VLOOKUP(A7,[4]Planilha7!$L$5:$Q$252,6,FALSE)</f>
        <v>209416734.03000003</v>
      </c>
      <c r="H7" s="246">
        <f>VLOOKUP(A7,[4]Planilha7!$T$4:$U$255,2,FALSE)</f>
        <v>453549432.02999997</v>
      </c>
      <c r="I7" s="246">
        <f>VLOOKUP(A7,[4]Planilha7!$L$5:$R$252,7,FALSE)</f>
        <v>26273110.399999999</v>
      </c>
      <c r="J7" s="247">
        <f>VLOOKUP(A7,'[5]População das EFPC - detalhada'!$A$1:$E$247,5,FALSE)</f>
        <v>117982</v>
      </c>
      <c r="K7" s="247">
        <f>VLOOKUP(A7,'[5]População das EFPC - detalhada'!$A$1:$E$247,3,FALSE)</f>
        <v>16797</v>
      </c>
      <c r="L7" s="247">
        <f>VLOOKUP(A7,'[5]População das EFPC - detalhada'!$A$1:$E$247,4,FALSE)</f>
        <v>9491</v>
      </c>
      <c r="M7" s="248">
        <v>10</v>
      </c>
      <c r="N7" s="248">
        <v>58</v>
      </c>
      <c r="O7" s="330" t="str">
        <f>VLOOKUP(A7,[6]Dados_EFPC!$A$1:$O$272,15,FALSE)</f>
        <v>http://www.valia.com.br</v>
      </c>
    </row>
    <row r="8" spans="1:15" ht="15.75" customHeight="1" x14ac:dyDescent="0.3">
      <c r="A8" s="328" t="s">
        <v>421</v>
      </c>
      <c r="B8" s="328" t="s">
        <v>706</v>
      </c>
      <c r="C8" s="328" t="s">
        <v>707</v>
      </c>
      <c r="D8" s="329" t="s">
        <v>418</v>
      </c>
      <c r="E8" s="329" t="s">
        <v>283</v>
      </c>
      <c r="F8" s="246">
        <f>VLOOKUP(A8,[4]Planilha1!$E$4:$F$270,2,FALSE)</f>
        <v>28589237800.970001</v>
      </c>
      <c r="G8" s="246">
        <f>VLOOKUP(A8,[4]Planilha7!$L$5:$Q$252,6,FALSE)</f>
        <v>65048563.959999993</v>
      </c>
      <c r="H8" s="246">
        <f>VLOOKUP(A8,[4]Planilha7!$T$4:$U$255,2,FALSE)</f>
        <v>629688427</v>
      </c>
      <c r="I8" s="246">
        <f>VLOOKUP(A8,[4]Planilha7!$L$5:$R$252,7,FALSE)</f>
        <v>4326757.2</v>
      </c>
      <c r="J8" s="247">
        <f>VLOOKUP(A8,'[5]População das EFPC - detalhada'!$A$1:$E$247,5,FALSE)</f>
        <v>2416</v>
      </c>
      <c r="K8" s="247">
        <f>VLOOKUP(A8,'[5]População das EFPC - detalhada'!$A$1:$E$247,3,FALSE)</f>
        <v>20143</v>
      </c>
      <c r="L8" s="247">
        <f>VLOOKUP(A8,'[5]População das EFPC - detalhada'!$A$1:$E$247,4,FALSE)</f>
        <v>4349</v>
      </c>
      <c r="M8" s="248">
        <v>13</v>
      </c>
      <c r="N8" s="248">
        <v>16</v>
      </c>
      <c r="O8" s="330" t="str">
        <f>VLOOKUP(A8,[6]Dados_EFPC!$A$1:$O$272,15,FALSE)</f>
        <v>http://www.banesprev.com.br</v>
      </c>
    </row>
    <row r="9" spans="1:15" x14ac:dyDescent="0.3">
      <c r="A9" s="328" t="s">
        <v>422</v>
      </c>
      <c r="B9" s="328" t="s">
        <v>1163</v>
      </c>
      <c r="C9" s="328" t="s">
        <v>1164</v>
      </c>
      <c r="D9" s="329" t="s">
        <v>696</v>
      </c>
      <c r="E9" s="329" t="s">
        <v>283</v>
      </c>
      <c r="F9" s="246">
        <f>VLOOKUP(A9,[4]Planilha1!$E$4:$F$270,2,FALSE)</f>
        <v>23412971670.889999</v>
      </c>
      <c r="G9" s="246">
        <f>VLOOKUP(A9,[4]Planilha7!$L$5:$Q$252,6,FALSE)</f>
        <v>38161827.230000004</v>
      </c>
      <c r="H9" s="246">
        <f>VLOOKUP(A9,[4]Planilha7!$T$4:$U$255,2,FALSE)</f>
        <v>350144205.34000003</v>
      </c>
      <c r="I9" s="246">
        <f>VLOOKUP(A9,[4]Planilha7!$L$5:$R$252,7,FALSE)</f>
        <v>3223196.27</v>
      </c>
      <c r="J9" s="247">
        <f>VLOOKUP(A9,'[5]População das EFPC - detalhada'!$A$1:$E$247,5,FALSE)</f>
        <v>1757</v>
      </c>
      <c r="K9" s="247">
        <f>VLOOKUP(A9,'[5]População das EFPC - detalhada'!$A$1:$E$247,3,FALSE)</f>
        <v>14139</v>
      </c>
      <c r="L9" s="247">
        <f>VLOOKUP(A9,'[5]População das EFPC - detalhada'!$A$1:$E$247,4,FALSE)</f>
        <v>6779</v>
      </c>
      <c r="M9" s="248">
        <v>8</v>
      </c>
      <c r="N9" s="248">
        <v>9</v>
      </c>
      <c r="O9" s="330" t="str">
        <f>VLOOKUP(A9,[6]Dados_EFPC!$A$1:$O$272,15,FALSE)</f>
        <v>http://www.sistel.com.br</v>
      </c>
    </row>
    <row r="10" spans="1:15" x14ac:dyDescent="0.3">
      <c r="A10" s="328" t="s">
        <v>423</v>
      </c>
      <c r="B10" s="328" t="s">
        <v>853</v>
      </c>
      <c r="C10" s="328" t="s">
        <v>854</v>
      </c>
      <c r="D10" s="329" t="s">
        <v>667</v>
      </c>
      <c r="E10" s="329" t="s">
        <v>162</v>
      </c>
      <c r="F10" s="246">
        <f>VLOOKUP(A10,[4]Planilha1!$E$4:$F$270,2,FALSE)</f>
        <v>21777789314.73</v>
      </c>
      <c r="G10" s="246">
        <f>VLOOKUP(A10,[4]Planilha7!$L$5:$Q$252,6,FALSE)</f>
        <v>60408795.289999999</v>
      </c>
      <c r="H10" s="246">
        <f>VLOOKUP(A10,[4]Planilha7!$T$4:$U$255,2,FALSE)</f>
        <v>465516425.55000001</v>
      </c>
      <c r="I10" s="246">
        <f>VLOOKUP(A10,[4]Planilha7!$L$5:$R$252,7,FALSE)</f>
        <v>34985652.140000001</v>
      </c>
      <c r="J10" s="247">
        <f>VLOOKUP(A10,'[5]População das EFPC - detalhada'!$A$1:$E$247,5,FALSE)</f>
        <v>6748</v>
      </c>
      <c r="K10" s="247">
        <f>VLOOKUP(A10,'[5]População das EFPC - detalhada'!$A$1:$E$247,3,FALSE)</f>
        <v>13237</v>
      </c>
      <c r="L10" s="247">
        <f>VLOOKUP(A10,'[5]População das EFPC - detalhada'!$A$1:$E$247,4,FALSE)</f>
        <v>3528</v>
      </c>
      <c r="M10" s="248">
        <v>3</v>
      </c>
      <c r="N10" s="248">
        <v>27</v>
      </c>
      <c r="O10" s="330" t="str">
        <f>VLOOKUP(A10,[6]Dados_EFPC!$A$1:$O$272,15,FALSE)</f>
        <v>https://institucional.forluz.org.br/</v>
      </c>
    </row>
    <row r="11" spans="1:15" x14ac:dyDescent="0.3">
      <c r="A11" s="328" t="s">
        <v>429</v>
      </c>
      <c r="B11" s="328" t="s">
        <v>1016</v>
      </c>
      <c r="C11" s="328" t="s">
        <v>1017</v>
      </c>
      <c r="D11" s="329" t="s">
        <v>696</v>
      </c>
      <c r="E11" s="329" t="s">
        <v>162</v>
      </c>
      <c r="F11" s="246">
        <f>VLOOKUP(A11,[4]Planilha1!$E$4:$F$270,2,FALSE)</f>
        <v>21958560082.439999</v>
      </c>
      <c r="G11" s="246">
        <f>VLOOKUP(A11,[4]Planilha7!$L$5:$Q$252,6,FALSE)</f>
        <v>387604876.25999999</v>
      </c>
      <c r="H11" s="246">
        <f>VLOOKUP(A11,[4]Planilha7!$T$4:$U$255,2,FALSE)</f>
        <v>310158888.50999999</v>
      </c>
      <c r="I11" s="246">
        <f>VLOOKUP(A11,[4]Planilha7!$L$5:$R$252,7,FALSE)</f>
        <v>27066340.219999999</v>
      </c>
      <c r="J11" s="247">
        <f>VLOOKUP(A11,'[5]População das EFPC - detalhada'!$A$1:$E$247,5,FALSE)</f>
        <v>134102</v>
      </c>
      <c r="K11" s="247">
        <f>VLOOKUP(A11,'[5]População das EFPC - detalhada'!$A$1:$E$247,3,FALSE)</f>
        <v>36002</v>
      </c>
      <c r="L11" s="247">
        <f>VLOOKUP(A11,'[5]População das EFPC - detalhada'!$A$1:$E$247,4,FALSE)</f>
        <v>13017</v>
      </c>
      <c r="M11" s="248">
        <v>2</v>
      </c>
      <c r="N11" s="248">
        <v>2</v>
      </c>
      <c r="O11" s="330" t="str">
        <f>VLOOKUP(A11,[6]Dados_EFPC!$A$1:$O$272,15,FALSE)</f>
        <v>http://www.postalis.org.br</v>
      </c>
    </row>
    <row r="12" spans="1:15" x14ac:dyDescent="0.3">
      <c r="A12" s="328" t="s">
        <v>424</v>
      </c>
      <c r="B12" s="328" t="s">
        <v>1119</v>
      </c>
      <c r="C12" s="328" t="s">
        <v>1120</v>
      </c>
      <c r="D12" s="329" t="s">
        <v>675</v>
      </c>
      <c r="E12" s="329" t="s">
        <v>162</v>
      </c>
      <c r="F12" s="246">
        <f>VLOOKUP(A12,[4]Planilha1!$E$4:$F$270,2,FALSE)</f>
        <v>18654545815.040001</v>
      </c>
      <c r="G12" s="246">
        <f>VLOOKUP(A12,[4]Planilha7!$L$5:$Q$252,6,FALSE)</f>
        <v>52087385.039999999</v>
      </c>
      <c r="H12" s="246">
        <f>VLOOKUP(A12,[4]Planilha7!$T$4:$U$255,2,FALSE)</f>
        <v>413801943.69</v>
      </c>
      <c r="I12" s="246">
        <f>VLOOKUP(A12,[4]Planilha7!$L$5:$R$252,7,FALSE)</f>
        <v>217004.66</v>
      </c>
      <c r="J12" s="247">
        <f>VLOOKUP(A12,'[5]População das EFPC - detalhada'!$A$1:$E$247,5,FALSE)</f>
        <v>2589</v>
      </c>
      <c r="K12" s="247">
        <f>VLOOKUP(A12,'[5]População das EFPC - detalhada'!$A$1:$E$247,3,FALSE)</f>
        <v>7583</v>
      </c>
      <c r="L12" s="247">
        <f>VLOOKUP(A12,'[5]População das EFPC - detalhada'!$A$1:$E$247,4,FALSE)</f>
        <v>2294</v>
      </c>
      <c r="M12" s="248">
        <v>5</v>
      </c>
      <c r="N12" s="248">
        <v>10</v>
      </c>
      <c r="O12" s="330" t="str">
        <f>VLOOKUP(A12,[6]Dados_EFPC!$A$1:$O$272,15,FALSE)</f>
        <v>https://www.frg.com.br/</v>
      </c>
    </row>
    <row r="13" spans="1:15" x14ac:dyDescent="0.3">
      <c r="A13" s="328" t="s">
        <v>425</v>
      </c>
      <c r="B13" s="328" t="s">
        <v>837</v>
      </c>
      <c r="C13" s="328" t="s">
        <v>838</v>
      </c>
      <c r="D13" s="329" t="s">
        <v>675</v>
      </c>
      <c r="E13" s="329" t="s">
        <v>162</v>
      </c>
      <c r="F13" s="246">
        <f>VLOOKUP(A13,[4]Planilha1!$E$4:$F$270,2,FALSE)</f>
        <v>16716758690.309999</v>
      </c>
      <c r="G13" s="246">
        <f>VLOOKUP(A13,[4]Planilha7!$L$5:$Q$252,6,FALSE)</f>
        <v>188455224.53</v>
      </c>
      <c r="H13" s="246">
        <f>VLOOKUP(A13,[4]Planilha7!$T$4:$U$255,2,FALSE)</f>
        <v>315039259.40000004</v>
      </c>
      <c r="I13" s="246">
        <f>VLOOKUP(A13,[4]Planilha7!$L$5:$R$252,7,FALSE)</f>
        <v>141642.76999999999</v>
      </c>
      <c r="J13" s="247">
        <f>VLOOKUP(A13,'[5]População das EFPC - detalhada'!$A$1:$E$247,5,FALSE)</f>
        <v>2758</v>
      </c>
      <c r="K13" s="247">
        <f>VLOOKUP(A13,'[5]População das EFPC - detalhada'!$A$1:$E$247,3,FALSE)</f>
        <v>1829</v>
      </c>
      <c r="L13" s="247">
        <f>VLOOKUP(A13,'[5]População das EFPC - detalhada'!$A$1:$E$247,4,FALSE)</f>
        <v>457</v>
      </c>
      <c r="M13" s="248">
        <v>5</v>
      </c>
      <c r="N13" s="248">
        <v>4</v>
      </c>
      <c r="O13" s="330" t="str">
        <f>VLOOKUP(A13,[6]Dados_EFPC!$A$1:$O$272,15,FALSE)</f>
        <v>http://www.fapes.com.br</v>
      </c>
    </row>
    <row r="14" spans="1:15" x14ac:dyDescent="0.3">
      <c r="A14" s="328" t="s">
        <v>426</v>
      </c>
      <c r="B14" s="328" t="s">
        <v>875</v>
      </c>
      <c r="C14" s="328" t="s">
        <v>876</v>
      </c>
      <c r="D14" s="329" t="s">
        <v>690</v>
      </c>
      <c r="E14" s="329" t="s">
        <v>283</v>
      </c>
      <c r="F14" s="246">
        <f>VLOOKUP(A14,[4]Planilha1!$E$4:$F$270,2,FALSE)</f>
        <v>14974354335.9</v>
      </c>
      <c r="G14" s="246">
        <f>VLOOKUP(A14,[4]Planilha7!$L$5:$Q$252,6,FALSE)</f>
        <v>55838592.170000002</v>
      </c>
      <c r="H14" s="246">
        <f>VLOOKUP(A14,[4]Planilha7!$T$4:$U$255,2,FALSE)</f>
        <v>257583492.95999998</v>
      </c>
      <c r="I14" s="246">
        <f>VLOOKUP(A14,[4]Planilha7!$L$5:$R$252,7,FALSE)</f>
        <v>7082478.5800000001</v>
      </c>
      <c r="J14" s="247">
        <f>VLOOKUP(A14,'[5]População das EFPC - detalhada'!$A$1:$E$247,5,FALSE)</f>
        <v>10469</v>
      </c>
      <c r="K14" s="247">
        <f>VLOOKUP(A14,'[5]População das EFPC - detalhada'!$A$1:$E$247,3,FALSE)</f>
        <v>8796</v>
      </c>
      <c r="L14" s="247">
        <f>VLOOKUP(A14,'[5]População das EFPC - detalhada'!$A$1:$E$247,4,FALSE)</f>
        <v>1992</v>
      </c>
      <c r="M14" s="248">
        <v>6</v>
      </c>
      <c r="N14" s="248">
        <v>14</v>
      </c>
      <c r="O14" s="330" t="str">
        <f>VLOOKUP(A14,[6]Dados_EFPC!$A$1:$O$272,15,FALSE)</f>
        <v>FCOPEL.ORG.BR</v>
      </c>
    </row>
    <row r="15" spans="1:15" x14ac:dyDescent="0.3">
      <c r="A15" s="328" t="s">
        <v>427</v>
      </c>
      <c r="B15" s="328" t="s">
        <v>843</v>
      </c>
      <c r="C15" s="328" t="s">
        <v>844</v>
      </c>
      <c r="D15" s="329" t="s">
        <v>675</v>
      </c>
      <c r="E15" s="329" t="s">
        <v>283</v>
      </c>
      <c r="F15" s="246">
        <f>VLOOKUP(A15,[4]Planilha1!$E$4:$F$270,2,FALSE)</f>
        <v>13340400434.93</v>
      </c>
      <c r="G15" s="246">
        <f>VLOOKUP(A15,[4]Planilha7!$L$5:$Q$252,6,FALSE)</f>
        <v>6760936.75</v>
      </c>
      <c r="H15" s="246">
        <f>VLOOKUP(A15,[4]Planilha7!$T$4:$U$255,2,FALSE)</f>
        <v>203914866.76000002</v>
      </c>
      <c r="I15" s="246">
        <f>VLOOKUP(A15,[4]Planilha7!$L$5:$R$252,7,FALSE)</f>
        <v>49057799.009999998</v>
      </c>
      <c r="J15" s="247">
        <f>VLOOKUP(A15,'[5]População das EFPC - detalhada'!$A$1:$E$247,5,FALSE)</f>
        <v>6912</v>
      </c>
      <c r="K15" s="247">
        <f>VLOOKUP(A15,'[5]População das EFPC - detalhada'!$A$1:$E$247,3,FALSE)</f>
        <v>12879</v>
      </c>
      <c r="L15" s="247">
        <f>VLOOKUP(A15,'[5]População das EFPC - detalhada'!$A$1:$E$247,4,FALSE)</f>
        <v>2324</v>
      </c>
      <c r="M15" s="248">
        <v>6</v>
      </c>
      <c r="N15" s="248">
        <v>11</v>
      </c>
      <c r="O15" s="330" t="str">
        <f>VLOOKUP(A15,[6]Dados_EFPC!$A$1:$O$272,15,FALSE)</f>
        <v>https://www.fundacaoatlantico.com.br/</v>
      </c>
    </row>
    <row r="16" spans="1:15" x14ac:dyDescent="0.3">
      <c r="A16" s="328" t="s">
        <v>431</v>
      </c>
      <c r="B16" s="328" t="s">
        <v>978</v>
      </c>
      <c r="C16" s="328" t="s">
        <v>979</v>
      </c>
      <c r="D16" s="329" t="s">
        <v>418</v>
      </c>
      <c r="E16" s="329" t="s">
        <v>283</v>
      </c>
      <c r="F16" s="246">
        <f>VLOOKUP(A16,[4]Planilha1!$E$4:$F$270,2,FALSE)</f>
        <v>12509540725.780001</v>
      </c>
      <c r="G16" s="246">
        <f>VLOOKUP(A16,[4]Planilha7!$L$5:$Q$252,6,FALSE)</f>
        <v>180926367.79000002</v>
      </c>
      <c r="H16" s="246">
        <f>VLOOKUP(A16,[4]Planilha7!$T$4:$U$255,2,FALSE)</f>
        <v>102093836.42999999</v>
      </c>
      <c r="I16" s="246">
        <f>VLOOKUP(A16,[4]Planilha7!$L$5:$R$252,7,FALSE)</f>
        <v>57075923.719999999</v>
      </c>
      <c r="J16" s="247">
        <f>VLOOKUP(A16,'[5]População das EFPC - detalhada'!$A$1:$E$247,5,FALSE)</f>
        <v>75162</v>
      </c>
      <c r="K16" s="247">
        <f>VLOOKUP(A16,'[5]População das EFPC - detalhada'!$A$1:$E$247,3,FALSE)</f>
        <v>5646</v>
      </c>
      <c r="L16" s="247">
        <f>VLOOKUP(A16,'[5]População das EFPC - detalhada'!$A$1:$E$247,4,FALSE)</f>
        <v>597</v>
      </c>
      <c r="M16" s="248">
        <v>94</v>
      </c>
      <c r="N16" s="248">
        <v>156</v>
      </c>
      <c r="O16" s="330" t="str">
        <f>VLOOKUP(A16,[6]Dados_EFPC!$A$1:$O$272,15,FALSE)</f>
        <v>https://www.metlife.com.br</v>
      </c>
    </row>
    <row r="17" spans="1:15" x14ac:dyDescent="0.3">
      <c r="A17" s="328" t="s">
        <v>428</v>
      </c>
      <c r="B17" s="328" t="s">
        <v>827</v>
      </c>
      <c r="C17" s="328" t="s">
        <v>828</v>
      </c>
      <c r="D17" s="329" t="s">
        <v>685</v>
      </c>
      <c r="E17" s="329" t="s">
        <v>162</v>
      </c>
      <c r="F17" s="246">
        <f>VLOOKUP(A17,[4]Planilha1!$E$4:$F$270,2,FALSE)</f>
        <v>12018221050.08</v>
      </c>
      <c r="G17" s="246">
        <f>VLOOKUP(A17,[4]Planilha7!$L$5:$Q$252,6,FALSE)</f>
        <v>68811454.340000004</v>
      </c>
      <c r="H17" s="246">
        <f>VLOOKUP(A17,[4]Planilha7!$T$4:$U$255,2,FALSE)</f>
        <v>255612012.56999999</v>
      </c>
      <c r="I17" s="246">
        <f>VLOOKUP(A17,[4]Planilha7!$L$5:$R$252,7,FALSE)</f>
        <v>24340882.609999999</v>
      </c>
      <c r="J17" s="247">
        <f>VLOOKUP(A17,'[5]População das EFPC - detalhada'!$A$1:$E$247,5,FALSE)</f>
        <v>7278</v>
      </c>
      <c r="K17" s="247">
        <f>VLOOKUP(A17,'[5]População das EFPC - detalhada'!$A$1:$E$247,3,FALSE)</f>
        <v>7704</v>
      </c>
      <c r="L17" s="247">
        <f>VLOOKUP(A17,'[5]População das EFPC - detalhada'!$A$1:$E$247,4,FALSE)</f>
        <v>3046</v>
      </c>
      <c r="M17" s="248">
        <v>6</v>
      </c>
      <c r="N17" s="248">
        <v>3</v>
      </c>
      <c r="O17" s="330" t="str">
        <f>VLOOKUP(A17,[6]Dados_EFPC!$A$1:$O$272,15,FALSE)</f>
        <v>http://www.fachesf.com.br</v>
      </c>
    </row>
    <row r="18" spans="1:15" x14ac:dyDescent="0.3">
      <c r="A18" s="328" t="s">
        <v>430</v>
      </c>
      <c r="B18" s="328" t="s">
        <v>802</v>
      </c>
      <c r="C18" s="328" t="s">
        <v>803</v>
      </c>
      <c r="D18" s="329" t="s">
        <v>418</v>
      </c>
      <c r="E18" s="329" t="s">
        <v>162</v>
      </c>
      <c r="F18" s="246">
        <f>VLOOKUP(A18,[4]Planilha1!$E$4:$F$270,2,FALSE)</f>
        <v>12234821216.790001</v>
      </c>
      <c r="G18" s="246">
        <f>VLOOKUP(A18,[4]Planilha7!$L$5:$Q$252,6,FALSE)</f>
        <v>144209187.38999999</v>
      </c>
      <c r="H18" s="246">
        <f>VLOOKUP(A18,[4]Planilha7!$T$4:$U$255,2,FALSE)</f>
        <v>210083464.03</v>
      </c>
      <c r="I18" s="246">
        <f>VLOOKUP(A18,[4]Planilha7!$L$5:$R$252,7,FALSE)</f>
        <v>612629.28</v>
      </c>
      <c r="J18" s="247">
        <f>VLOOKUP(A18,'[5]População das EFPC - detalhada'!$A$1:$E$247,5,FALSE)</f>
        <v>8148</v>
      </c>
      <c r="K18" s="247">
        <f>VLOOKUP(A18,'[5]População das EFPC - detalhada'!$A$1:$E$247,3,FALSE)</f>
        <v>9097</v>
      </c>
      <c r="L18" s="247">
        <f>VLOOKUP(A18,'[5]População das EFPC - detalhada'!$A$1:$E$247,4,FALSE)</f>
        <v>960</v>
      </c>
      <c r="M18" s="248">
        <v>5</v>
      </c>
      <c r="N18" s="248">
        <v>3</v>
      </c>
      <c r="O18" s="330" t="str">
        <f>VLOOKUP(A18,[6]Dados_EFPC!$A$1:$O$272,15,FALSE)</f>
        <v>http://www.economus.com.br</v>
      </c>
    </row>
    <row r="19" spans="1:15" x14ac:dyDescent="0.3">
      <c r="A19" s="328" t="s">
        <v>432</v>
      </c>
      <c r="B19" s="328" t="s">
        <v>772</v>
      </c>
      <c r="C19" s="328" t="s">
        <v>773</v>
      </c>
      <c r="D19" s="329" t="s">
        <v>696</v>
      </c>
      <c r="E19" s="329" t="s">
        <v>162</v>
      </c>
      <c r="F19" s="246">
        <f>VLOOKUP(A19,[4]Planilha1!$E$4:$F$270,2,FALSE)</f>
        <v>11747466716.6</v>
      </c>
      <c r="G19" s="246">
        <f>VLOOKUP(A19,[4]Planilha7!$L$5:$Q$252,6,FALSE)</f>
        <v>85790902.209999993</v>
      </c>
      <c r="H19" s="246">
        <f>VLOOKUP(A19,[4]Planilha7!$T$4:$U$255,2,FALSE)</f>
        <v>144852150.79999998</v>
      </c>
      <c r="I19" s="246">
        <f>VLOOKUP(A19,[4]Planilha7!$L$5:$R$252,7,FALSE)</f>
        <v>368561.54</v>
      </c>
      <c r="J19" s="247">
        <f>VLOOKUP(A19,'[5]População das EFPC - detalhada'!$A$1:$E$247,5,FALSE)</f>
        <v>12585</v>
      </c>
      <c r="K19" s="247">
        <f>VLOOKUP(A19,'[5]População das EFPC - detalhada'!$A$1:$E$247,3,FALSE)</f>
        <v>7727</v>
      </c>
      <c r="L19" s="247">
        <f>VLOOKUP(A19,'[5]População das EFPC - detalhada'!$A$1:$E$247,4,FALSE)</f>
        <v>2363</v>
      </c>
      <c r="M19" s="248">
        <v>18</v>
      </c>
      <c r="N19" s="248">
        <v>10</v>
      </c>
      <c r="O19" s="330" t="str">
        <f>VLOOKUP(A19,[6]Dados_EFPC!$A$1:$O$272,15,FALSE)</f>
        <v>http://www.ceres.org.br</v>
      </c>
    </row>
    <row r="20" spans="1:15" ht="13.2" customHeight="1" x14ac:dyDescent="0.3">
      <c r="A20" s="328" t="s">
        <v>441</v>
      </c>
      <c r="B20" s="328" t="s">
        <v>887</v>
      </c>
      <c r="C20" s="328" t="s">
        <v>888</v>
      </c>
      <c r="D20" s="329" t="s">
        <v>696</v>
      </c>
      <c r="E20" s="329" t="s">
        <v>162</v>
      </c>
      <c r="F20" s="246">
        <f>VLOOKUP(A20,[4]Planilha1!$E$4:$F$270,2,FALSE)</f>
        <v>12092036922.6</v>
      </c>
      <c r="G20" s="246">
        <f>VLOOKUP(A20,[4]Planilha7!$L$5:$Q$252,6,FALSE)</f>
        <v>436150126.38</v>
      </c>
      <c r="H20" s="246">
        <f>VLOOKUP(A20,[4]Planilha7!$T$4:$U$255,2,FALSE)</f>
        <v>35748574.269999996</v>
      </c>
      <c r="I20" s="246">
        <f>VLOOKUP(A20,[4]Planilha7!$L$5:$R$252,7,FALSE)</f>
        <v>2463708.86</v>
      </c>
      <c r="J20" s="247">
        <f>VLOOKUP(A20,'[5]População das EFPC - detalhada'!$A$1:$E$247,5,FALSE)</f>
        <v>125101</v>
      </c>
      <c r="K20" s="247">
        <f>VLOOKUP(A20,'[5]População das EFPC - detalhada'!$A$1:$E$247,3,FALSE)</f>
        <v>146</v>
      </c>
      <c r="L20" s="247">
        <f>VLOOKUP(A20,'[5]População das EFPC - detalhada'!$A$1:$E$247,4,FALSE)</f>
        <v>282</v>
      </c>
      <c r="M20" s="248">
        <v>2</v>
      </c>
      <c r="N20" s="248">
        <v>205</v>
      </c>
      <c r="O20" s="330" t="str">
        <f>VLOOKUP(A20,[6]Dados_EFPC!$A$1:$O$272,15,FALSE)</f>
        <v>https://www.funpresp.com.br/portal/</v>
      </c>
    </row>
    <row r="21" spans="1:15" ht="14.25" customHeight="1" x14ac:dyDescent="0.3">
      <c r="A21" s="328" t="s">
        <v>433</v>
      </c>
      <c r="B21" s="328" t="s">
        <v>1061</v>
      </c>
      <c r="C21" s="328" t="s">
        <v>1062</v>
      </c>
      <c r="D21" s="329" t="s">
        <v>667</v>
      </c>
      <c r="E21" s="329" t="s">
        <v>283</v>
      </c>
      <c r="F21" s="246">
        <f>VLOOKUP(A21,[4]Planilha1!$E$4:$F$270,2,FALSE)</f>
        <v>10829089335.09</v>
      </c>
      <c r="G21" s="246">
        <f>VLOOKUP(A21,[4]Planilha7!$L$5:$Q$252,6,FALSE)</f>
        <v>24379196.240000002</v>
      </c>
      <c r="H21" s="246">
        <f>VLOOKUP(A21,[4]Planilha7!$T$4:$U$255,2,FALSE)</f>
        <v>202377113.84999999</v>
      </c>
      <c r="I21" s="246">
        <f>VLOOKUP(A21,[4]Planilha7!$L$5:$R$252,7,FALSE)</f>
        <v>8798216.6300000008</v>
      </c>
      <c r="J21" s="247">
        <f>VLOOKUP(A21,'[5]População das EFPC - detalhada'!$A$1:$E$247,5,FALSE)</f>
        <v>15770</v>
      </c>
      <c r="K21" s="247">
        <f>VLOOKUP(A21,'[5]População das EFPC - detalhada'!$A$1:$E$247,3,FALSE)</f>
        <v>13449</v>
      </c>
      <c r="L21" s="247">
        <f>VLOOKUP(A21,'[5]População das EFPC - detalhada'!$A$1:$E$247,4,FALSE)</f>
        <v>6133</v>
      </c>
      <c r="M21" s="248">
        <v>4</v>
      </c>
      <c r="N21" s="248">
        <v>13</v>
      </c>
      <c r="O21" s="330" t="str">
        <f>VLOOKUP(A21,[6]Dados_EFPC!$A$1:$O$272,15,FALSE)</f>
        <v>http://www.previdenciausiminas.com</v>
      </c>
    </row>
    <row r="22" spans="1:15" x14ac:dyDescent="0.3">
      <c r="A22" s="328" t="s">
        <v>434</v>
      </c>
      <c r="B22" s="328" t="s">
        <v>1177</v>
      </c>
      <c r="C22" s="328" t="s">
        <v>1178</v>
      </c>
      <c r="D22" s="329" t="s">
        <v>675</v>
      </c>
      <c r="E22" s="329" t="s">
        <v>283</v>
      </c>
      <c r="F22" s="246">
        <f>VLOOKUP(A22,[4]Planilha1!$E$4:$F$270,2,FALSE)</f>
        <v>10804179063.25</v>
      </c>
      <c r="G22" s="246">
        <f>VLOOKUP(A22,[4]Planilha7!$L$5:$Q$252,6,FALSE)</f>
        <v>22182723.609999999</v>
      </c>
      <c r="H22" s="246">
        <f>VLOOKUP(A22,[4]Planilha7!$T$4:$U$255,2,FALSE)</f>
        <v>176502786.84</v>
      </c>
      <c r="I22" s="246">
        <f>VLOOKUP(A22,[4]Planilha7!$L$5:$R$252,7,FALSE)</f>
        <v>3074179.55</v>
      </c>
      <c r="J22" s="247">
        <f>VLOOKUP(A22,'[5]População das EFPC - detalhada'!$A$1:$E$247,5,FALSE)</f>
        <v>8197</v>
      </c>
      <c r="K22" s="247">
        <f>VLOOKUP(A22,'[5]População das EFPC - detalhada'!$A$1:$E$247,3,FALSE)</f>
        <v>5715</v>
      </c>
      <c r="L22" s="247">
        <f>VLOOKUP(A22,'[5]População das EFPC - detalhada'!$A$1:$E$247,4,FALSE)</f>
        <v>1424</v>
      </c>
      <c r="M22" s="248">
        <v>3</v>
      </c>
      <c r="N22" s="248">
        <v>8</v>
      </c>
      <c r="O22" s="330" t="str">
        <f>VLOOKUP(A22,[6]Dados_EFPC!$A$1:$O$272,15,FALSE)</f>
        <v>http://www.fundacaotelos.com.br</v>
      </c>
    </row>
    <row r="23" spans="1:15" x14ac:dyDescent="0.3">
      <c r="A23" s="328" t="s">
        <v>435</v>
      </c>
      <c r="B23" s="328" t="s">
        <v>1123</v>
      </c>
      <c r="C23" s="328" t="s">
        <v>1124</v>
      </c>
      <c r="D23" s="329" t="s">
        <v>675</v>
      </c>
      <c r="E23" s="329" t="s">
        <v>162</v>
      </c>
      <c r="F23" s="246">
        <f>VLOOKUP(A23,[4]Planilha1!$E$4:$F$270,2,FALSE)</f>
        <v>10292052058.84</v>
      </c>
      <c r="G23" s="246">
        <f>VLOOKUP(A23,[4]Planilha7!$L$5:$Q$252,6,FALSE)</f>
        <v>9808293.1400000006</v>
      </c>
      <c r="H23" s="246">
        <f>VLOOKUP(A23,[4]Planilha7!$T$4:$U$255,2,FALSE)</f>
        <v>144376171.37</v>
      </c>
      <c r="I23" s="246">
        <f>VLOOKUP(A23,[4]Planilha7!$L$5:$R$252,7,FALSE)</f>
        <v>507521.08</v>
      </c>
      <c r="J23" s="247">
        <f>VLOOKUP(A23,'[5]População das EFPC - detalhada'!$A$1:$E$247,5,FALSE)</f>
        <v>2205</v>
      </c>
      <c r="K23" s="247">
        <f>VLOOKUP(A23,'[5]População das EFPC - detalhada'!$A$1:$E$247,3,FALSE)</f>
        <v>10668</v>
      </c>
      <c r="L23" s="247">
        <f>VLOOKUP(A23,'[5]População das EFPC - detalhada'!$A$1:$E$247,4,FALSE)</f>
        <v>10855</v>
      </c>
      <c r="M23" s="248">
        <v>8</v>
      </c>
      <c r="N23" s="248">
        <v>10</v>
      </c>
      <c r="O23" s="330" t="str">
        <f>VLOOKUP(A23,[6]Dados_EFPC!$A$1:$O$272,15,FALSE)</f>
        <v>WWW.REFER.COM.BR</v>
      </c>
    </row>
    <row r="24" spans="1:15" x14ac:dyDescent="0.3">
      <c r="A24" s="328" t="s">
        <v>436</v>
      </c>
      <c r="B24" s="328" t="s">
        <v>968</v>
      </c>
      <c r="C24" s="328" t="s">
        <v>969</v>
      </c>
      <c r="D24" s="329" t="s">
        <v>418</v>
      </c>
      <c r="E24" s="329" t="s">
        <v>283</v>
      </c>
      <c r="F24" s="246">
        <f>VLOOKUP(A24,[4]Planilha1!$E$4:$F$270,2,FALSE)</f>
        <v>10350082375.93</v>
      </c>
      <c r="G24" s="246">
        <f>VLOOKUP(A24,[4]Planilha7!$L$5:$Q$252,6,FALSE)</f>
        <v>97979591.49000001</v>
      </c>
      <c r="H24" s="246">
        <f>VLOOKUP(A24,[4]Planilha7!$T$4:$U$255,2,FALSE)</f>
        <v>152408456.91</v>
      </c>
      <c r="I24" s="246">
        <f>VLOOKUP(A24,[4]Planilha7!$L$5:$R$252,7,FALSE)</f>
        <v>45805699.810000002</v>
      </c>
      <c r="J24" s="247">
        <f>VLOOKUP(A24,'[5]População das EFPC - detalhada'!$A$1:$E$247,5,FALSE)</f>
        <v>43797</v>
      </c>
      <c r="K24" s="247">
        <f>VLOOKUP(A24,'[5]População das EFPC - detalhada'!$A$1:$E$247,3,FALSE)</f>
        <v>5707</v>
      </c>
      <c r="L24" s="247">
        <f>VLOOKUP(A24,'[5]População das EFPC - detalhada'!$A$1:$E$247,4,FALSE)</f>
        <v>2547</v>
      </c>
      <c r="M24" s="248">
        <v>118</v>
      </c>
      <c r="N24" s="248">
        <v>168</v>
      </c>
      <c r="O24" s="330" t="str">
        <f>VLOOKUP(A24,[6]Dados_EFPC!$A$1:$O$272,15,FALSE)</f>
        <v>https://energisaprev.com.br/</v>
      </c>
    </row>
    <row r="25" spans="1:15" x14ac:dyDescent="0.3">
      <c r="A25" s="328" t="s">
        <v>437</v>
      </c>
      <c r="B25" s="328" t="s">
        <v>715</v>
      </c>
      <c r="C25" s="328" t="s">
        <v>716</v>
      </c>
      <c r="D25" s="329" t="s">
        <v>696</v>
      </c>
      <c r="E25" s="329" t="s">
        <v>283</v>
      </c>
      <c r="F25" s="246">
        <f>VLOOKUP(A25,[4]Planilha1!$E$4:$F$270,2,FALSE)</f>
        <v>9591162670.1499996</v>
      </c>
      <c r="G25" s="246">
        <f>VLOOKUP(A25,[4]Planilha7!$L$5:$Q$252,6,FALSE)</f>
        <v>152146881.12</v>
      </c>
      <c r="H25" s="246">
        <f>VLOOKUP(A25,[4]Planilha7!$T$4:$U$255,2,FALSE)</f>
        <v>101001810.69</v>
      </c>
      <c r="I25" s="246">
        <f>VLOOKUP(A25,[4]Planilha7!$L$5:$R$252,7,FALSE)</f>
        <v>33335038.870000001</v>
      </c>
      <c r="J25" s="247">
        <f>VLOOKUP(A25,'[5]População das EFPC - detalhada'!$A$1:$E$247,5,FALSE)</f>
        <v>260654</v>
      </c>
      <c r="K25" s="247">
        <f>VLOOKUP(A25,'[5]População das EFPC - detalhada'!$A$1:$E$247,3,FALSE)</f>
        <v>3463</v>
      </c>
      <c r="L25" s="247">
        <f>VLOOKUP(A25,'[5]População das EFPC - detalhada'!$A$1:$E$247,4,FALSE)</f>
        <v>1022</v>
      </c>
      <c r="M25" s="248">
        <v>43</v>
      </c>
      <c r="N25" s="248">
        <v>301</v>
      </c>
      <c r="O25" s="330" t="str">
        <f>VLOOKUP(A25,[6]Dados_EFPC!$A$1:$O$272,15,FALSE)</f>
        <v>https://bbprevidencia.com.br/</v>
      </c>
    </row>
    <row r="26" spans="1:15" ht="14.4" customHeight="1" x14ac:dyDescent="0.3">
      <c r="A26" s="328" t="s">
        <v>438</v>
      </c>
      <c r="B26" s="328" t="s">
        <v>1206</v>
      </c>
      <c r="C26" s="328" t="s">
        <v>1207</v>
      </c>
      <c r="D26" s="329" t="s">
        <v>418</v>
      </c>
      <c r="E26" s="329" t="s">
        <v>283</v>
      </c>
      <c r="F26" s="246">
        <f>VLOOKUP(A26,[4]Planilha1!$E$4:$F$270,2,FALSE)</f>
        <v>8751254828.2000008</v>
      </c>
      <c r="G26" s="246">
        <f>VLOOKUP(A26,[4]Planilha7!$L$5:$Q$252,6,FALSE)</f>
        <v>59558703.210000008</v>
      </c>
      <c r="H26" s="246">
        <f>VLOOKUP(A26,[4]Planilha7!$T$4:$U$255,2,FALSE)</f>
        <v>99233699.410000011</v>
      </c>
      <c r="I26" s="246">
        <f>VLOOKUP(A26,[4]Planilha7!$L$5:$R$252,7,FALSE)</f>
        <v>22438470.739999998</v>
      </c>
      <c r="J26" s="247">
        <f>VLOOKUP(A26,'[5]População das EFPC - detalhada'!$A$1:$E$247,5,FALSE)</f>
        <v>16289</v>
      </c>
      <c r="K26" s="247">
        <f>VLOOKUP(A26,'[5]População das EFPC - detalhada'!$A$1:$E$247,3,FALSE)</f>
        <v>5496</v>
      </c>
      <c r="L26" s="247">
        <f>VLOOKUP(A26,'[5]População das EFPC - detalhada'!$A$1:$E$247,4,FALSE)</f>
        <v>546</v>
      </c>
      <c r="M26" s="248">
        <v>5</v>
      </c>
      <c r="N26" s="248">
        <v>23</v>
      </c>
      <c r="O26" s="330" t="str">
        <f>VLOOKUP(A26,[6]Dados_EFPC!$A$1:$O$272,15,FALSE)</f>
        <v>http://www.visaoprev.com.br</v>
      </c>
    </row>
    <row r="27" spans="1:15" x14ac:dyDescent="0.3">
      <c r="A27" s="328" t="s">
        <v>439</v>
      </c>
      <c r="B27" s="328" t="s">
        <v>1155</v>
      </c>
      <c r="C27" s="328" t="s">
        <v>1156</v>
      </c>
      <c r="D27" s="329" t="s">
        <v>696</v>
      </c>
      <c r="E27" s="329" t="s">
        <v>162</v>
      </c>
      <c r="F27" s="246">
        <f>VLOOKUP(A27,[4]Planilha1!$E$4:$F$270,2,FALSE)</f>
        <v>8705434485.1800003</v>
      </c>
      <c r="G27" s="246">
        <f>VLOOKUP(A27,[4]Planilha7!$L$5:$Q$252,6,FALSE)</f>
        <v>76943573.039999992</v>
      </c>
      <c r="H27" s="246">
        <f>VLOOKUP(A27,[4]Planilha7!$T$4:$U$255,2,FALSE)</f>
        <v>104612390.06999999</v>
      </c>
      <c r="I27" s="246">
        <f>VLOOKUP(A27,[4]Planilha7!$L$5:$R$252,7,FALSE)</f>
        <v>57616637.420000002</v>
      </c>
      <c r="J27" s="247">
        <f>VLOOKUP(A27,'[5]População das EFPC - detalhada'!$A$1:$E$247,5,FALSE)</f>
        <v>7687</v>
      </c>
      <c r="K27" s="247">
        <f>VLOOKUP(A27,'[5]População das EFPC - detalhada'!$A$1:$E$247,3,FALSE)</f>
        <v>4784</v>
      </c>
      <c r="L27" s="247">
        <f>VLOOKUP(A27,'[5]População das EFPC - detalhada'!$A$1:$E$247,4,FALSE)</f>
        <v>1031</v>
      </c>
      <c r="M27" s="248">
        <v>3</v>
      </c>
      <c r="N27" s="248">
        <v>2</v>
      </c>
      <c r="O27" s="330" t="str">
        <f>VLOOKUP(A27,[6]Dados_EFPC!$A$1:$O$272,15,FALSE)</f>
        <v>https://serpros.com.br/tag/serpros-fundo-multipatrocinado/</v>
      </c>
    </row>
    <row r="28" spans="1:15" x14ac:dyDescent="0.3">
      <c r="A28" s="328" t="s">
        <v>440</v>
      </c>
      <c r="B28" s="328" t="s">
        <v>867</v>
      </c>
      <c r="C28" s="328" t="s">
        <v>868</v>
      </c>
      <c r="D28" s="329" t="s">
        <v>690</v>
      </c>
      <c r="E28" s="329" t="s">
        <v>283</v>
      </c>
      <c r="F28" s="246">
        <f>VLOOKUP(A28,[4]Planilha1!$E$4:$F$270,2,FALSE)</f>
        <v>8418055566.0699997</v>
      </c>
      <c r="G28" s="246">
        <f>VLOOKUP(A28,[4]Planilha7!$L$5:$Q$252,6,FALSE)</f>
        <v>60310219.289999992</v>
      </c>
      <c r="H28" s="246">
        <f>VLOOKUP(A28,[4]Planilha7!$T$4:$U$255,2,FALSE)</f>
        <v>191790896.66</v>
      </c>
      <c r="I28" s="246">
        <f>VLOOKUP(A28,[4]Planilha7!$L$5:$R$252,7,FALSE)</f>
        <v>0</v>
      </c>
      <c r="J28" s="247">
        <f>VLOOKUP(A28,'[5]População das EFPC - detalhada'!$A$1:$E$247,5,FALSE)</f>
        <v>160</v>
      </c>
      <c r="K28" s="247">
        <f>VLOOKUP(A28,'[5]População das EFPC - detalhada'!$A$1:$E$247,3,FALSE)</f>
        <v>5045</v>
      </c>
      <c r="L28" s="247">
        <f>VLOOKUP(A28,'[5]População das EFPC - detalhada'!$A$1:$E$247,4,FALSE)</f>
        <v>1058</v>
      </c>
      <c r="M28" s="248">
        <v>2</v>
      </c>
      <c r="N28" s="248">
        <v>7</v>
      </c>
      <c r="O28" s="330" t="str">
        <f>VLOOKUP(A28,[6]Dados_EFPC!$A$1:$O$272,15,FALSE)</f>
        <v>https://www.funbep.com.br/</v>
      </c>
    </row>
    <row r="29" spans="1:15" x14ac:dyDescent="0.3">
      <c r="A29" s="328" t="s">
        <v>443</v>
      </c>
      <c r="B29" s="328" t="s">
        <v>737</v>
      </c>
      <c r="C29" s="328" t="s">
        <v>738</v>
      </c>
      <c r="D29" s="329" t="s">
        <v>731</v>
      </c>
      <c r="E29" s="329" t="s">
        <v>162</v>
      </c>
      <c r="F29" s="246">
        <f>VLOOKUP(A29,[4]Planilha1!$E$4:$F$270,2,FALSE)</f>
        <v>7312538403.0699997</v>
      </c>
      <c r="G29" s="246">
        <f>VLOOKUP(A29,[4]Planilha7!$L$5:$Q$252,6,FALSE)</f>
        <v>129641068.25</v>
      </c>
      <c r="H29" s="246">
        <f>VLOOKUP(A29,[4]Planilha7!$T$4:$U$255,2,FALSE)</f>
        <v>150004194.82999998</v>
      </c>
      <c r="I29" s="246">
        <f>VLOOKUP(A29,[4]Planilha7!$L$5:$R$252,7,FALSE)</f>
        <v>845799.44</v>
      </c>
      <c r="J29" s="247">
        <f>VLOOKUP(A29,'[5]População das EFPC - detalhada'!$A$1:$E$247,5,FALSE)</f>
        <v>9074</v>
      </c>
      <c r="K29" s="247">
        <f>VLOOKUP(A29,'[5]População das EFPC - detalhada'!$A$1:$E$247,3,FALSE)</f>
        <v>3976</v>
      </c>
      <c r="L29" s="247">
        <f>VLOOKUP(A29,'[5]População das EFPC - detalhada'!$A$1:$E$247,4,FALSE)</f>
        <v>1650</v>
      </c>
      <c r="M29" s="248">
        <v>3</v>
      </c>
      <c r="N29" s="248">
        <v>4</v>
      </c>
      <c r="O29" s="330" t="str">
        <f>VLOOKUP(A29,[6]Dados_EFPC!$A$1:$O$272,15,FALSE)</f>
        <v>http://www.capef.com.br</v>
      </c>
    </row>
    <row r="30" spans="1:15" x14ac:dyDescent="0.3">
      <c r="A30" s="328" t="s">
        <v>648</v>
      </c>
      <c r="B30" s="328" t="s">
        <v>708</v>
      </c>
      <c r="C30" s="328" t="s">
        <v>709</v>
      </c>
      <c r="D30" s="329" t="s">
        <v>710</v>
      </c>
      <c r="E30" s="329" t="s">
        <v>162</v>
      </c>
      <c r="F30" s="246">
        <f>VLOOKUP(A30,[4]Planilha1!$E$4:$F$270,2,FALSE)</f>
        <v>7126182788.1999998</v>
      </c>
      <c r="G30" s="246">
        <f>VLOOKUP(A30,[4]Planilha7!$L$5:$Q$252,6,FALSE)</f>
        <v>89408523.590000004</v>
      </c>
      <c r="H30" s="246">
        <f>VLOOKUP(A30,[4]Planilha7!$T$4:$U$255,2,FALSE)</f>
        <v>131239632.66</v>
      </c>
      <c r="I30" s="246">
        <f>VLOOKUP(A30,[4]Planilha7!$L$5:$R$252,7,FALSE)</f>
        <v>6087134.54</v>
      </c>
      <c r="J30" s="247">
        <f>VLOOKUP(A30,'[5]População das EFPC - detalhada'!$A$1:$E$247,5,FALSE)</f>
        <v>9673</v>
      </c>
      <c r="K30" s="247">
        <f>VLOOKUP(A30,'[5]População das EFPC - detalhada'!$A$1:$E$247,3,FALSE)</f>
        <v>7769</v>
      </c>
      <c r="L30" s="247">
        <f>VLOOKUP(A30,'[5]População das EFPC - detalhada'!$A$1:$E$247,4,FALSE)</f>
        <v>1684</v>
      </c>
      <c r="M30" s="248">
        <v>7</v>
      </c>
      <c r="N30" s="248">
        <v>149</v>
      </c>
      <c r="O30" s="330" t="str">
        <f>VLOOKUP(A30,[6]Dados_EFPC!$A$1:$O$272,15,FALSE)</f>
        <v>https://www.fbss.org.br</v>
      </c>
    </row>
    <row r="31" spans="1:15" x14ac:dyDescent="0.3">
      <c r="A31" s="328" t="s">
        <v>448</v>
      </c>
      <c r="B31" s="328" t="s">
        <v>1111</v>
      </c>
      <c r="C31" s="328" t="s">
        <v>1112</v>
      </c>
      <c r="D31" s="329" t="s">
        <v>756</v>
      </c>
      <c r="E31" s="329" t="s">
        <v>282</v>
      </c>
      <c r="F31" s="246">
        <f>VLOOKUP(A31,[4]Planilha1!$E$4:$F$270,2,FALSE)</f>
        <v>7293173294.4399996</v>
      </c>
      <c r="G31" s="246">
        <f>VLOOKUP(A31,[4]Planilha7!$L$5:$Q$252,6,FALSE)</f>
        <v>132652775.88</v>
      </c>
      <c r="H31" s="246">
        <f>VLOOKUP(A31,[4]Planilha7!$T$4:$U$255,2,FALSE)</f>
        <v>18718723.690000001</v>
      </c>
      <c r="I31" s="246">
        <f>VLOOKUP(A31,[4]Planilha7!$L$5:$R$252,7,FALSE)</f>
        <v>111013537.23999999</v>
      </c>
      <c r="J31" s="247">
        <f>VLOOKUP(A31,'[5]População das EFPC - detalhada'!$A$1:$E$247,5,FALSE)</f>
        <v>215656</v>
      </c>
      <c r="K31" s="247">
        <f>VLOOKUP(A31,'[5]População das EFPC - detalhada'!$A$1:$E$247,3,FALSE)</f>
        <v>765</v>
      </c>
      <c r="L31" s="247">
        <f>VLOOKUP(A31,'[5]População das EFPC - detalhada'!$A$1:$E$247,4,FALSE)</f>
        <v>376</v>
      </c>
      <c r="M31" s="248">
        <v>3</v>
      </c>
      <c r="N31" s="248">
        <v>57</v>
      </c>
      <c r="O31" s="330" t="str">
        <f>VLOOKUP(A31,[6]Dados_EFPC!$A$1:$O$272,15,FALSE)</f>
        <v>www.quanta-previdencia.com.br</v>
      </c>
    </row>
    <row r="32" spans="1:15" x14ac:dyDescent="0.3">
      <c r="A32" s="328" t="s">
        <v>442</v>
      </c>
      <c r="B32" s="328" t="s">
        <v>765</v>
      </c>
      <c r="C32" s="328" t="s">
        <v>766</v>
      </c>
      <c r="D32" s="329" t="s">
        <v>696</v>
      </c>
      <c r="E32" s="329" t="s">
        <v>162</v>
      </c>
      <c r="F32" s="246">
        <f>VLOOKUP(A32,[4]Planilha1!$E$4:$F$270,2,FALSE)</f>
        <v>6679095463.6700001</v>
      </c>
      <c r="G32" s="246">
        <f>VLOOKUP(A32,[4]Planilha7!$L$5:$Q$252,6,FALSE)</f>
        <v>5396200.9199999999</v>
      </c>
      <c r="H32" s="246">
        <f>VLOOKUP(A32,[4]Planilha7!$T$4:$U$255,2,FALSE)</f>
        <v>92588944.570000008</v>
      </c>
      <c r="I32" s="246">
        <f>VLOOKUP(A32,[4]Planilha7!$L$5:$R$252,7,FALSE)</f>
        <v>361175.22</v>
      </c>
      <c r="J32" s="247">
        <f>VLOOKUP(A32,'[5]População das EFPC - detalhada'!$A$1:$E$247,5,FALSE)</f>
        <v>1252</v>
      </c>
      <c r="K32" s="247">
        <f>VLOOKUP(A32,'[5]População das EFPC - detalhada'!$A$1:$E$247,3,FALSE)</f>
        <v>506</v>
      </c>
      <c r="L32" s="247">
        <f>VLOOKUP(A32,'[5]População das EFPC - detalhada'!$A$1:$E$247,4,FALSE)</f>
        <v>697</v>
      </c>
      <c r="M32" s="248">
        <v>4</v>
      </c>
      <c r="N32" s="248">
        <v>7</v>
      </c>
      <c r="O32" s="330" t="str">
        <f>VLOOKUP(A32,[6]Dados_EFPC!$A$1:$O$272,15,FALSE)</f>
        <v>http://www.centrus.org.br</v>
      </c>
    </row>
    <row r="33" spans="1:15" x14ac:dyDescent="0.3">
      <c r="A33" s="328" t="s">
        <v>444</v>
      </c>
      <c r="B33" s="328" t="s">
        <v>761</v>
      </c>
      <c r="C33" s="328" t="s">
        <v>762</v>
      </c>
      <c r="D33" s="329" t="s">
        <v>418</v>
      </c>
      <c r="E33" s="329" t="s">
        <v>283</v>
      </c>
      <c r="F33" s="246">
        <f>VLOOKUP(A33,[4]Planilha1!$E$4:$F$270,2,FALSE)</f>
        <v>6659747765.8500004</v>
      </c>
      <c r="G33" s="246">
        <f>VLOOKUP(A33,[4]Planilha7!$L$5:$Q$252,6,FALSE)</f>
        <v>27257955.310000002</v>
      </c>
      <c r="H33" s="246">
        <f>VLOOKUP(A33,[4]Planilha7!$T$4:$U$255,2,FALSE)</f>
        <v>102180007.19</v>
      </c>
      <c r="I33" s="246">
        <f>VLOOKUP(A33,[4]Planilha7!$L$5:$R$252,7,FALSE)</f>
        <v>25530157.5</v>
      </c>
      <c r="J33" s="247">
        <f>VLOOKUP(A33,'[5]População das EFPC - detalhada'!$A$1:$E$247,5,FALSE)</f>
        <v>23905</v>
      </c>
      <c r="K33" s="247">
        <f>VLOOKUP(A33,'[5]População das EFPC - detalhada'!$A$1:$E$247,3,FALSE)</f>
        <v>7225</v>
      </c>
      <c r="L33" s="247">
        <f>VLOOKUP(A33,'[5]População das EFPC - detalhada'!$A$1:$E$247,4,FALSE)</f>
        <v>4345</v>
      </c>
      <c r="M33" s="248">
        <v>4</v>
      </c>
      <c r="N33" s="248">
        <v>15</v>
      </c>
      <c r="O33" s="330" t="str">
        <f>VLOOKUP(A33,[6]Dados_EFPC!$A$1:$O$272,15,FALSE)</f>
        <v>CBSPREV.COM.BR</v>
      </c>
    </row>
    <row r="34" spans="1:15" x14ac:dyDescent="0.3">
      <c r="A34" s="328" t="s">
        <v>446</v>
      </c>
      <c r="B34" s="328" t="s">
        <v>847</v>
      </c>
      <c r="C34" s="328" t="s">
        <v>848</v>
      </c>
      <c r="D34" s="329" t="s">
        <v>690</v>
      </c>
      <c r="E34" s="329" t="s">
        <v>283</v>
      </c>
      <c r="F34" s="246">
        <f>VLOOKUP(A34,[4]Planilha1!$E$4:$F$270,2,FALSE)</f>
        <v>6784296678.5</v>
      </c>
      <c r="G34" s="246">
        <f>VLOOKUP(A34,[4]Planilha7!$L$5:$Q$252,6,FALSE)</f>
        <v>48585740.810000002</v>
      </c>
      <c r="H34" s="246">
        <f>VLOOKUP(A34,[4]Planilha7!$T$4:$U$255,2,FALSE)</f>
        <v>112534894.25999999</v>
      </c>
      <c r="I34" s="246">
        <f>VLOOKUP(A34,[4]Planilha7!$L$5:$R$252,7,FALSE)</f>
        <v>184076.22</v>
      </c>
      <c r="J34" s="247">
        <f>VLOOKUP(A34,'[5]População das EFPC - detalhada'!$A$1:$E$247,5,FALSE)</f>
        <v>3584</v>
      </c>
      <c r="K34" s="247">
        <f>VLOOKUP(A34,'[5]População das EFPC - detalhada'!$A$1:$E$247,3,FALSE)</f>
        <v>1706</v>
      </c>
      <c r="L34" s="247">
        <f>VLOOKUP(A34,'[5]População das EFPC - detalhada'!$A$1:$E$247,4,FALSE)</f>
        <v>360</v>
      </c>
      <c r="M34" s="248">
        <v>3</v>
      </c>
      <c r="N34" s="248">
        <v>4</v>
      </c>
      <c r="O34" s="330" t="str">
        <f>VLOOKUP(A34,[6]Dados_EFPC!$A$1:$O$272,15,FALSE)</f>
        <v>http://www.fundacaoitaipu.com.br</v>
      </c>
    </row>
    <row r="35" spans="1:15" x14ac:dyDescent="0.3">
      <c r="A35" s="328" t="s">
        <v>647</v>
      </c>
      <c r="B35" s="328" t="s">
        <v>831</v>
      </c>
      <c r="C35" s="328" t="s">
        <v>832</v>
      </c>
      <c r="D35" s="329" t="s">
        <v>710</v>
      </c>
      <c r="E35" s="329" t="s">
        <v>283</v>
      </c>
      <c r="F35" s="246">
        <f>VLOOKUP(A35,[4]Planilha1!$E$4:$F$270,2,FALSE)</f>
        <v>6427018288.5200005</v>
      </c>
      <c r="G35" s="246">
        <f>VLOOKUP(A35,[4]Planilha7!$L$5:$Q$252,6,FALSE)</f>
        <v>116180717.98</v>
      </c>
      <c r="H35" s="246">
        <f>VLOOKUP(A35,[4]Planilha7!$T$4:$U$255,2,FALSE)</f>
        <v>213462249.14999998</v>
      </c>
      <c r="I35" s="246">
        <f>VLOOKUP(A35,[4]Planilha7!$L$5:$R$252,7,FALSE)</f>
        <v>21683650.609999999</v>
      </c>
      <c r="J35" s="247">
        <f>VLOOKUP(A35,'[5]População das EFPC - detalhada'!$A$1:$E$247,5,FALSE)</f>
        <v>9065</v>
      </c>
      <c r="K35" s="247">
        <f>VLOOKUP(A35,'[5]População das EFPC - detalhada'!$A$1:$E$247,3,FALSE)</f>
        <v>5665</v>
      </c>
      <c r="L35" s="247">
        <f>VLOOKUP(A35,'[5]População das EFPC - detalhada'!$A$1:$E$247,4,FALSE)</f>
        <v>3055</v>
      </c>
      <c r="M35" s="248">
        <v>11</v>
      </c>
      <c r="N35" s="248">
        <v>139</v>
      </c>
      <c r="O35" s="330" t="str">
        <f>VLOOKUP(A35,[6]Dados_EFPC!$A$1:$O$272,15,FALSE)</f>
        <v>https://www.fundacaoceee.com.br/</v>
      </c>
    </row>
    <row r="36" spans="1:15" x14ac:dyDescent="0.3">
      <c r="A36" s="328" t="s">
        <v>445</v>
      </c>
      <c r="B36" s="328" t="s">
        <v>913</v>
      </c>
      <c r="C36" s="328" t="s">
        <v>914</v>
      </c>
      <c r="D36" s="329" t="s">
        <v>675</v>
      </c>
      <c r="E36" s="329" t="s">
        <v>283</v>
      </c>
      <c r="F36" s="246">
        <f>VLOOKUP(A36,[4]Planilha1!$E$4:$F$270,2,FALSE)</f>
        <v>6563611780.3900003</v>
      </c>
      <c r="G36" s="246">
        <f>VLOOKUP(A36,[4]Planilha7!$L$5:$Q$252,6,FALSE)</f>
        <v>38533929.719999999</v>
      </c>
      <c r="H36" s="246">
        <f>VLOOKUP(A36,[4]Planilha7!$T$4:$U$255,2,FALSE)</f>
        <v>73393702.950000003</v>
      </c>
      <c r="I36" s="246">
        <f>VLOOKUP(A36,[4]Planilha7!$L$5:$R$252,7,FALSE)</f>
        <v>20204557.350000001</v>
      </c>
      <c r="J36" s="247">
        <f>VLOOKUP(A36,'[5]População das EFPC - detalhada'!$A$1:$E$247,5,FALSE)</f>
        <v>6712</v>
      </c>
      <c r="K36" s="247">
        <f>VLOOKUP(A36,'[5]População das EFPC - detalhada'!$A$1:$E$247,3,FALSE)</f>
        <v>2024</v>
      </c>
      <c r="L36" s="247">
        <f>VLOOKUP(A36,'[5]População das EFPC - detalhada'!$A$1:$E$247,4,FALSE)</f>
        <v>18</v>
      </c>
      <c r="M36" s="248">
        <v>3</v>
      </c>
      <c r="N36" s="248">
        <v>2</v>
      </c>
      <c r="O36" s="330" t="str">
        <f>VLOOKUP(A36,[6]Dados_EFPC!$A$1:$O$272,15,FALSE)</f>
        <v>WWW.FUNDACAOIBM.COM.BR</v>
      </c>
    </row>
    <row r="37" spans="1:15" x14ac:dyDescent="0.3">
      <c r="A37" s="328" t="s">
        <v>447</v>
      </c>
      <c r="B37" s="328" t="s">
        <v>811</v>
      </c>
      <c r="C37" s="328" t="s">
        <v>812</v>
      </c>
      <c r="D37" s="329" t="s">
        <v>675</v>
      </c>
      <c r="E37" s="329" t="s">
        <v>162</v>
      </c>
      <c r="F37" s="246">
        <f>VLOOKUP(A37,[4]Planilha1!$E$4:$F$270,2,FALSE)</f>
        <v>5746907345.7299995</v>
      </c>
      <c r="G37" s="246">
        <f>VLOOKUP(A37,[4]Planilha7!$L$5:$Q$252,6,FALSE)</f>
        <v>96130701.300000012</v>
      </c>
      <c r="H37" s="246">
        <f>VLOOKUP(A37,[4]Planilha7!$T$4:$U$255,2,FALSE)</f>
        <v>131663364.47</v>
      </c>
      <c r="I37" s="246">
        <f>VLOOKUP(A37,[4]Planilha7!$L$5:$R$252,7,FALSE)</f>
        <v>27773860.870000001</v>
      </c>
      <c r="J37" s="247">
        <f>VLOOKUP(A37,'[5]População das EFPC - detalhada'!$A$1:$E$247,5,FALSE)</f>
        <v>2730</v>
      </c>
      <c r="K37" s="247">
        <f>VLOOKUP(A37,'[5]População das EFPC - detalhada'!$A$1:$E$247,3,FALSE)</f>
        <v>2102</v>
      </c>
      <c r="L37" s="247">
        <f>VLOOKUP(A37,'[5]População das EFPC - detalhada'!$A$1:$E$247,4,FALSE)</f>
        <v>676</v>
      </c>
      <c r="M37" s="248">
        <v>7</v>
      </c>
      <c r="N37" s="248">
        <v>10</v>
      </c>
      <c r="O37" s="330" t="str">
        <f>VLOOKUP(A37,[6]Dados_EFPC!$A$1:$O$272,15,FALSE)</f>
        <v>http://www.eletros.com.br</v>
      </c>
    </row>
    <row r="38" spans="1:15" x14ac:dyDescent="0.3">
      <c r="A38" s="328" t="s">
        <v>449</v>
      </c>
      <c r="B38" s="328" t="s">
        <v>1069</v>
      </c>
      <c r="C38" s="328" t="s">
        <v>1070</v>
      </c>
      <c r="D38" s="329" t="s">
        <v>418</v>
      </c>
      <c r="E38" s="329" t="s">
        <v>283</v>
      </c>
      <c r="F38" s="246">
        <f>VLOOKUP(A38,[4]Planilha1!$E$4:$F$270,2,FALSE)</f>
        <v>5537894705.1899996</v>
      </c>
      <c r="G38" s="246">
        <f>VLOOKUP(A38,[4]Planilha7!$L$5:$Q$252,6,FALSE)</f>
        <v>22475939.539999999</v>
      </c>
      <c r="H38" s="246">
        <f>VLOOKUP(A38,[4]Planilha7!$T$4:$U$255,2,FALSE)</f>
        <v>76122209.040000007</v>
      </c>
      <c r="I38" s="246">
        <f>VLOOKUP(A38,[4]Planilha7!$L$5:$R$252,7,FALSE)</f>
        <v>4222507.82</v>
      </c>
      <c r="J38" s="247">
        <f>VLOOKUP(A38,'[5]População das EFPC - detalhada'!$A$1:$E$247,5,FALSE)</f>
        <v>16463</v>
      </c>
      <c r="K38" s="247">
        <f>VLOOKUP(A38,'[5]População das EFPC - detalhada'!$A$1:$E$247,3,FALSE)</f>
        <v>3939</v>
      </c>
      <c r="L38" s="247">
        <f>VLOOKUP(A38,'[5]População das EFPC - detalhada'!$A$1:$E$247,4,FALSE)</f>
        <v>324</v>
      </c>
      <c r="M38" s="248">
        <v>1</v>
      </c>
      <c r="N38" s="248">
        <v>1</v>
      </c>
      <c r="O38" s="330" t="str">
        <f>VLOOKUP(A38,[6]Dados_EFPC!$A$1:$O$272,15,FALSE)</f>
        <v>http://www.previgm.com.br</v>
      </c>
    </row>
    <row r="39" spans="1:15" x14ac:dyDescent="0.3">
      <c r="A39" s="328" t="s">
        <v>451</v>
      </c>
      <c r="B39" s="328" t="s">
        <v>1137</v>
      </c>
      <c r="C39" s="328" t="s">
        <v>1138</v>
      </c>
      <c r="D39" s="329" t="s">
        <v>418</v>
      </c>
      <c r="E39" s="329" t="s">
        <v>283</v>
      </c>
      <c r="F39" s="246">
        <f>VLOOKUP(A39,[4]Planilha1!$E$4:$F$270,2,FALSE)</f>
        <v>5317118712.0200005</v>
      </c>
      <c r="G39" s="246">
        <f>VLOOKUP(A39,[4]Planilha7!$L$5:$Q$252,6,FALSE)</f>
        <v>51037362.159999996</v>
      </c>
      <c r="H39" s="246">
        <f>VLOOKUP(A39,[4]Planilha7!$T$4:$U$255,2,FALSE)</f>
        <v>57080887.270000003</v>
      </c>
      <c r="I39" s="246">
        <f>VLOOKUP(A39,[4]Planilha7!$L$5:$R$252,7,FALSE)</f>
        <v>19335550.27</v>
      </c>
      <c r="J39" s="247">
        <f>VLOOKUP(A39,'[5]População das EFPC - detalhada'!$A$1:$E$247,5,FALSE)</f>
        <v>19973</v>
      </c>
      <c r="K39" s="247">
        <f>VLOOKUP(A39,'[5]População das EFPC - detalhada'!$A$1:$E$247,3,FALSE)</f>
        <v>2039</v>
      </c>
      <c r="L39" s="247">
        <f>VLOOKUP(A39,'[5]População das EFPC - detalhada'!$A$1:$E$247,4,FALSE)</f>
        <v>9</v>
      </c>
      <c r="M39" s="248">
        <v>1</v>
      </c>
      <c r="N39" s="248">
        <v>18</v>
      </c>
      <c r="O39" s="330" t="str">
        <f>VLOOKUP(A39,[6]Dados_EFPC!$A$1:$O$272,15,FALSE)</f>
        <v>http://www.santanderprevi.com.br</v>
      </c>
    </row>
    <row r="40" spans="1:15" x14ac:dyDescent="0.3">
      <c r="A40" s="328" t="s">
        <v>456</v>
      </c>
      <c r="B40" s="328" t="s">
        <v>815</v>
      </c>
      <c r="C40" s="328" t="s">
        <v>816</v>
      </c>
      <c r="D40" s="329" t="s">
        <v>418</v>
      </c>
      <c r="E40" s="329" t="s">
        <v>283</v>
      </c>
      <c r="F40" s="246">
        <f>VLOOKUP(A40,[4]Planilha1!$E$4:$F$270,2,FALSE)</f>
        <v>5350415159.0500002</v>
      </c>
      <c r="G40" s="246">
        <f>VLOOKUP(A40,[4]Planilha7!$L$5:$Q$252,6,FALSE)</f>
        <v>55614765.210000001</v>
      </c>
      <c r="H40" s="246">
        <f>VLOOKUP(A40,[4]Planilha7!$T$4:$U$255,2,FALSE)</f>
        <v>33773613.520000003</v>
      </c>
      <c r="I40" s="246">
        <f>VLOOKUP(A40,[4]Planilha7!$L$5:$R$252,7,FALSE)</f>
        <v>7721671.3300000001</v>
      </c>
      <c r="J40" s="247">
        <f>VLOOKUP(A40,'[5]População das EFPC - detalhada'!$A$1:$E$247,5,FALSE)</f>
        <v>20752</v>
      </c>
      <c r="K40" s="247">
        <f>VLOOKUP(A40,'[5]População das EFPC - detalhada'!$A$1:$E$247,3,FALSE)</f>
        <v>2037</v>
      </c>
      <c r="L40" s="247">
        <f>VLOOKUP(A40,'[5]População das EFPC - detalhada'!$A$1:$E$247,4,FALSE)</f>
        <v>276</v>
      </c>
      <c r="M40" s="248">
        <v>1</v>
      </c>
      <c r="N40" s="248">
        <v>8</v>
      </c>
      <c r="O40" s="330" t="str">
        <f>VLOOKUP(A40,[6]Dados_EFPC!$A$1:$O$272,15,FALSE)</f>
        <v>http://www.embraerprev.com.br</v>
      </c>
    </row>
    <row r="41" spans="1:15" x14ac:dyDescent="0.3">
      <c r="A41" s="328" t="s">
        <v>453</v>
      </c>
      <c r="B41" s="328" t="s">
        <v>879</v>
      </c>
      <c r="C41" s="328" t="s">
        <v>880</v>
      </c>
      <c r="D41" s="329" t="s">
        <v>667</v>
      </c>
      <c r="E41" s="329" t="s">
        <v>162</v>
      </c>
      <c r="F41" s="246">
        <f>VLOOKUP(A41,[4]Planilha1!$E$4:$F$270,2,FALSE)</f>
        <v>5021374104.1599998</v>
      </c>
      <c r="G41" s="246">
        <f>VLOOKUP(A41,[4]Planilha7!$L$5:$Q$252,6,FALSE)</f>
        <v>42420855.769999996</v>
      </c>
      <c r="H41" s="246">
        <f>VLOOKUP(A41,[4]Planilha7!$T$4:$U$255,2,FALSE)</f>
        <v>65559513.510000005</v>
      </c>
      <c r="I41" s="246">
        <f>VLOOKUP(A41,[4]Planilha7!$L$5:$R$252,7,FALSE)</f>
        <v>8174364.1600000001</v>
      </c>
      <c r="J41" s="247">
        <f>VLOOKUP(A41,'[5]População das EFPC - detalhada'!$A$1:$E$247,5,FALSE)</f>
        <v>15239</v>
      </c>
      <c r="K41" s="247">
        <f>VLOOKUP(A41,'[5]População das EFPC - detalhada'!$A$1:$E$247,3,FALSE)</f>
        <v>4891</v>
      </c>
      <c r="L41" s="247">
        <f>VLOOKUP(A41,'[5]População das EFPC - detalhada'!$A$1:$E$247,4,FALSE)</f>
        <v>956</v>
      </c>
      <c r="M41" s="248">
        <v>18</v>
      </c>
      <c r="N41" s="248">
        <v>19</v>
      </c>
      <c r="O41" s="330" t="str">
        <f>VLOOKUP(A41,[6]Dados_EFPC!$A$1:$O$272,15,FALSE)</f>
        <v>http://www.fundacaolibertas.com.br</v>
      </c>
    </row>
    <row r="42" spans="1:15" x14ac:dyDescent="0.3">
      <c r="A42" s="328" t="s">
        <v>467</v>
      </c>
      <c r="B42" s="328" t="s">
        <v>917</v>
      </c>
      <c r="C42" s="328" t="s">
        <v>918</v>
      </c>
      <c r="D42" s="329" t="s">
        <v>418</v>
      </c>
      <c r="E42" s="329" t="s">
        <v>283</v>
      </c>
      <c r="F42" s="246">
        <f>VLOOKUP(A42,[4]Planilha1!$E$4:$F$270,2,FALSE)</f>
        <v>5616040327.3400002</v>
      </c>
      <c r="G42" s="246">
        <f>VLOOKUP(A42,[4]Planilha7!$L$5:$Q$252,6,FALSE)</f>
        <v>86236372.189999998</v>
      </c>
      <c r="H42" s="246">
        <f>VLOOKUP(A42,[4]Planilha7!$T$4:$U$255,2,FALSE)</f>
        <v>42051083.130000003</v>
      </c>
      <c r="I42" s="246">
        <f>VLOOKUP(A42,[4]Planilha7!$L$5:$R$252,7,FALSE)</f>
        <v>35076801.490000002</v>
      </c>
      <c r="J42" s="247">
        <f>VLOOKUP(A42,'[5]População das EFPC - detalhada'!$A$1:$E$247,5,FALSE)</f>
        <v>42069</v>
      </c>
      <c r="K42" s="247">
        <f>VLOOKUP(A42,'[5]População das EFPC - detalhada'!$A$1:$E$247,3,FALSE)</f>
        <v>1346</v>
      </c>
      <c r="L42" s="247">
        <f>VLOOKUP(A42,'[5]População das EFPC - detalhada'!$A$1:$E$247,4,FALSE)</f>
        <v>123</v>
      </c>
      <c r="M42" s="248">
        <v>32</v>
      </c>
      <c r="N42" s="248">
        <v>51</v>
      </c>
      <c r="O42" s="330" t="str">
        <f>VLOOKUP(A42,[6]Dados_EFPC!$A$1:$O$272,15,FALSE)</f>
        <v>http://https//www.ifmprev.com.br</v>
      </c>
    </row>
    <row r="43" spans="1:15" x14ac:dyDescent="0.3">
      <c r="A43" s="328" t="s">
        <v>454</v>
      </c>
      <c r="B43" s="328" t="s">
        <v>763</v>
      </c>
      <c r="C43" s="328" t="s">
        <v>764</v>
      </c>
      <c r="D43" s="329" t="s">
        <v>756</v>
      </c>
      <c r="E43" s="329" t="s">
        <v>162</v>
      </c>
      <c r="F43" s="246">
        <f>VLOOKUP(A43,[4]Planilha1!$E$4:$F$270,2,FALSE)</f>
        <v>4962162335.5100002</v>
      </c>
      <c r="G43" s="246">
        <f>VLOOKUP(A43,[4]Planilha7!$L$5:$Q$252,6,FALSE)</f>
        <v>74770609.120000005</v>
      </c>
      <c r="H43" s="246">
        <f>VLOOKUP(A43,[4]Planilha7!$T$4:$U$255,2,FALSE)</f>
        <v>100200424.61999999</v>
      </c>
      <c r="I43" s="246">
        <f>VLOOKUP(A43,[4]Planilha7!$L$5:$R$252,7,FALSE)</f>
        <v>2832965.57</v>
      </c>
      <c r="J43" s="247">
        <f>VLOOKUP(A43,'[5]População das EFPC - detalhada'!$A$1:$E$247,5,FALSE)</f>
        <v>7555</v>
      </c>
      <c r="K43" s="247">
        <f>VLOOKUP(A43,'[5]População das EFPC - detalhada'!$A$1:$E$247,3,FALSE)</f>
        <v>4470</v>
      </c>
      <c r="L43" s="247">
        <f>VLOOKUP(A43,'[5]População das EFPC - detalhada'!$A$1:$E$247,4,FALSE)</f>
        <v>1448</v>
      </c>
      <c r="M43" s="248">
        <v>5</v>
      </c>
      <c r="N43" s="248">
        <v>3</v>
      </c>
      <c r="O43" s="330" t="str">
        <f>VLOOKUP(A43,[6]Dados_EFPC!$A$1:$O$272,15,FALSE)</f>
        <v>http://www.celos.com.br</v>
      </c>
    </row>
    <row r="44" spans="1:15" x14ac:dyDescent="0.3">
      <c r="A44" s="328" t="s">
        <v>455</v>
      </c>
      <c r="B44" s="328" t="s">
        <v>725</v>
      </c>
      <c r="C44" s="328" t="s">
        <v>726</v>
      </c>
      <c r="D44" s="329" t="s">
        <v>418</v>
      </c>
      <c r="E44" s="329" t="s">
        <v>283</v>
      </c>
      <c r="F44" s="246">
        <f>VLOOKUP(A44,[4]Planilha1!$E$4:$F$270,2,FALSE)</f>
        <v>4812755980.5900002</v>
      </c>
      <c r="G44" s="246">
        <f>VLOOKUP(A44,[4]Planilha7!$L$5:$Q$252,6,FALSE)</f>
        <v>19596097.259999998</v>
      </c>
      <c r="H44" s="246">
        <f>VLOOKUP(A44,[4]Planilha7!$T$4:$U$255,2,FALSE)</f>
        <v>61279712.729999997</v>
      </c>
      <c r="I44" s="246">
        <f>VLOOKUP(A44,[4]Planilha7!$L$5:$R$252,7,FALSE)</f>
        <v>11389204.439999999</v>
      </c>
      <c r="J44" s="247">
        <f>VLOOKUP(A44,'[5]População das EFPC - detalhada'!$A$1:$E$247,5,FALSE)</f>
        <v>38343</v>
      </c>
      <c r="K44" s="247">
        <f>VLOOKUP(A44,'[5]População das EFPC - detalhada'!$A$1:$E$247,3,FALSE)</f>
        <v>7047</v>
      </c>
      <c r="L44" s="247">
        <f>VLOOKUP(A44,'[5]População das EFPC - detalhada'!$A$1:$E$247,4,FALSE)</f>
        <v>1372</v>
      </c>
      <c r="M44" s="248">
        <v>4</v>
      </c>
      <c r="N44" s="248">
        <v>7</v>
      </c>
      <c r="O44" s="330" t="str">
        <f>VLOOKUP(A44,[6]Dados_EFPC!$A$1:$O$272,15,FALSE)</f>
        <v>http://www.brfprevidencia.com.br</v>
      </c>
    </row>
    <row r="45" spans="1:15" x14ac:dyDescent="0.3">
      <c r="A45" s="328" t="s">
        <v>457</v>
      </c>
      <c r="B45" s="328" t="s">
        <v>907</v>
      </c>
      <c r="C45" s="328" t="s">
        <v>908</v>
      </c>
      <c r="D45" s="329" t="s">
        <v>710</v>
      </c>
      <c r="E45" s="329" t="s">
        <v>283</v>
      </c>
      <c r="F45" s="246">
        <f>VLOOKUP(A45,[4]Planilha1!$E$4:$F$270,2,FALSE)</f>
        <v>4856306597.7799997</v>
      </c>
      <c r="G45" s="246">
        <f>VLOOKUP(A45,[4]Planilha7!$L$5:$Q$252,6,FALSE)</f>
        <v>32990298.990000002</v>
      </c>
      <c r="H45" s="246">
        <f>VLOOKUP(A45,[4]Planilha7!$T$4:$U$255,2,FALSE)</f>
        <v>59895543.039999999</v>
      </c>
      <c r="I45" s="246">
        <f>VLOOKUP(A45,[4]Planilha7!$L$5:$R$252,7,FALSE)</f>
        <v>10891991.82</v>
      </c>
      <c r="J45" s="247">
        <f>VLOOKUP(A45,'[5]População das EFPC - detalhada'!$A$1:$E$247,5,FALSE)</f>
        <v>15874</v>
      </c>
      <c r="K45" s="247">
        <f>VLOOKUP(A45,'[5]População das EFPC - detalhada'!$A$1:$E$247,3,FALSE)</f>
        <v>2634</v>
      </c>
      <c r="L45" s="247">
        <f>VLOOKUP(A45,'[5]População das EFPC - detalhada'!$A$1:$E$247,4,FALSE)</f>
        <v>587</v>
      </c>
      <c r="M45" s="248">
        <v>3</v>
      </c>
      <c r="N45" s="248">
        <v>20</v>
      </c>
      <c r="O45" s="330" t="str">
        <f>VLOOKUP(A45,[6]Dados_EFPC!$A$1:$O$272,15,FALSE)</f>
        <v>WWW.GERDAUPREVIDENCIA.COM.BR</v>
      </c>
    </row>
    <row r="46" spans="1:15" x14ac:dyDescent="0.3">
      <c r="A46" s="328" t="s">
        <v>463</v>
      </c>
      <c r="B46" s="328" t="s">
        <v>463</v>
      </c>
      <c r="C46" s="328" t="s">
        <v>1203</v>
      </c>
      <c r="D46" s="329" t="s">
        <v>418</v>
      </c>
      <c r="E46" s="329" t="s">
        <v>283</v>
      </c>
      <c r="F46" s="246">
        <f>VLOOKUP(A46,[4]Planilha1!$E$4:$F$270,2,FALSE)</f>
        <v>4922327777.8599997</v>
      </c>
      <c r="G46" s="246">
        <f>VLOOKUP(A46,[4]Planilha7!$L$5:$Q$252,6,FALSE)</f>
        <v>75676483.349999994</v>
      </c>
      <c r="H46" s="246">
        <f>VLOOKUP(A46,[4]Planilha7!$T$4:$U$255,2,FALSE)</f>
        <v>45854954.259999998</v>
      </c>
      <c r="I46" s="246">
        <f>VLOOKUP(A46,[4]Planilha7!$L$5:$R$252,7,FALSE)</f>
        <v>43555169.310000002</v>
      </c>
      <c r="J46" s="247">
        <f>VLOOKUP(A46,'[5]População das EFPC - detalhada'!$A$1:$E$247,5,FALSE)</f>
        <v>16974</v>
      </c>
      <c r="K46" s="247">
        <f>VLOOKUP(A46,'[5]População das EFPC - detalhada'!$A$1:$E$247,3,FALSE)</f>
        <v>1111</v>
      </c>
      <c r="L46" s="247">
        <f>VLOOKUP(A46,'[5]População das EFPC - detalhada'!$A$1:$E$247,4,FALSE)</f>
        <v>25</v>
      </c>
      <c r="M46" s="248">
        <v>1</v>
      </c>
      <c r="N46" s="248">
        <v>219</v>
      </c>
      <c r="O46" s="330" t="str">
        <f>VLOOKUP(A46,[6]Dados_EFPC!$A$1:$O$272,15,FALSE)</f>
        <v>https://vexty.com.br/</v>
      </c>
    </row>
    <row r="47" spans="1:15" ht="19.95" customHeight="1" x14ac:dyDescent="0.3">
      <c r="A47" s="328" t="s">
        <v>462</v>
      </c>
      <c r="B47" s="328" t="s">
        <v>984</v>
      </c>
      <c r="C47" s="328" t="s">
        <v>985</v>
      </c>
      <c r="D47" s="329" t="s">
        <v>675</v>
      </c>
      <c r="E47" s="329" t="s">
        <v>162</v>
      </c>
      <c r="F47" s="246">
        <f>VLOOKUP(A47,[4]Planilha1!$E$4:$F$270,2,FALSE)</f>
        <v>4629271654.6099997</v>
      </c>
      <c r="G47" s="246">
        <f>VLOOKUP(A47,[4]Planilha7!$L$5:$Q$252,6,FALSE)</f>
        <v>44111661.549999997</v>
      </c>
      <c r="H47" s="246">
        <f>VLOOKUP(A47,[4]Planilha7!$T$4:$U$255,2,FALSE)</f>
        <v>69668948.849999994</v>
      </c>
      <c r="I47" s="246">
        <f>VLOOKUP(A47,[4]Planilha7!$L$5:$R$252,7,FALSE)</f>
        <v>1585018.09</v>
      </c>
      <c r="J47" s="247">
        <f>VLOOKUP(A47,'[5]População das EFPC - detalhada'!$A$1:$E$247,5,FALSE)</f>
        <v>2989</v>
      </c>
      <c r="K47" s="247">
        <f>VLOOKUP(A47,'[5]População das EFPC - detalhada'!$A$1:$E$247,3,FALSE)</f>
        <v>1607</v>
      </c>
      <c r="L47" s="247">
        <f>VLOOKUP(A47,'[5]População das EFPC - detalhada'!$A$1:$E$247,4,FALSE)</f>
        <v>435</v>
      </c>
      <c r="M47" s="248">
        <v>4</v>
      </c>
      <c r="N47" s="248">
        <v>4</v>
      </c>
      <c r="O47" s="330" t="str">
        <f>VLOOKUP(A47,[6]Dados_EFPC!$A$1:$O$272,15,FALSE)</f>
        <v>http://www.nucleos.com.br</v>
      </c>
    </row>
    <row r="48" spans="1:15" ht="15.6" customHeight="1" x14ac:dyDescent="0.3">
      <c r="A48" s="328" t="s">
        <v>452</v>
      </c>
      <c r="B48" s="328" t="s">
        <v>1081</v>
      </c>
      <c r="C48" s="328" t="s">
        <v>1082</v>
      </c>
      <c r="D48" s="329" t="s">
        <v>696</v>
      </c>
      <c r="E48" s="329" t="s">
        <v>162</v>
      </c>
      <c r="F48" s="246">
        <f>VLOOKUP(A48,[4]Planilha1!$E$4:$F$270,2,FALSE)</f>
        <v>4547570975.8999996</v>
      </c>
      <c r="G48" s="246">
        <f>VLOOKUP(A48,[4]Planilha7!$L$5:$Q$252,6,FALSE)</f>
        <v>12444063.219999999</v>
      </c>
      <c r="H48" s="246">
        <f>VLOOKUP(A48,[4]Planilha7!$T$4:$U$255,2,FALSE)</f>
        <v>97797562.099999994</v>
      </c>
      <c r="I48" s="246">
        <f>VLOOKUP(A48,[4]Planilha7!$L$5:$R$252,7,FALSE)</f>
        <v>10308811.210000001</v>
      </c>
      <c r="J48" s="247">
        <f>VLOOKUP(A48,'[5]População das EFPC - detalhada'!$A$1:$E$247,5,FALSE)</f>
        <v>2528</v>
      </c>
      <c r="K48" s="247">
        <f>VLOOKUP(A48,'[5]População das EFPC - detalhada'!$A$1:$E$247,3,FALSE)</f>
        <v>2647</v>
      </c>
      <c r="L48" s="247">
        <f>VLOOKUP(A48,'[5]População das EFPC - detalhada'!$A$1:$E$247,4,FALSE)</f>
        <v>566</v>
      </c>
      <c r="M48" s="248">
        <v>7</v>
      </c>
      <c r="N48" s="248">
        <v>5</v>
      </c>
      <c r="O48" s="330" t="str">
        <f>VLOOKUP(A48,[6]Dados_EFPC!$A$1:$O$272,15,FALSE)</f>
        <v>http://www.previnorte.com.br</v>
      </c>
    </row>
    <row r="49" spans="1:15" ht="17.399999999999999" customHeight="1" x14ac:dyDescent="0.3">
      <c r="A49" s="328" t="s">
        <v>461</v>
      </c>
      <c r="B49" s="328" t="s">
        <v>974</v>
      </c>
      <c r="C49" s="328" t="s">
        <v>975</v>
      </c>
      <c r="D49" s="329" t="s">
        <v>418</v>
      </c>
      <c r="E49" s="329" t="s">
        <v>283</v>
      </c>
      <c r="F49" s="246">
        <f>VLOOKUP(A49,[4]Planilha1!$E$4:$F$270,2,FALSE)</f>
        <v>4683206262.9799995</v>
      </c>
      <c r="G49" s="246">
        <f>VLOOKUP(A49,[4]Planilha7!$L$5:$Q$252,6,FALSE)</f>
        <v>53519146.369999997</v>
      </c>
      <c r="H49" s="246">
        <f>VLOOKUP(A49,[4]Planilha7!$T$4:$U$255,2,FALSE)</f>
        <v>46144276.18</v>
      </c>
      <c r="I49" s="246">
        <f>VLOOKUP(A49,[4]Planilha7!$L$5:$R$252,7,FALSE)</f>
        <v>21938851.260000002</v>
      </c>
      <c r="J49" s="247">
        <f>VLOOKUP(A49,'[5]População das EFPC - detalhada'!$A$1:$E$247,5,FALSE)</f>
        <v>57020</v>
      </c>
      <c r="K49" s="247">
        <f>VLOOKUP(A49,'[5]População das EFPC - detalhada'!$A$1:$E$247,3,FALSE)</f>
        <v>3355</v>
      </c>
      <c r="L49" s="247">
        <f>VLOOKUP(A49,'[5]População das EFPC - detalhada'!$A$1:$E$247,4,FALSE)</f>
        <v>365</v>
      </c>
      <c r="M49" s="248">
        <v>26</v>
      </c>
      <c r="N49" s="248">
        <v>137</v>
      </c>
      <c r="O49" s="330" t="str">
        <f>VLOOKUP(A49,[6]Dados_EFPC!$A$1:$O$272,15,FALSE)</f>
        <v>WWW.BRADESCOPREVIDENCIA.COM.BR/MULTIPENSIONS/</v>
      </c>
    </row>
    <row r="50" spans="1:15" ht="15" customHeight="1" x14ac:dyDescent="0.3">
      <c r="A50" s="328" t="s">
        <v>458</v>
      </c>
      <c r="B50" s="328" t="s">
        <v>1135</v>
      </c>
      <c r="C50" s="328" t="s">
        <v>1136</v>
      </c>
      <c r="D50" s="329" t="s">
        <v>418</v>
      </c>
      <c r="E50" s="329" t="s">
        <v>162</v>
      </c>
      <c r="F50" s="246">
        <f>VLOOKUP(A50,[4]Planilha1!$E$4:$F$270,2,FALSE)</f>
        <v>4632467409.8699999</v>
      </c>
      <c r="G50" s="246">
        <f>VLOOKUP(A50,[4]Planilha7!$L$5:$Q$252,6,FALSE)</f>
        <v>38649919.079999998</v>
      </c>
      <c r="H50" s="246">
        <f>VLOOKUP(A50,[4]Planilha7!$T$4:$U$255,2,FALSE)</f>
        <v>72756310.120000005</v>
      </c>
      <c r="I50" s="246">
        <f>VLOOKUP(A50,[4]Planilha7!$L$5:$R$252,7,FALSE)</f>
        <v>11263848.449999999</v>
      </c>
      <c r="J50" s="247">
        <f>VLOOKUP(A50,'[5]População das EFPC - detalhada'!$A$1:$E$247,5,FALSE)</f>
        <v>10049</v>
      </c>
      <c r="K50" s="247">
        <f>VLOOKUP(A50,'[5]População das EFPC - detalhada'!$A$1:$E$247,3,FALSE)</f>
        <v>7875</v>
      </c>
      <c r="L50" s="247">
        <f>VLOOKUP(A50,'[5]População das EFPC - detalhada'!$A$1:$E$247,4,FALSE)</f>
        <v>2316</v>
      </c>
      <c r="M50" s="248">
        <v>5</v>
      </c>
      <c r="N50" s="248">
        <v>3</v>
      </c>
      <c r="O50" s="330" t="str">
        <f>VLOOKUP(A50,[6]Dados_EFPC!$A$1:$O$272,15,FALSE)</f>
        <v>https://www.sabesprev.com.br</v>
      </c>
    </row>
    <row r="51" spans="1:15" x14ac:dyDescent="0.3">
      <c r="A51" s="328" t="s">
        <v>460</v>
      </c>
      <c r="B51" s="328" t="s">
        <v>780</v>
      </c>
      <c r="C51" s="328" t="s">
        <v>781</v>
      </c>
      <c r="D51" s="329" t="s">
        <v>418</v>
      </c>
      <c r="E51" s="329" t="s">
        <v>283</v>
      </c>
      <c r="F51" s="246">
        <f>VLOOKUP(A51,[4]Planilha1!$E$4:$F$270,2,FALSE)</f>
        <v>4699166693.8800001</v>
      </c>
      <c r="G51" s="246">
        <f>VLOOKUP(A51,[4]Planilha7!$L$5:$Q$252,6,FALSE)</f>
        <v>38166942.020000003</v>
      </c>
      <c r="H51" s="246">
        <f>VLOOKUP(A51,[4]Planilha7!$T$4:$U$255,2,FALSE)</f>
        <v>61025853.220000006</v>
      </c>
      <c r="I51" s="246">
        <f>VLOOKUP(A51,[4]Planilha7!$L$5:$R$252,7,FALSE)</f>
        <v>4583134.49</v>
      </c>
      <c r="J51" s="247">
        <f>VLOOKUP(A51,'[5]População das EFPC - detalhada'!$A$1:$E$247,5,FALSE)</f>
        <v>5695</v>
      </c>
      <c r="K51" s="247">
        <f>VLOOKUP(A51,'[5]População das EFPC - detalhada'!$A$1:$E$247,3,FALSE)</f>
        <v>994</v>
      </c>
      <c r="L51" s="247">
        <f>VLOOKUP(A51,'[5]População das EFPC - detalhada'!$A$1:$E$247,4,FALSE)</f>
        <v>97</v>
      </c>
      <c r="M51" s="248">
        <v>4</v>
      </c>
      <c r="N51" s="248">
        <v>15</v>
      </c>
      <c r="O51" s="330" t="str">
        <f>VLOOKUP(A51,[6]Dados_EFPC!$A$1:$O$272,15,FALSE)</f>
        <v>https://www.citiprevi.com.br/</v>
      </c>
    </row>
    <row r="52" spans="1:15" x14ac:dyDescent="0.3">
      <c r="A52" s="328" t="s">
        <v>459</v>
      </c>
      <c r="B52" s="328" t="s">
        <v>924</v>
      </c>
      <c r="C52" s="328" t="s">
        <v>925</v>
      </c>
      <c r="D52" s="329" t="s">
        <v>675</v>
      </c>
      <c r="E52" s="329" t="s">
        <v>162</v>
      </c>
      <c r="F52" s="246">
        <f>VLOOKUP(A52,[4]Planilha1!$E$4:$F$270,2,FALSE)</f>
        <v>4481755695.3000002</v>
      </c>
      <c r="G52" s="246">
        <f>VLOOKUP(A52,[4]Planilha7!$L$5:$Q$252,6,FALSE)</f>
        <v>23940003.149999999</v>
      </c>
      <c r="H52" s="246">
        <f>VLOOKUP(A52,[4]Planilha7!$T$4:$U$255,2,FALSE)</f>
        <v>68157479.5</v>
      </c>
      <c r="I52" s="246">
        <f>VLOOKUP(A52,[4]Planilha7!$L$5:$R$252,7,FALSE)</f>
        <v>1681104.98</v>
      </c>
      <c r="J52" s="247">
        <f>VLOOKUP(A52,'[5]População das EFPC - detalhada'!$A$1:$E$247,5,FALSE)</f>
        <v>5413</v>
      </c>
      <c r="K52" s="247">
        <f>VLOOKUP(A52,'[5]População das EFPC - detalhada'!$A$1:$E$247,3,FALSE)</f>
        <v>4097</v>
      </c>
      <c r="L52" s="247">
        <f>VLOOKUP(A52,'[5]População das EFPC - detalhada'!$A$1:$E$247,4,FALSE)</f>
        <v>1130</v>
      </c>
      <c r="M52" s="248">
        <v>4</v>
      </c>
      <c r="N52" s="248">
        <v>14</v>
      </c>
      <c r="O52" s="330" t="str">
        <f>VLOOKUP(A52,[6]Dados_EFPC!$A$1:$O$272,15,FALSE)</f>
        <v>http://www.infraprev.org.br</v>
      </c>
    </row>
    <row r="53" spans="1:15" x14ac:dyDescent="0.3">
      <c r="A53" s="328" t="s">
        <v>468</v>
      </c>
      <c r="B53" s="328" t="s">
        <v>893</v>
      </c>
      <c r="C53" s="328" t="s">
        <v>894</v>
      </c>
      <c r="D53" s="329" t="s">
        <v>705</v>
      </c>
      <c r="E53" s="329" t="s">
        <v>283</v>
      </c>
      <c r="F53" s="246">
        <f>VLOOKUP(A53,[4]Planilha1!$E$4:$F$270,2,FALSE)</f>
        <v>4199759120.8000002</v>
      </c>
      <c r="G53" s="246">
        <f>VLOOKUP(A53,[4]Planilha7!$L$5:$Q$252,6,FALSE)</f>
        <v>19335264.509999998</v>
      </c>
      <c r="H53" s="246">
        <f>VLOOKUP(A53,[4]Planilha7!$T$4:$U$255,2,FALSE)</f>
        <v>71907329.599999994</v>
      </c>
      <c r="I53" s="246">
        <f>VLOOKUP(A53,[4]Planilha7!$L$5:$R$252,7,FALSE)</f>
        <v>11211441.67</v>
      </c>
      <c r="J53" s="247">
        <f>VLOOKUP(A53,'[5]População das EFPC - detalhada'!$A$1:$E$247,5,FALSE)</f>
        <v>9600</v>
      </c>
      <c r="K53" s="247">
        <f>VLOOKUP(A53,'[5]População das EFPC - detalhada'!$A$1:$E$247,3,FALSE)</f>
        <v>2873</v>
      </c>
      <c r="L53" s="247">
        <f>VLOOKUP(A53,'[5]População das EFPC - detalhada'!$A$1:$E$247,4,FALSE)</f>
        <v>577</v>
      </c>
      <c r="M53" s="248">
        <v>6</v>
      </c>
      <c r="N53" s="248">
        <v>6</v>
      </c>
      <c r="O53" s="330" t="str">
        <f>VLOOKUP(A53,[6]Dados_EFPC!$A$1:$O$272,15,FALSE)</f>
        <v>http://www.funssest.com.br</v>
      </c>
    </row>
    <row r="54" spans="1:15" x14ac:dyDescent="0.3">
      <c r="A54" s="328" t="s">
        <v>465</v>
      </c>
      <c r="B54" s="328" t="s">
        <v>1191</v>
      </c>
      <c r="C54" s="328" t="s">
        <v>1192</v>
      </c>
      <c r="D54" s="329" t="s">
        <v>418</v>
      </c>
      <c r="E54" s="329" t="s">
        <v>283</v>
      </c>
      <c r="F54" s="246">
        <f>VLOOKUP(A54,[4]Planilha1!$E$4:$F$270,2,FALSE)</f>
        <v>4249857818.4899998</v>
      </c>
      <c r="G54" s="246">
        <f>VLOOKUP(A54,[4]Planilha7!$L$5:$Q$252,6,FALSE)</f>
        <v>22328287.490000002</v>
      </c>
      <c r="H54" s="246">
        <f>VLOOKUP(A54,[4]Planilha7!$T$4:$U$255,2,FALSE)</f>
        <v>53003071.830000006</v>
      </c>
      <c r="I54" s="246">
        <f>VLOOKUP(A54,[4]Planilha7!$L$5:$R$252,7,FALSE)</f>
        <v>2594803.9300000002</v>
      </c>
      <c r="J54" s="247">
        <f>VLOOKUP(A54,'[5]População das EFPC - detalhada'!$A$1:$E$247,5,FALSE)</f>
        <v>13279</v>
      </c>
      <c r="K54" s="247">
        <f>VLOOKUP(A54,'[5]População das EFPC - detalhada'!$A$1:$E$247,3,FALSE)</f>
        <v>1424</v>
      </c>
      <c r="L54" s="247">
        <f>VLOOKUP(A54,'[5]População das EFPC - detalhada'!$A$1:$E$247,4,FALSE)</f>
        <v>337</v>
      </c>
      <c r="M54" s="248">
        <v>3</v>
      </c>
      <c r="N54" s="248">
        <v>8</v>
      </c>
      <c r="O54" s="330" t="str">
        <f>VLOOKUP(A54,[6]Dados_EFPC!$A$1:$O$272,15,FALSE)</f>
        <v>http://www.unileverprev.com.br</v>
      </c>
    </row>
    <row r="55" spans="1:15" x14ac:dyDescent="0.3">
      <c r="A55" s="328" t="s">
        <v>466</v>
      </c>
      <c r="B55" s="328" t="s">
        <v>885</v>
      </c>
      <c r="C55" s="328" t="s">
        <v>886</v>
      </c>
      <c r="D55" s="329" t="s">
        <v>418</v>
      </c>
      <c r="E55" s="329" t="s">
        <v>283</v>
      </c>
      <c r="F55" s="246">
        <f>VLOOKUP(A55,[4]Planilha1!$E$4:$F$270,2,FALSE)</f>
        <v>4210893599.0799999</v>
      </c>
      <c r="G55" s="246">
        <f>VLOOKUP(A55,[4]Planilha7!$L$5:$Q$252,6,FALSE)</f>
        <v>31444128.219999999</v>
      </c>
      <c r="H55" s="246">
        <f>VLOOKUP(A55,[4]Planilha7!$T$4:$U$255,2,FALSE)</f>
        <v>61045368.120000005</v>
      </c>
      <c r="I55" s="246">
        <f>VLOOKUP(A55,[4]Planilha7!$L$5:$R$252,7,FALSE)</f>
        <v>10360916.24</v>
      </c>
      <c r="J55" s="247">
        <f>VLOOKUP(A55,'[5]População das EFPC - detalhada'!$A$1:$E$247,5,FALSE)</f>
        <v>22007</v>
      </c>
      <c r="K55" s="247">
        <f>VLOOKUP(A55,'[5]População das EFPC - detalhada'!$A$1:$E$247,3,FALSE)</f>
        <v>2201</v>
      </c>
      <c r="L55" s="247">
        <f>VLOOKUP(A55,'[5]População das EFPC - detalhada'!$A$1:$E$247,4,FALSE)</f>
        <v>366</v>
      </c>
      <c r="M55" s="248">
        <v>3</v>
      </c>
      <c r="N55" s="248">
        <v>12</v>
      </c>
      <c r="O55" s="330" t="str">
        <f>VLOOKUP(A55,[6]Dados_EFPC!$A$1:$O$272,15,FALSE)</f>
        <v>http://www.funepp.com.br</v>
      </c>
    </row>
    <row r="56" spans="1:15" x14ac:dyDescent="0.3">
      <c r="A56" s="328" t="s">
        <v>464</v>
      </c>
      <c r="B56" s="328" t="s">
        <v>960</v>
      </c>
      <c r="C56" s="328" t="s">
        <v>961</v>
      </c>
      <c r="D56" s="329" t="s">
        <v>418</v>
      </c>
      <c r="E56" s="329" t="s">
        <v>162</v>
      </c>
      <c r="F56" s="246">
        <f>VLOOKUP(A56,[4]Planilha1!$E$4:$F$270,2,FALSE)</f>
        <v>4152320080.8000002</v>
      </c>
      <c r="G56" s="246">
        <f>VLOOKUP(A56,[4]Planilha7!$L$5:$Q$252,6,FALSE)</f>
        <v>21545023.829999998</v>
      </c>
      <c r="H56" s="246">
        <f>VLOOKUP(A56,[4]Planilha7!$T$4:$U$255,2,FALSE)</f>
        <v>54670761.020000003</v>
      </c>
      <c r="I56" s="246">
        <f>VLOOKUP(A56,[4]Planilha7!$L$5:$R$252,7,FALSE)</f>
        <v>4376152.3600000003</v>
      </c>
      <c r="J56" s="247">
        <f>VLOOKUP(A56,'[5]População das EFPC - detalhada'!$A$1:$E$247,5,FALSE)</f>
        <v>6848</v>
      </c>
      <c r="K56" s="247">
        <f>VLOOKUP(A56,'[5]População das EFPC - detalhada'!$A$1:$E$247,3,FALSE)</f>
        <v>4432</v>
      </c>
      <c r="L56" s="247">
        <f>VLOOKUP(A56,'[5]População das EFPC - detalhada'!$A$1:$E$247,4,FALSE)</f>
        <v>911</v>
      </c>
      <c r="M56" s="248">
        <v>4</v>
      </c>
      <c r="N56" s="248">
        <v>5</v>
      </c>
      <c r="O56" s="330" t="str">
        <f>VLOOKUP(A56,[6]Dados_EFPC!$A$1:$O$272,15,FALSE)</f>
        <v>http://www.metrus.org.br</v>
      </c>
    </row>
    <row r="57" spans="1:15" x14ac:dyDescent="0.3">
      <c r="A57" s="328" t="s">
        <v>477</v>
      </c>
      <c r="B57" s="328" t="s">
        <v>889</v>
      </c>
      <c r="C57" s="328" t="s">
        <v>890</v>
      </c>
      <c r="D57" s="329" t="s">
        <v>696</v>
      </c>
      <c r="E57" s="329" t="s">
        <v>162</v>
      </c>
      <c r="F57" s="246">
        <f>VLOOKUP(A57,[4]Planilha1!$E$4:$F$270,2,FALSE)</f>
        <v>4577131402.0900002</v>
      </c>
      <c r="G57" s="246">
        <f>VLOOKUP(A57,[4]Planilha7!$L$5:$Q$252,6,FALSE)</f>
        <v>206790624.36000001</v>
      </c>
      <c r="H57" s="246">
        <f>VLOOKUP(A57,[4]Planilha7!$T$4:$U$255,2,FALSE)</f>
        <v>318383.58999999997</v>
      </c>
      <c r="I57" s="246">
        <f>VLOOKUP(A57,[4]Planilha7!$L$5:$R$252,7,FALSE)</f>
        <v>666661.07999999996</v>
      </c>
      <c r="J57" s="247">
        <f>VLOOKUP(A57,'[5]População das EFPC - detalhada'!$A$1:$E$247,5,FALSE)</f>
        <v>34943</v>
      </c>
      <c r="K57" s="247">
        <f>VLOOKUP(A57,'[5]População das EFPC - detalhada'!$A$1:$E$247,3,FALSE)</f>
        <v>17</v>
      </c>
      <c r="L57" s="247">
        <f>VLOOKUP(A57,'[5]População das EFPC - detalhada'!$A$1:$E$247,4,FALSE)</f>
        <v>33</v>
      </c>
      <c r="M57" s="248">
        <v>1</v>
      </c>
      <c r="N57" s="248">
        <v>99</v>
      </c>
      <c r="O57" s="330" t="str">
        <f>VLOOKUP(A57,[6]Dados_EFPC!$A$1:$O$272,15,FALSE)</f>
        <v>http://www.funprespjud.com.br/</v>
      </c>
    </row>
    <row r="58" spans="1:15" x14ac:dyDescent="0.3">
      <c r="A58" s="328" t="s">
        <v>469</v>
      </c>
      <c r="B58" s="328" t="s">
        <v>1125</v>
      </c>
      <c r="C58" s="328" t="s">
        <v>1126</v>
      </c>
      <c r="D58" s="329" t="s">
        <v>696</v>
      </c>
      <c r="E58" s="329" t="s">
        <v>162</v>
      </c>
      <c r="F58" s="246" t="s">
        <v>1263</v>
      </c>
      <c r="G58" s="246" t="s">
        <v>1263</v>
      </c>
      <c r="H58" s="246" t="s">
        <v>1263</v>
      </c>
      <c r="I58" s="246" t="s">
        <v>1263</v>
      </c>
      <c r="J58" s="247">
        <f>VLOOKUP(A58,'[5]População das EFPC - detalhada'!$A$1:$E$247,5,FALSE)</f>
        <v>5499</v>
      </c>
      <c r="K58" s="247">
        <f>VLOOKUP(A58,'[5]População das EFPC - detalhada'!$A$1:$E$247,3,FALSE)</f>
        <v>1484</v>
      </c>
      <c r="L58" s="247">
        <f>VLOOKUP(A58,'[5]População das EFPC - detalhada'!$A$1:$E$247,4,FALSE)</f>
        <v>186</v>
      </c>
      <c r="M58" s="248">
        <v>7</v>
      </c>
      <c r="N58" s="248">
        <v>16</v>
      </c>
      <c r="O58" s="330" t="str">
        <f>VLOOKUP(A58,[6]Dados_EFPC!$A$1:$O$272,15,FALSE)</f>
        <v>http://www.regius.org.br</v>
      </c>
    </row>
    <row r="59" spans="1:15" x14ac:dyDescent="0.3">
      <c r="A59" s="328" t="s">
        <v>472</v>
      </c>
      <c r="B59" s="328" t="s">
        <v>1051</v>
      </c>
      <c r="C59" s="328" t="s">
        <v>1052</v>
      </c>
      <c r="D59" s="329" t="s">
        <v>418</v>
      </c>
      <c r="E59" s="329" t="s">
        <v>283</v>
      </c>
      <c r="F59" s="246">
        <f>VLOOKUP(A59,[4]Planilha1!$E$4:$F$270,2,FALSE)</f>
        <v>4022413173.6799998</v>
      </c>
      <c r="G59" s="246">
        <f>VLOOKUP(A59,[4]Planilha7!$L$5:$Q$252,6,FALSE)</f>
        <v>33286355.870000001</v>
      </c>
      <c r="H59" s="246">
        <f>VLOOKUP(A59,[4]Planilha7!$T$4:$U$255,2,FALSE)</f>
        <v>43700279.609999999</v>
      </c>
      <c r="I59" s="246">
        <f>VLOOKUP(A59,[4]Planilha7!$L$5:$R$252,7,FALSE)</f>
        <v>6274123.2699999996</v>
      </c>
      <c r="J59" s="247">
        <f>VLOOKUP(A59,'[5]População das EFPC - detalhada'!$A$1:$E$247,5,FALSE)</f>
        <v>8669</v>
      </c>
      <c r="K59" s="247">
        <f>VLOOKUP(A59,'[5]População das EFPC - detalhada'!$A$1:$E$247,3,FALSE)</f>
        <v>1620</v>
      </c>
      <c r="L59" s="247">
        <f>VLOOKUP(A59,'[5]População das EFPC - detalhada'!$A$1:$E$247,4,FALSE)</f>
        <v>333</v>
      </c>
      <c r="M59" s="248">
        <v>4</v>
      </c>
      <c r="N59" s="248">
        <v>7</v>
      </c>
      <c r="O59" s="330" t="str">
        <f>VLOOKUP(A59,[6]Dados_EFPC!$A$1:$O$272,15,FALSE)</f>
        <v>http://www.previbayer.com.br</v>
      </c>
    </row>
    <row r="60" spans="1:15" x14ac:dyDescent="0.3">
      <c r="A60" s="328" t="s">
        <v>470</v>
      </c>
      <c r="B60" s="328" t="s">
        <v>982</v>
      </c>
      <c r="C60" s="328" t="s">
        <v>983</v>
      </c>
      <c r="D60" s="329" t="s">
        <v>680</v>
      </c>
      <c r="E60" s="329" t="s">
        <v>283</v>
      </c>
      <c r="F60" s="246">
        <f>VLOOKUP(A60,[4]Planilha1!$E$4:$F$270,2,FALSE)</f>
        <v>5428324759.1599998</v>
      </c>
      <c r="G60" s="246">
        <f>VLOOKUP(A60,[4]Planilha7!$L$5:$Q$252,6,FALSE)</f>
        <v>46622463.609999999</v>
      </c>
      <c r="H60" s="246">
        <f>VLOOKUP(A60,[4]Planilha7!$T$4:$U$255,2,FALSE)</f>
        <v>115729156.11</v>
      </c>
      <c r="I60" s="246">
        <f>VLOOKUP(A60,[4]Planilha7!$L$5:$R$252,7,FALSE)</f>
        <v>22308455.960000001</v>
      </c>
      <c r="J60" s="247">
        <f>VLOOKUP(A60,'[5]População das EFPC - detalhada'!$A$1:$E$247,5,FALSE)</f>
        <v>12345</v>
      </c>
      <c r="K60" s="247">
        <f>VLOOKUP(A60,'[5]População das EFPC - detalhada'!$A$1:$E$247,3,FALSE)</f>
        <v>4435</v>
      </c>
      <c r="L60" s="247">
        <f>VLOOKUP(A60,'[5]População das EFPC - detalhada'!$A$1:$E$247,4,FALSE)</f>
        <v>1683</v>
      </c>
      <c r="M60" s="248">
        <v>7</v>
      </c>
      <c r="N60" s="248">
        <v>44</v>
      </c>
      <c r="O60" s="330" t="str">
        <f>VLOOKUP(A60,[6]Dados_EFPC!$A$1:$O$272,15,FALSE)</f>
        <v>https://www.nucleos.com.br/</v>
      </c>
    </row>
    <row r="61" spans="1:15" x14ac:dyDescent="0.3">
      <c r="A61" s="328" t="s">
        <v>476</v>
      </c>
      <c r="B61" s="328" t="s">
        <v>1167</v>
      </c>
      <c r="C61" s="328" t="s">
        <v>1168</v>
      </c>
      <c r="D61" s="329" t="s">
        <v>418</v>
      </c>
      <c r="E61" s="329" t="s">
        <v>162</v>
      </c>
      <c r="F61" s="246">
        <f>VLOOKUP(A61,[4]Planilha1!$E$4:$F$270,2,FALSE)</f>
        <v>4259973757.25</v>
      </c>
      <c r="G61" s="246">
        <f>VLOOKUP(A61,[4]Planilha7!$L$5:$Q$252,6,FALSE)</f>
        <v>121487204.19</v>
      </c>
      <c r="H61" s="246">
        <f>VLOOKUP(A61,[4]Planilha7!$T$4:$U$255,2,FALSE)</f>
        <v>11634208.870000001</v>
      </c>
      <c r="I61" s="246">
        <f>VLOOKUP(A61,[4]Planilha7!$L$5:$R$252,7,FALSE)</f>
        <v>14145181.34</v>
      </c>
      <c r="J61" s="247">
        <f>VLOOKUP(A61,'[5]População das EFPC - detalhada'!$A$1:$E$247,5,FALSE)</f>
        <v>53562</v>
      </c>
      <c r="K61" s="247">
        <f>VLOOKUP(A61,'[5]População das EFPC - detalhada'!$A$1:$E$247,3,FALSE)</f>
        <v>755</v>
      </c>
      <c r="L61" s="247">
        <f>VLOOKUP(A61,'[5]População das EFPC - detalhada'!$A$1:$E$247,4,FALSE)</f>
        <v>134</v>
      </c>
      <c r="M61" s="248">
        <v>9</v>
      </c>
      <c r="N61" s="248">
        <v>41</v>
      </c>
      <c r="O61" s="330" t="str">
        <f>VLOOKUP(A61,[6]Dados_EFPC!$A$1:$O$272,15,FALSE)</f>
        <v>https://prevcom.com.br/</v>
      </c>
    </row>
    <row r="62" spans="1:15" x14ac:dyDescent="0.3">
      <c r="A62" s="328" t="s">
        <v>471</v>
      </c>
      <c r="B62" s="328" t="s">
        <v>723</v>
      </c>
      <c r="C62" s="328" t="s">
        <v>724</v>
      </c>
      <c r="D62" s="329" t="s">
        <v>675</v>
      </c>
      <c r="E62" s="329" t="s">
        <v>283</v>
      </c>
      <c r="F62" s="246">
        <f>VLOOKUP(A62,[4]Planilha1!$E$4:$F$270,2,FALSE)</f>
        <v>3775882357.8299999</v>
      </c>
      <c r="G62" s="246">
        <f>VLOOKUP(A62,[4]Planilha7!$L$5:$Q$252,6,FALSE)</f>
        <v>11164154.040000001</v>
      </c>
      <c r="H62" s="246">
        <f>VLOOKUP(A62,[4]Planilha7!$T$4:$U$255,2,FALSE)</f>
        <v>85706293.329999998</v>
      </c>
      <c r="I62" s="246">
        <f>VLOOKUP(A62,[4]Planilha7!$L$5:$R$252,7,FALSE)</f>
        <v>4890807.88</v>
      </c>
      <c r="J62" s="247">
        <f>VLOOKUP(A62,'[5]População das EFPC - detalhada'!$A$1:$E$247,5,FALSE)</f>
        <v>5307</v>
      </c>
      <c r="K62" s="247">
        <f>VLOOKUP(A62,'[5]População das EFPC - detalhada'!$A$1:$E$247,3,FALSE)</f>
        <v>2996</v>
      </c>
      <c r="L62" s="247">
        <f>VLOOKUP(A62,'[5]População das EFPC - detalhada'!$A$1:$E$247,4,FALSE)</f>
        <v>1905</v>
      </c>
      <c r="M62" s="248">
        <v>3</v>
      </c>
      <c r="N62" s="248">
        <v>7</v>
      </c>
      <c r="O62" s="330" t="str">
        <f>VLOOKUP(A62,[6]Dados_EFPC!$A$1:$O$272,15,FALSE)</f>
        <v>http://www.braslight.com.br</v>
      </c>
    </row>
    <row r="63" spans="1:15" x14ac:dyDescent="0.3">
      <c r="A63" s="328" t="s">
        <v>473</v>
      </c>
      <c r="B63" s="328" t="s">
        <v>934</v>
      </c>
      <c r="C63" s="328" t="s">
        <v>935</v>
      </c>
      <c r="D63" s="329" t="s">
        <v>418</v>
      </c>
      <c r="E63" s="329" t="s">
        <v>283</v>
      </c>
      <c r="F63" s="246">
        <f>VLOOKUP(A63,[4]Planilha1!$E$4:$F$270,2,FALSE)</f>
        <v>3855220088.1100001</v>
      </c>
      <c r="G63" s="246">
        <f>VLOOKUP(A63,[4]Planilha7!$L$5:$Q$252,6,FALSE)</f>
        <v>17829818.940000001</v>
      </c>
      <c r="H63" s="246">
        <f>VLOOKUP(A63,[4]Planilha7!$T$4:$U$255,2,FALSE)</f>
        <v>27420789.23</v>
      </c>
      <c r="I63" s="246">
        <f>VLOOKUP(A63,[4]Planilha7!$L$5:$R$252,7,FALSE)</f>
        <v>1377877.9</v>
      </c>
      <c r="J63" s="247">
        <f>VLOOKUP(A63,'[5]População das EFPC - detalhada'!$A$1:$E$247,5,FALSE)</f>
        <v>4929</v>
      </c>
      <c r="K63" s="247">
        <f>VLOOKUP(A63,'[5]População das EFPC - detalhada'!$A$1:$E$247,3,FALSE)</f>
        <v>1236</v>
      </c>
      <c r="L63" s="247">
        <f>VLOOKUP(A63,'[5]População das EFPC - detalhada'!$A$1:$E$247,4,FALSE)</f>
        <v>0</v>
      </c>
      <c r="M63" s="248">
        <v>2</v>
      </c>
      <c r="N63" s="248">
        <v>12</v>
      </c>
      <c r="O63" s="330" t="str">
        <f>VLOOKUP(A63,[6]Dados_EFPC!$A$1:$O$272,15,FALSE)</f>
        <v>WWW.FUNDITAUSAIND.COM.BR</v>
      </c>
    </row>
    <row r="64" spans="1:15" x14ac:dyDescent="0.3">
      <c r="A64" s="328" t="s">
        <v>474</v>
      </c>
      <c r="B64" s="328" t="s">
        <v>1212</v>
      </c>
      <c r="C64" s="328" t="s">
        <v>1213</v>
      </c>
      <c r="D64" s="329" t="s">
        <v>418</v>
      </c>
      <c r="E64" s="329" t="s">
        <v>283</v>
      </c>
      <c r="F64" s="246">
        <f>VLOOKUP(A64,[4]Planilha1!$E$4:$F$270,2,FALSE)</f>
        <v>3755811971.0500002</v>
      </c>
      <c r="G64" s="246">
        <f>VLOOKUP(A64,[4]Planilha7!$L$5:$Q$252,6,FALSE)</f>
        <v>21558958.149999999</v>
      </c>
      <c r="H64" s="246">
        <f>VLOOKUP(A64,[4]Planilha7!$T$4:$U$255,2,FALSE)</f>
        <v>32390621.359999999</v>
      </c>
      <c r="I64" s="246">
        <f>VLOOKUP(A64,[4]Planilha7!$L$5:$R$252,7,FALSE)</f>
        <v>14942579.52</v>
      </c>
      <c r="J64" s="247" t="s">
        <v>1263</v>
      </c>
      <c r="K64" s="247" t="s">
        <v>1263</v>
      </c>
      <c r="L64" s="247" t="s">
        <v>1263</v>
      </c>
      <c r="M64" s="248">
        <v>3</v>
      </c>
      <c r="N64" s="248">
        <v>5</v>
      </c>
      <c r="O64" s="330" t="str">
        <f>VLOOKUP(A64,[6]Dados_EFPC!$A$1:$O$272,15,FALSE)</f>
        <v>https://www.vwpp.com.br/</v>
      </c>
    </row>
    <row r="65" spans="1:15" x14ac:dyDescent="0.3">
      <c r="A65" s="328" t="s">
        <v>450</v>
      </c>
      <c r="B65" s="328" t="s">
        <v>813</v>
      </c>
      <c r="C65" s="328" t="s">
        <v>814</v>
      </c>
      <c r="D65" s="329" t="s">
        <v>756</v>
      </c>
      <c r="E65" s="329" t="s">
        <v>283</v>
      </c>
      <c r="F65" s="246">
        <f>VLOOKUP(A65,[4]Planilha1!$E$4:$F$270,2,FALSE)</f>
        <v>3714586571.1399999</v>
      </c>
      <c r="G65" s="246">
        <f>VLOOKUP(A65,[4]Planilha7!$L$5:$Q$252,6,FALSE)</f>
        <v>32016395.600000001</v>
      </c>
      <c r="H65" s="246">
        <f>VLOOKUP(A65,[4]Planilha7!$T$4:$U$255,2,FALSE)</f>
        <v>72179330.659999996</v>
      </c>
      <c r="I65" s="246">
        <f>VLOOKUP(A65,[4]Planilha7!$L$5:$R$252,7,FALSE)</f>
        <v>3123417.93</v>
      </c>
      <c r="J65" s="247">
        <f>VLOOKUP(A65,'[5]População das EFPC - detalhada'!$A$1:$E$247,5,FALSE)</f>
        <v>2554</v>
      </c>
      <c r="K65" s="247">
        <f>VLOOKUP(A65,'[5]População das EFPC - detalhada'!$A$1:$E$247,3,FALSE)</f>
        <v>3134</v>
      </c>
      <c r="L65" s="247">
        <f>VLOOKUP(A65,'[5]População das EFPC - detalhada'!$A$1:$E$247,4,FALSE)</f>
        <v>369</v>
      </c>
      <c r="M65" s="248">
        <v>6</v>
      </c>
      <c r="N65" s="248">
        <v>13</v>
      </c>
      <c r="O65" s="330" t="str">
        <f>VLOOKUP(A65,[6]Dados_EFPC!$A$1:$O$272,15,FALSE)</f>
        <v>https://elos.org.br/</v>
      </c>
    </row>
    <row r="66" spans="1:15" x14ac:dyDescent="0.3">
      <c r="A66" s="328" t="s">
        <v>475</v>
      </c>
      <c r="B66" s="328" t="s">
        <v>915</v>
      </c>
      <c r="C66" s="328" t="s">
        <v>916</v>
      </c>
      <c r="D66" s="329" t="s">
        <v>675</v>
      </c>
      <c r="E66" s="329" t="s">
        <v>283</v>
      </c>
      <c r="F66" s="246">
        <f>VLOOKUP(A66,[4]Planilha1!$E$4:$F$270,2,FALSE)</f>
        <v>3445015657.4699998</v>
      </c>
      <c r="G66" s="246">
        <f>VLOOKUP(A66,[4]Planilha7!$L$5:$Q$252,6,FALSE)</f>
        <v>39841457.5</v>
      </c>
      <c r="H66" s="246">
        <f>VLOOKUP(A66,[4]Planilha7!$T$4:$U$255,2,FALSE)</f>
        <v>37507784.969999999</v>
      </c>
      <c r="I66" s="246">
        <f>VLOOKUP(A66,[4]Planilha7!$L$5:$R$252,7,FALSE)</f>
        <v>28838408</v>
      </c>
      <c r="J66" s="247">
        <f>VLOOKUP(A66,'[5]População das EFPC - detalhada'!$A$1:$E$247,5,FALSE)</f>
        <v>32807</v>
      </c>
      <c r="K66" s="247">
        <f>VLOOKUP(A66,'[5]População das EFPC - detalhada'!$A$1:$E$247,3,FALSE)</f>
        <v>1615</v>
      </c>
      <c r="L66" s="247">
        <f>VLOOKUP(A66,'[5]População das EFPC - detalhada'!$A$1:$E$247,4,FALSE)</f>
        <v>257</v>
      </c>
      <c r="M66" s="248">
        <v>44</v>
      </c>
      <c r="N66" s="248">
        <v>110</v>
      </c>
      <c r="O66" s="330" t="str">
        <f>VLOOKUP(A66,[6]Dados_EFPC!$A$1:$O$272,15,FALSE)</f>
        <v>https://portal.icatuseguros.com.br/</v>
      </c>
    </row>
    <row r="67" spans="1:15" x14ac:dyDescent="0.3">
      <c r="A67" s="328" t="s">
        <v>658</v>
      </c>
      <c r="B67" s="328" t="s">
        <v>1145</v>
      </c>
      <c r="C67" s="328" t="s">
        <v>1146</v>
      </c>
      <c r="D67" s="329" t="s">
        <v>696</v>
      </c>
      <c r="E67" s="329" t="s">
        <v>283</v>
      </c>
      <c r="F67" s="246">
        <f>VLOOKUP(A67,[4]Planilha1!$E$4:$F$270,2,FALSE)</f>
        <v>3437563298.1599998</v>
      </c>
      <c r="G67" s="246">
        <f>VLOOKUP(A67,[4]Planilha7!$L$5:$Q$252,6,FALSE)</f>
        <v>28498640.52</v>
      </c>
      <c r="H67" s="246">
        <f>VLOOKUP(A67,[4]Planilha7!$T$4:$U$255,2,FALSE)</f>
        <v>20074880.52</v>
      </c>
      <c r="I67" s="246">
        <f>VLOOKUP(A67,[4]Planilha7!$L$5:$R$252,7,FALSE)</f>
        <v>260288.76</v>
      </c>
      <c r="J67" s="247">
        <f>VLOOKUP(A67,'[5]População das EFPC - detalhada'!$A$1:$E$247,5,FALSE)</f>
        <v>3777</v>
      </c>
      <c r="K67" s="247">
        <f>VLOOKUP(A67,'[5]População das EFPC - detalhada'!$A$1:$E$247,3,FALSE)</f>
        <v>703</v>
      </c>
      <c r="L67" s="247">
        <f>VLOOKUP(A67,'[5]População das EFPC - detalhada'!$A$1:$E$247,4,FALSE)</f>
        <v>44</v>
      </c>
      <c r="M67" s="248">
        <v>1</v>
      </c>
      <c r="N67" s="248">
        <v>2</v>
      </c>
      <c r="O67" s="330" t="str">
        <f>VLOOKUP(A67,[6]Dados_EFPC!$A$1:$O$272,15,FALSE)</f>
        <v>https://sarahprevidencia.com.br/</v>
      </c>
    </row>
    <row r="68" spans="1:15" x14ac:dyDescent="0.3">
      <c r="A68" s="328" t="s">
        <v>1241</v>
      </c>
      <c r="B68" s="328" t="s">
        <v>1067</v>
      </c>
      <c r="C68" s="328" t="s">
        <v>1068</v>
      </c>
      <c r="D68" s="329" t="s">
        <v>756</v>
      </c>
      <c r="E68" s="329" t="s">
        <v>283</v>
      </c>
      <c r="F68" s="246">
        <f>VLOOKUP(A68,[4]Planilha1!$E$4:$F$270,2,FALSE)</f>
        <v>3303345586.6799998</v>
      </c>
      <c r="G68" s="246">
        <f>VLOOKUP(A68,[4]Planilha7!$L$5:$Q$252,6,FALSE)</f>
        <v>31530832.5</v>
      </c>
      <c r="H68" s="246">
        <f>VLOOKUP(A68,[4]Planilha7!$T$4:$U$255,2,FALSE)</f>
        <v>69164080.520000011</v>
      </c>
      <c r="I68" s="246">
        <f>VLOOKUP(A68,[4]Planilha7!$L$5:$R$252,7,FALSE)</f>
        <v>4021512.28</v>
      </c>
      <c r="J68" s="247">
        <f>VLOOKUP(A68,'[5]População das EFPC - detalhada'!$A$1:$E$247,5,FALSE)</f>
        <v>3085</v>
      </c>
      <c r="K68" s="247">
        <f>VLOOKUP(A68,'[5]População das EFPC - detalhada'!$A$1:$E$247,3,FALSE)</f>
        <v>2121</v>
      </c>
      <c r="L68" s="247">
        <f>VLOOKUP(A68,'[5]População das EFPC - detalhada'!$A$1:$E$247,4,FALSE)</f>
        <v>795</v>
      </c>
      <c r="M68" s="248">
        <v>2</v>
      </c>
      <c r="N68" s="248">
        <v>9</v>
      </c>
      <c r="O68" s="330" t="str">
        <f>VLOOKUP(A68,[6]Dados_EFPC!$A$1:$O$272,15,FALSE)</f>
        <v>http://www.previg.org.br</v>
      </c>
    </row>
    <row r="69" spans="1:15" x14ac:dyDescent="0.3">
      <c r="A69" s="328" t="s">
        <v>1242</v>
      </c>
      <c r="B69" s="328" t="s">
        <v>821</v>
      </c>
      <c r="C69" s="328" t="s">
        <v>822</v>
      </c>
      <c r="D69" s="329" t="s">
        <v>747</v>
      </c>
      <c r="E69" s="329" t="s">
        <v>283</v>
      </c>
      <c r="F69" s="246">
        <f>VLOOKUP(A69,[4]Planilha1!$E$4:$F$270,2,FALSE)</f>
        <v>3123803062.8000002</v>
      </c>
      <c r="G69" s="246">
        <f>VLOOKUP(A69,[4]Planilha7!$L$5:$Q$252,6,FALSE)</f>
        <v>16800667.359999999</v>
      </c>
      <c r="H69" s="246">
        <f>VLOOKUP(A69,[4]Planilha7!$T$4:$U$255,2,FALSE)</f>
        <v>49763168.890000001</v>
      </c>
      <c r="I69" s="246">
        <f>VLOOKUP(A69,[4]Planilha7!$L$5:$R$252,7,FALSE)</f>
        <v>7835748.4900000002</v>
      </c>
      <c r="J69" s="247">
        <f>VLOOKUP(A69,'[5]População das EFPC - detalhada'!$A$1:$E$247,5,FALSE)</f>
        <v>6385</v>
      </c>
      <c r="K69" s="247">
        <f>VLOOKUP(A69,'[5]População das EFPC - detalhada'!$A$1:$E$247,3,FALSE)</f>
        <v>3356</v>
      </c>
      <c r="L69" s="247">
        <f>VLOOKUP(A69,'[5]População das EFPC - detalhada'!$A$1:$E$247,4,FALSE)</f>
        <v>1652</v>
      </c>
      <c r="M69" s="248">
        <v>9</v>
      </c>
      <c r="N69" s="248">
        <v>31</v>
      </c>
      <c r="O69" s="330" t="str">
        <f>VLOOKUP(A69,[6]Dados_EFPC!$A$1:$O$272,15,FALSE)</f>
        <v>http://www.fascemar.org.br</v>
      </c>
    </row>
    <row r="70" spans="1:15" x14ac:dyDescent="0.3">
      <c r="A70" s="328" t="s">
        <v>1245</v>
      </c>
      <c r="B70" s="328" t="s">
        <v>897</v>
      </c>
      <c r="C70" s="328" t="s">
        <v>898</v>
      </c>
      <c r="D70" s="329" t="s">
        <v>756</v>
      </c>
      <c r="E70" s="329" t="s">
        <v>162</v>
      </c>
      <c r="F70" s="246">
        <f>VLOOKUP(A70,[4]Planilha1!$E$4:$F$270,2,FALSE)</f>
        <v>3159291174.3600001</v>
      </c>
      <c r="G70" s="246">
        <f>VLOOKUP(A70,[4]Planilha7!$L$5:$Q$252,6,FALSE)</f>
        <v>11496543.65</v>
      </c>
      <c r="H70" s="246">
        <f>VLOOKUP(A70,[4]Planilha7!$T$4:$U$255,2,FALSE)</f>
        <v>41744618</v>
      </c>
      <c r="I70" s="246">
        <f>VLOOKUP(A70,[4]Planilha7!$L$5:$R$252,7,FALSE)</f>
        <v>915853.12</v>
      </c>
      <c r="J70" s="247">
        <f>VLOOKUP(A70,'[5]População das EFPC - detalhada'!$A$1:$E$247,5,FALSE)</f>
        <v>1934</v>
      </c>
      <c r="K70" s="247">
        <f>VLOOKUP(A70,'[5]População das EFPC - detalhada'!$A$1:$E$247,3,FALSE)</f>
        <v>3950</v>
      </c>
      <c r="L70" s="247">
        <f>VLOOKUP(A70,'[5]População das EFPC - detalhada'!$A$1:$E$247,4,FALSE)</f>
        <v>806</v>
      </c>
      <c r="M70" s="248">
        <v>3</v>
      </c>
      <c r="N70" s="248">
        <v>6</v>
      </c>
      <c r="O70" s="330" t="str">
        <f>VLOOKUP(A70,[6]Dados_EFPC!$A$1:$O$272,15,FALSE)</f>
        <v>http://www.fusesc.com.br</v>
      </c>
    </row>
    <row r="71" spans="1:15" x14ac:dyDescent="0.3">
      <c r="A71" s="328" t="s">
        <v>1243</v>
      </c>
      <c r="B71" s="328" t="s">
        <v>1208</v>
      </c>
      <c r="C71" s="328" t="s">
        <v>1209</v>
      </c>
      <c r="D71" s="329" t="s">
        <v>696</v>
      </c>
      <c r="E71" s="329" t="s">
        <v>282</v>
      </c>
      <c r="F71" s="246">
        <f>VLOOKUP(A71,[4]Planilha1!$E$4:$F$270,2,FALSE)</f>
        <v>3144692234.8699999</v>
      </c>
      <c r="G71" s="246">
        <f>VLOOKUP(A71,[4]Planilha7!$L$5:$Q$252,6,FALSE)</f>
        <v>9428193.2699999996</v>
      </c>
      <c r="H71" s="246">
        <f>VLOOKUP(A71,[4]Planilha7!$T$4:$U$255,2,FALSE)</f>
        <v>34266881.920000002</v>
      </c>
      <c r="I71" s="246">
        <f>VLOOKUP(A71,[4]Planilha7!$L$5:$R$252,7,FALSE)</f>
        <v>13903304.93</v>
      </c>
      <c r="J71" s="247">
        <f>VLOOKUP(A71,'[5]População das EFPC - detalhada'!$A$1:$E$247,5,FALSE)</f>
        <v>48970</v>
      </c>
      <c r="K71" s="247">
        <f>VLOOKUP(A71,'[5]População das EFPC - detalhada'!$A$1:$E$247,3,FALSE)</f>
        <v>1779</v>
      </c>
      <c r="L71" s="247">
        <f>VLOOKUP(A71,'[5]População das EFPC - detalhada'!$A$1:$E$247,4,FALSE)</f>
        <v>213</v>
      </c>
      <c r="M71" s="248">
        <v>6</v>
      </c>
      <c r="N71" s="248">
        <v>33</v>
      </c>
      <c r="O71" s="330" t="str">
        <f>VLOOKUP(A71,[6]Dados_EFPC!$A$1:$O$272,15,FALSE)</f>
        <v>https://vivaprev.com.br/</v>
      </c>
    </row>
    <row r="72" spans="1:15" x14ac:dyDescent="0.3">
      <c r="A72" s="328" t="s">
        <v>1246</v>
      </c>
      <c r="B72" s="328" t="s">
        <v>776</v>
      </c>
      <c r="C72" s="328" t="s">
        <v>777</v>
      </c>
      <c r="D72" s="329" t="s">
        <v>696</v>
      </c>
      <c r="E72" s="329" t="s">
        <v>162</v>
      </c>
      <c r="F72" s="246">
        <f>VLOOKUP(A72,[4]Planilha1!$E$4:$F$270,2,FALSE)</f>
        <v>3126072959.5100002</v>
      </c>
      <c r="G72" s="246">
        <f>VLOOKUP(A72,[4]Planilha7!$L$5:$Q$252,6,FALSE)</f>
        <v>14874689.74</v>
      </c>
      <c r="H72" s="246">
        <f>VLOOKUP(A72,[4]Planilha7!$T$4:$U$255,2,FALSE)</f>
        <v>28157871.949999999</v>
      </c>
      <c r="I72" s="246">
        <f>VLOOKUP(A72,[4]Planilha7!$L$5:$R$252,7,FALSE)</f>
        <v>2804965.32</v>
      </c>
      <c r="J72" s="247">
        <f>VLOOKUP(A72,'[5]População das EFPC - detalhada'!$A$1:$E$247,5,FALSE)</f>
        <v>3001</v>
      </c>
      <c r="K72" s="247">
        <f>VLOOKUP(A72,'[5]População das EFPC - detalhada'!$A$1:$E$247,3,FALSE)</f>
        <v>1250</v>
      </c>
      <c r="L72" s="247">
        <f>VLOOKUP(A72,'[5]População das EFPC - detalhada'!$A$1:$E$247,4,FALSE)</f>
        <v>531</v>
      </c>
      <c r="M72" s="248">
        <v>4</v>
      </c>
      <c r="N72" s="248">
        <v>2</v>
      </c>
      <c r="O72" s="330" t="str">
        <f>VLOOKUP(A72,[6]Dados_EFPC!$A$1:$O$272,15,FALSE)</f>
        <v>http://www.cibrius.com.br</v>
      </c>
    </row>
    <row r="73" spans="1:15" x14ac:dyDescent="0.3">
      <c r="A73" s="328" t="s">
        <v>1244</v>
      </c>
      <c r="B73" s="328" t="s">
        <v>1087</v>
      </c>
      <c r="C73" s="328" t="s">
        <v>1088</v>
      </c>
      <c r="D73" s="329" t="s">
        <v>675</v>
      </c>
      <c r="E73" s="329" t="s">
        <v>283</v>
      </c>
      <c r="F73" s="246">
        <f>VLOOKUP(A73,[4]Planilha1!$E$4:$F$270,2,FALSE)</f>
        <v>3079128973.8299999</v>
      </c>
      <c r="G73" s="246">
        <f>VLOOKUP(A73,[4]Planilha7!$L$5:$Q$252,6,FALSE)</f>
        <v>5291178.24</v>
      </c>
      <c r="H73" s="246">
        <f>VLOOKUP(A73,[4]Planilha7!$T$4:$U$255,2,FALSE)</f>
        <v>44217250.909999996</v>
      </c>
      <c r="I73" s="246">
        <f>VLOOKUP(A73,[4]Planilha7!$L$5:$R$252,7,FALSE)</f>
        <v>166021.4</v>
      </c>
      <c r="J73" s="247">
        <f>VLOOKUP(A73,'[5]População das EFPC - detalhada'!$A$1:$E$247,5,FALSE)</f>
        <v>515</v>
      </c>
      <c r="K73" s="247">
        <f>VLOOKUP(A73,'[5]População das EFPC - detalhada'!$A$1:$E$247,3,FALSE)</f>
        <v>1150</v>
      </c>
      <c r="L73" s="247">
        <f>VLOOKUP(A73,'[5]População das EFPC - detalhada'!$A$1:$E$247,4,FALSE)</f>
        <v>295</v>
      </c>
      <c r="M73" s="248">
        <v>2</v>
      </c>
      <c r="N73" s="248">
        <v>3</v>
      </c>
      <c r="O73" s="330" t="str">
        <f>VLOOKUP(A73,[6]Dados_EFPC!$A$1:$O$272,15,FALSE)</f>
        <v>http://www.previrb.com.br</v>
      </c>
    </row>
    <row r="74" spans="1:15" x14ac:dyDescent="0.3">
      <c r="A74" s="328" t="s">
        <v>1247</v>
      </c>
      <c r="B74" s="328" t="s">
        <v>895</v>
      </c>
      <c r="C74" s="328" t="s">
        <v>896</v>
      </c>
      <c r="D74" s="329" t="s">
        <v>690</v>
      </c>
      <c r="E74" s="329" t="s">
        <v>162</v>
      </c>
      <c r="F74" s="246">
        <f>VLOOKUP(A74,[4]Planilha1!$E$4:$F$270,2,FALSE)</f>
        <v>3040508133.5799999</v>
      </c>
      <c r="G74" s="246">
        <f>VLOOKUP(A74,[4]Planilha7!$L$5:$Q$252,6,FALSE)</f>
        <v>30838922.979999997</v>
      </c>
      <c r="H74" s="246">
        <f>VLOOKUP(A74,[4]Planilha7!$T$4:$U$255,2,FALSE)</f>
        <v>41153197.740000002</v>
      </c>
      <c r="I74" s="246">
        <f>VLOOKUP(A74,[4]Planilha7!$L$5:$R$252,7,FALSE)</f>
        <v>1574134.65</v>
      </c>
      <c r="J74" s="247">
        <f>VLOOKUP(A74,'[5]População das EFPC - detalhada'!$A$1:$E$247,5,FALSE)</f>
        <v>7824</v>
      </c>
      <c r="K74" s="247">
        <f>VLOOKUP(A74,'[5]População das EFPC - detalhada'!$A$1:$E$247,3,FALSE)</f>
        <v>2758</v>
      </c>
      <c r="L74" s="247">
        <f>VLOOKUP(A74,'[5]População das EFPC - detalhada'!$A$1:$E$247,4,FALSE)</f>
        <v>1135</v>
      </c>
      <c r="M74" s="248">
        <v>4</v>
      </c>
      <c r="N74" s="248">
        <v>37</v>
      </c>
      <c r="O74" s="330" t="str">
        <f>VLOOKUP(A74,[6]Dados_EFPC!$A$1:$O$272,15,FALSE)</f>
        <v>http://www.fundacaosanepar.com.br</v>
      </c>
    </row>
    <row r="75" spans="1:15" x14ac:dyDescent="0.3">
      <c r="A75" s="328" t="s">
        <v>1248</v>
      </c>
      <c r="B75" s="328" t="s">
        <v>976</v>
      </c>
      <c r="C75" s="328" t="s">
        <v>977</v>
      </c>
      <c r="D75" s="329" t="s">
        <v>418</v>
      </c>
      <c r="E75" s="329" t="s">
        <v>283</v>
      </c>
      <c r="F75" s="246">
        <f>VLOOKUP(A75,[4]Planilha1!$E$4:$F$270,2,FALSE)</f>
        <v>2947603717.4000001</v>
      </c>
      <c r="G75" s="246">
        <f>VLOOKUP(A75,[4]Planilha7!$L$5:$Q$252,6,FALSE)</f>
        <v>24666807.5</v>
      </c>
      <c r="H75" s="246">
        <f>VLOOKUP(A75,[4]Planilha7!$T$4:$U$255,2,FALSE)</f>
        <v>27469229.699999999</v>
      </c>
      <c r="I75" s="246">
        <f>VLOOKUP(A75,[4]Planilha7!$L$5:$R$252,7,FALSE)</f>
        <v>3024251.28</v>
      </c>
      <c r="J75" s="247">
        <f>VLOOKUP(A75,'[5]População das EFPC - detalhada'!$A$1:$E$247,5,FALSE)</f>
        <v>22765</v>
      </c>
      <c r="K75" s="247">
        <f>VLOOKUP(A75,'[5]População das EFPC - detalhada'!$A$1:$E$247,3,FALSE)</f>
        <v>1074</v>
      </c>
      <c r="L75" s="247">
        <f>VLOOKUP(A75,'[5]População das EFPC - detalhada'!$A$1:$E$247,4,FALSE)</f>
        <v>124</v>
      </c>
      <c r="M75" s="248">
        <v>4</v>
      </c>
      <c r="N75" s="248">
        <v>4</v>
      </c>
      <c r="O75" s="330" t="str">
        <f>VLOOKUP(A75,[6]Dados_EFPC!$A$1:$O$272,15,FALSE)</f>
        <v>MULTIPLAPREV.COM.BR</v>
      </c>
    </row>
    <row r="76" spans="1:15" x14ac:dyDescent="0.3">
      <c r="A76" s="328" t="s">
        <v>1249</v>
      </c>
      <c r="B76" s="328" t="s">
        <v>1159</v>
      </c>
      <c r="C76" s="328" t="s">
        <v>1160</v>
      </c>
      <c r="D76" s="329" t="s">
        <v>696</v>
      </c>
      <c r="E76" s="329" t="s">
        <v>283</v>
      </c>
      <c r="F76" s="246">
        <f>VLOOKUP(A76,[4]Planilha1!$E$4:$F$270,2,FALSE)</f>
        <v>3068336658.9200001</v>
      </c>
      <c r="G76" s="246">
        <f>VLOOKUP(A76,[4]Planilha7!$L$5:$Q$252,6,FALSE)</f>
        <v>87522256.99000001</v>
      </c>
      <c r="H76" s="246">
        <f>VLOOKUP(A76,[4]Planilha7!$T$4:$U$255,2,FALSE)</f>
        <v>2993436.99</v>
      </c>
      <c r="I76" s="246">
        <f>VLOOKUP(A76,[4]Planilha7!$L$5:$R$252,7,FALSE)</f>
        <v>75871574.019999996</v>
      </c>
      <c r="J76" s="247">
        <f>VLOOKUP(A76,'[5]População das EFPC - detalhada'!$A$1:$E$247,5,FALSE)</f>
        <v>227486</v>
      </c>
      <c r="K76" s="247">
        <f>VLOOKUP(A76,'[5]População das EFPC - detalhada'!$A$1:$E$247,3,FALSE)</f>
        <v>129</v>
      </c>
      <c r="L76" s="247">
        <f>VLOOKUP(A76,'[5]População das EFPC - detalhada'!$A$1:$E$247,4,FALSE)</f>
        <v>80</v>
      </c>
      <c r="M76" s="248">
        <v>2</v>
      </c>
      <c r="N76" s="248">
        <v>10</v>
      </c>
      <c r="O76" s="330" t="str">
        <f>VLOOKUP(A76,[6]Dados_EFPC!$A$1:$O$272,15,FALSE)</f>
        <v>http://www.sicoobprevi.com.br</v>
      </c>
    </row>
    <row r="77" spans="1:15" x14ac:dyDescent="0.3">
      <c r="A77" s="328" t="s">
        <v>1250</v>
      </c>
      <c r="B77" s="328" t="s">
        <v>1035</v>
      </c>
      <c r="C77" s="328" t="s">
        <v>1036</v>
      </c>
      <c r="D77" s="329" t="s">
        <v>418</v>
      </c>
      <c r="E77" s="329" t="s">
        <v>283</v>
      </c>
      <c r="F77" s="246">
        <f>VLOOKUP(A77,[4]Planilha1!$E$4:$F$270,2,FALSE)</f>
        <v>2764584934.27</v>
      </c>
      <c r="G77" s="246">
        <f>VLOOKUP(A77,[4]Planilha7!$L$5:$Q$252,6,FALSE)</f>
        <v>11772440.91</v>
      </c>
      <c r="H77" s="246">
        <f>VLOOKUP(A77,[4]Planilha7!$T$4:$U$255,2,FALSE)</f>
        <v>39607617.490000002</v>
      </c>
      <c r="I77" s="246">
        <f>VLOOKUP(A77,[4]Planilha7!$L$5:$R$252,7,FALSE)</f>
        <v>1088079.01</v>
      </c>
      <c r="J77" s="247">
        <f>VLOOKUP(A77,'[5]População das EFPC - detalhada'!$A$1:$E$247,5,FALSE)</f>
        <v>2906</v>
      </c>
      <c r="K77" s="247">
        <f>VLOOKUP(A77,'[5]População das EFPC - detalhada'!$A$1:$E$247,3,FALSE)</f>
        <v>842</v>
      </c>
      <c r="L77" s="247">
        <f>VLOOKUP(A77,'[5]População das EFPC - detalhada'!$A$1:$E$247,4,FALSE)</f>
        <v>109</v>
      </c>
      <c r="M77" s="248">
        <v>1</v>
      </c>
      <c r="N77" s="248">
        <v>8</v>
      </c>
      <c r="O77" s="330" t="str">
        <f>VLOOKUP(A77,[6]Dados_EFPC!$A$1:$O$272,15,FALSE)</f>
        <v>https://www.prevdow.com.br</v>
      </c>
    </row>
    <row r="78" spans="1:15" x14ac:dyDescent="0.3">
      <c r="A78" s="328" t="s">
        <v>1251</v>
      </c>
      <c r="B78" s="328" t="s">
        <v>928</v>
      </c>
      <c r="C78" s="328" t="s">
        <v>929</v>
      </c>
      <c r="D78" s="329" t="s">
        <v>418</v>
      </c>
      <c r="E78" s="329" t="s">
        <v>283</v>
      </c>
      <c r="F78" s="246">
        <f>VLOOKUP(A78,[4]Planilha1!$E$4:$F$270,2,FALSE)</f>
        <v>2789767296.7399998</v>
      </c>
      <c r="G78" s="246">
        <f>VLOOKUP(A78,[4]Planilha7!$L$5:$Q$252,6,FALSE)</f>
        <v>34356311.32</v>
      </c>
      <c r="H78" s="246">
        <f>VLOOKUP(A78,[4]Planilha7!$T$4:$U$255,2,FALSE)</f>
        <v>28885412.359999999</v>
      </c>
      <c r="I78" s="246">
        <f>VLOOKUP(A78,[4]Planilha7!$L$5:$R$252,7,FALSE)</f>
        <v>4934069.7300000004</v>
      </c>
      <c r="J78" s="247">
        <f>VLOOKUP(A78,'[5]População das EFPC - detalhada'!$A$1:$E$247,5,FALSE)</f>
        <v>9513</v>
      </c>
      <c r="K78" s="247">
        <f>VLOOKUP(A78,'[5]População das EFPC - detalhada'!$A$1:$E$247,3,FALSE)</f>
        <v>745</v>
      </c>
      <c r="L78" s="247">
        <f>VLOOKUP(A78,'[5]População das EFPC - detalhada'!$A$1:$E$247,4,FALSE)</f>
        <v>427</v>
      </c>
      <c r="M78" s="248">
        <v>2</v>
      </c>
      <c r="N78" s="248">
        <v>9</v>
      </c>
      <c r="O78" s="330" t="str">
        <f>VLOOKUP(A78,[6]Dados_EFPC!$A$1:$O$272,15,FALSE)</f>
        <v>http://iapp.com.br/pt-br/home/</v>
      </c>
    </row>
    <row r="79" spans="1:15" x14ac:dyDescent="0.3">
      <c r="A79" s="328" t="s">
        <v>1252</v>
      </c>
      <c r="B79" s="328" t="s">
        <v>819</v>
      </c>
      <c r="C79" s="328" t="s">
        <v>820</v>
      </c>
      <c r="D79" s="329" t="s">
        <v>418</v>
      </c>
      <c r="E79" s="329" t="s">
        <v>283</v>
      </c>
      <c r="F79" s="246">
        <f>VLOOKUP(A79,[4]Planilha1!$E$4:$F$270,2,FALSE)</f>
        <v>2717852046.9299998</v>
      </c>
      <c r="G79" s="246">
        <f>VLOOKUP(A79,[4]Planilha7!$L$5:$Q$252,6,FALSE)</f>
        <v>14716713.640000001</v>
      </c>
      <c r="H79" s="246">
        <f>VLOOKUP(A79,[4]Planilha7!$T$4:$U$255,2,FALSE)</f>
        <v>38461288.330000006</v>
      </c>
      <c r="I79" s="246">
        <f>VLOOKUP(A79,[4]Planilha7!$L$5:$R$252,7,FALSE)</f>
        <v>1092873.19</v>
      </c>
      <c r="J79" s="247">
        <f>VLOOKUP(A79,'[5]População das EFPC - detalhada'!$A$1:$E$247,5,FALSE)</f>
        <v>3075</v>
      </c>
      <c r="K79" s="247">
        <f>VLOOKUP(A79,'[5]População das EFPC - detalhada'!$A$1:$E$247,3,FALSE)</f>
        <v>2164</v>
      </c>
      <c r="L79" s="247">
        <f>VLOOKUP(A79,'[5]População das EFPC - detalhada'!$A$1:$E$247,4,FALSE)</f>
        <v>435</v>
      </c>
      <c r="M79" s="248">
        <v>3</v>
      </c>
      <c r="N79" s="248">
        <v>27</v>
      </c>
      <c r="O79" s="330" t="str">
        <f>VLOOKUP(A79,[6]Dados_EFPC!$A$1:$O$272,15,FALSE)</f>
        <v>http://www.enerprev.com.br</v>
      </c>
    </row>
    <row r="80" spans="1:15" x14ac:dyDescent="0.3">
      <c r="A80" s="328" t="s">
        <v>1254</v>
      </c>
      <c r="B80" s="328" t="s">
        <v>936</v>
      </c>
      <c r="C80" s="328" t="s">
        <v>937</v>
      </c>
      <c r="D80" s="329" t="s">
        <v>418</v>
      </c>
      <c r="E80" s="329" t="s">
        <v>283</v>
      </c>
      <c r="F80" s="246">
        <f>VLOOKUP(A80,[4]Planilha1!$E$4:$F$270,2,FALSE)</f>
        <v>2402628710.1399999</v>
      </c>
      <c r="G80" s="246">
        <f>VLOOKUP(A80,[4]Planilha7!$L$5:$Q$252,6,FALSE)</f>
        <v>34107631.939999998</v>
      </c>
      <c r="H80" s="246">
        <f>VLOOKUP(A80,[4]Planilha7!$T$4:$U$255,2,FALSE)</f>
        <v>29071236.350000001</v>
      </c>
      <c r="I80" s="246">
        <f>VLOOKUP(A80,[4]Planilha7!$L$5:$R$252,7,FALSE)</f>
        <v>8598457.8699999992</v>
      </c>
      <c r="J80" s="247">
        <f>VLOOKUP(A80,'[5]População das EFPC - detalhada'!$A$1:$E$247,5,FALSE)</f>
        <v>6492</v>
      </c>
      <c r="K80" s="247">
        <f>VLOOKUP(A80,'[5]População das EFPC - detalhada'!$A$1:$E$247,3,FALSE)</f>
        <v>1051</v>
      </c>
      <c r="L80" s="247">
        <f>VLOOKUP(A80,'[5]População das EFPC - detalhada'!$A$1:$E$247,4,FALSE)</f>
        <v>155</v>
      </c>
      <c r="M80" s="248">
        <v>1</v>
      </c>
      <c r="N80" s="248">
        <v>8</v>
      </c>
      <c r="O80" s="330" t="str">
        <f>VLOOKUP(A80,[6]Dados_EFPC!$A$1:$O$272,15,FALSE)</f>
        <v>WWW.PORTALPREV.COM.BR/JOHNSON/JOHNSON</v>
      </c>
    </row>
    <row r="81" spans="1:15" x14ac:dyDescent="0.3">
      <c r="A81" s="328" t="s">
        <v>1255</v>
      </c>
      <c r="B81" s="328" t="s">
        <v>972</v>
      </c>
      <c r="C81" s="328" t="s">
        <v>973</v>
      </c>
      <c r="D81" s="329" t="s">
        <v>418</v>
      </c>
      <c r="E81" s="329" t="s">
        <v>283</v>
      </c>
      <c r="F81" s="246">
        <f>VLOOKUP(A81,[4]Planilha1!$E$4:$F$270,2,FALSE)</f>
        <v>2770216701.6900001</v>
      </c>
      <c r="G81" s="246">
        <f>VLOOKUP(A81,[4]Planilha7!$L$5:$Q$252,6,FALSE)</f>
        <v>109555390.2</v>
      </c>
      <c r="H81" s="246">
        <f>VLOOKUP(A81,[4]Planilha7!$T$4:$U$255,2,FALSE)</f>
        <v>20033048.77</v>
      </c>
      <c r="I81" s="246">
        <f>VLOOKUP(A81,[4]Planilha7!$L$5:$R$252,7,FALSE)</f>
        <v>9817086.5800000001</v>
      </c>
      <c r="J81" s="247">
        <f>VLOOKUP(A81,'[5]População das EFPC - detalhada'!$A$1:$E$247,5,FALSE)</f>
        <v>12124</v>
      </c>
      <c r="K81" s="247">
        <f>VLOOKUP(A81,'[5]População das EFPC - detalhada'!$A$1:$E$247,3,FALSE)</f>
        <v>341</v>
      </c>
      <c r="L81" s="247">
        <f>VLOOKUP(A81,'[5]População das EFPC - detalhada'!$A$1:$E$247,4,FALSE)</f>
        <v>9</v>
      </c>
      <c r="M81" s="248">
        <v>5</v>
      </c>
      <c r="N81" s="248">
        <v>54</v>
      </c>
      <c r="O81" s="330" t="str">
        <f>VLOOKUP(A81,[6]Dados_EFPC!$A$1:$O$272,15,FALSE)</f>
        <v>https://www.portalprev.com.br/unimed/unimed</v>
      </c>
    </row>
    <row r="82" spans="1:15" x14ac:dyDescent="0.3">
      <c r="A82" s="328" t="s">
        <v>1253</v>
      </c>
      <c r="B82" s="328" t="s">
        <v>877</v>
      </c>
      <c r="C82" s="328" t="s">
        <v>878</v>
      </c>
      <c r="D82" s="329" t="s">
        <v>710</v>
      </c>
      <c r="E82" s="329" t="s">
        <v>283</v>
      </c>
      <c r="F82" s="246">
        <f>VLOOKUP(A82,[4]Planilha1!$E$4:$F$270,2,FALSE)</f>
        <v>2500653064.27</v>
      </c>
      <c r="G82" s="246">
        <f>VLOOKUP(A82,[4]Planilha7!$L$5:$Q$252,6,FALSE)</f>
        <v>36897600.409999996</v>
      </c>
      <c r="H82" s="246">
        <f>VLOOKUP(A82,[4]Planilha7!$T$4:$U$255,2,FALSE)</f>
        <v>73439314.539999992</v>
      </c>
      <c r="I82" s="246">
        <f>VLOOKUP(A82,[4]Planilha7!$L$5:$R$252,7,FALSE)</f>
        <v>23837833.420000002</v>
      </c>
      <c r="J82" s="247">
        <f>VLOOKUP(A82,'[5]População das EFPC - detalhada'!$A$1:$E$247,5,FALSE)</f>
        <v>1596</v>
      </c>
      <c r="K82" s="247">
        <f>VLOOKUP(A82,'[5]População das EFPC - detalhada'!$A$1:$E$247,3,FALSE)</f>
        <v>3126</v>
      </c>
      <c r="L82" s="247">
        <f>VLOOKUP(A82,'[5]População das EFPC - detalhada'!$A$1:$E$247,4,FALSE)</f>
        <v>1423</v>
      </c>
      <c r="M82" s="248">
        <v>1</v>
      </c>
      <c r="N82" s="248">
        <v>2</v>
      </c>
      <c r="O82" s="330" t="str">
        <f>VLOOKUP(A82,[6]Dados_EFPC!$A$1:$O$272,15,FALSE)</f>
        <v>WWW.FUNCORSAN.COM.BR</v>
      </c>
    </row>
    <row r="83" spans="1:15" x14ac:dyDescent="0.3">
      <c r="A83" s="328" t="s">
        <v>1256</v>
      </c>
      <c r="B83" s="328" t="s">
        <v>903</v>
      </c>
      <c r="C83" s="328" t="s">
        <v>904</v>
      </c>
      <c r="D83" s="329" t="s">
        <v>418</v>
      </c>
      <c r="E83" s="329" t="s">
        <v>283</v>
      </c>
      <c r="F83" s="246">
        <f>VLOOKUP(A83,[4]Planilha1!$E$4:$F$270,2,FALSE)</f>
        <v>2561293902.1300001</v>
      </c>
      <c r="G83" s="246">
        <f>VLOOKUP(A83,[4]Planilha7!$L$5:$Q$252,6,FALSE)</f>
        <v>22186821.100000001</v>
      </c>
      <c r="H83" s="246">
        <f>VLOOKUP(A83,[4]Planilha7!$T$4:$U$255,2,FALSE)</f>
        <v>17950443.629999999</v>
      </c>
      <c r="I83" s="246">
        <f>VLOOKUP(A83,[4]Planilha7!$L$5:$R$252,7,FALSE)</f>
        <v>1372011.87</v>
      </c>
      <c r="J83" s="247">
        <f>VLOOKUP(A83,'[5]População das EFPC - detalhada'!$A$1:$E$247,5,FALSE)</f>
        <v>7857</v>
      </c>
      <c r="K83" s="247">
        <f>VLOOKUP(A83,'[5]População das EFPC - detalhada'!$A$1:$E$247,3,FALSE)</f>
        <v>759</v>
      </c>
      <c r="L83" s="247">
        <f>VLOOKUP(A83,'[5]População das EFPC - detalhada'!$A$1:$E$247,4,FALSE)</f>
        <v>40</v>
      </c>
      <c r="M83" s="248">
        <v>3</v>
      </c>
      <c r="N83" s="248">
        <v>16</v>
      </c>
      <c r="O83" s="330" t="str">
        <f>VLOOKUP(A83,[6]Dados_EFPC!$A$1:$O$272,15,FALSE)</f>
        <v>http://www.gebsaprev.org.br</v>
      </c>
    </row>
    <row r="84" spans="1:15" x14ac:dyDescent="0.3">
      <c r="A84" s="328" t="s">
        <v>1257</v>
      </c>
      <c r="B84" s="328" t="s">
        <v>701</v>
      </c>
      <c r="C84" s="328" t="s">
        <v>702</v>
      </c>
      <c r="D84" s="329" t="s">
        <v>685</v>
      </c>
      <c r="E84" s="329" t="s">
        <v>283</v>
      </c>
      <c r="F84" s="246">
        <f>VLOOKUP(A84,[4]Planilha1!$E$4:$F$270,2,FALSE)</f>
        <v>2389537550.54</v>
      </c>
      <c r="G84" s="246">
        <f>VLOOKUP(A84,[4]Planilha7!$L$5:$Q$252,6,FALSE)</f>
        <v>5976960.5899999999</v>
      </c>
      <c r="H84" s="246">
        <f>VLOOKUP(A84,[4]Planilha7!$T$4:$U$255,2,FALSE)</f>
        <v>44289873.560000002</v>
      </c>
      <c r="I84" s="246">
        <f>VLOOKUP(A84,[4]Planilha7!$L$5:$R$252,7,FALSE)</f>
        <v>0</v>
      </c>
      <c r="J84" s="247">
        <f>VLOOKUP(A84,'[5]População das EFPC - detalhada'!$A$1:$E$247,5,FALSE)</f>
        <v>316</v>
      </c>
      <c r="K84" s="247">
        <f>VLOOKUP(A84,'[5]População das EFPC - detalhada'!$A$1:$E$247,3,FALSE)</f>
        <v>1389</v>
      </c>
      <c r="L84" s="247">
        <f>VLOOKUP(A84,'[5]População das EFPC - detalhada'!$A$1:$E$247,4,FALSE)</f>
        <v>455</v>
      </c>
      <c r="M84" s="248">
        <v>3</v>
      </c>
      <c r="N84" s="248">
        <v>3</v>
      </c>
      <c r="O84" s="330" t="str">
        <f>VLOOKUP(A84,[6]Dados_EFPC!$A$1:$O$272,15,FALSE)</f>
        <v>http://www.bandeprev.com.br</v>
      </c>
    </row>
    <row r="85" spans="1:15" x14ac:dyDescent="0.3">
      <c r="A85" s="328" t="s">
        <v>1258</v>
      </c>
      <c r="B85" s="328" t="s">
        <v>703</v>
      </c>
      <c r="C85" s="328" t="s">
        <v>704</v>
      </c>
      <c r="D85" s="329" t="s">
        <v>705</v>
      </c>
      <c r="E85" s="329" t="s">
        <v>162</v>
      </c>
      <c r="F85" s="246">
        <f>VLOOKUP(A85,[4]Planilha1!$E$4:$F$270,2,FALSE)</f>
        <v>2391071665.4400001</v>
      </c>
      <c r="G85" s="246">
        <f>VLOOKUP(A85,[4]Planilha7!$L$5:$Q$252,6,FALSE)</f>
        <v>14711215.729999999</v>
      </c>
      <c r="H85" s="246">
        <f>VLOOKUP(A85,[4]Planilha7!$T$4:$U$255,2,FALSE)</f>
        <v>46802781.559999995</v>
      </c>
      <c r="I85" s="246">
        <f>VLOOKUP(A85,[4]Planilha7!$L$5:$R$252,7,FALSE)</f>
        <v>25286575.350000001</v>
      </c>
      <c r="J85" s="247">
        <f>VLOOKUP(A85,'[5]População das EFPC - detalhada'!$A$1:$E$247,5,FALSE)</f>
        <v>2028</v>
      </c>
      <c r="K85" s="247">
        <f>VLOOKUP(A85,'[5]População das EFPC - detalhada'!$A$1:$E$247,3,FALSE)</f>
        <v>2168</v>
      </c>
      <c r="L85" s="247">
        <f>VLOOKUP(A85,'[5]População das EFPC - detalhada'!$A$1:$E$247,4,FALSE)</f>
        <v>359</v>
      </c>
      <c r="M85" s="248">
        <v>2</v>
      </c>
      <c r="N85" s="248">
        <v>6</v>
      </c>
      <c r="O85" s="330" t="str">
        <f>VLOOKUP(A85,[6]Dados_EFPC!$A$1:$O$272,15,FALSE)</f>
        <v>http://www.baneses.com.br</v>
      </c>
    </row>
    <row r="86" spans="1:15" x14ac:dyDescent="0.3">
      <c r="A86" s="328" t="s">
        <v>1259</v>
      </c>
      <c r="B86" s="328" t="s">
        <v>1020</v>
      </c>
      <c r="C86" s="328" t="s">
        <v>1021</v>
      </c>
      <c r="D86" s="329" t="s">
        <v>675</v>
      </c>
      <c r="E86" s="329" t="s">
        <v>162</v>
      </c>
      <c r="F86" s="246">
        <f>VLOOKUP(A86,[4]Planilha1!$E$4:$F$270,2,FALSE)</f>
        <v>2302226157.6199999</v>
      </c>
      <c r="G86" s="246">
        <f>VLOOKUP(A86,[4]Planilha7!$L$5:$Q$252,6,FALSE)</f>
        <v>25606111.809999999</v>
      </c>
      <c r="H86" s="246">
        <f>VLOOKUP(A86,[4]Planilha7!$T$4:$U$255,2,FALSE)</f>
        <v>58693629.07</v>
      </c>
      <c r="I86" s="246">
        <f>VLOOKUP(A86,[4]Planilha7!$L$5:$R$252,7,FALSE)</f>
        <v>6000466.3499999996</v>
      </c>
      <c r="J86" s="247">
        <f>VLOOKUP(A86,'[5]População das EFPC - detalhada'!$A$1:$E$247,5,FALSE)</f>
        <v>1482</v>
      </c>
      <c r="K86" s="247">
        <f>VLOOKUP(A86,'[5]População das EFPC - detalhada'!$A$1:$E$247,3,FALSE)</f>
        <v>2944</v>
      </c>
      <c r="L86" s="247">
        <f>VLOOKUP(A86,'[5]População das EFPC - detalhada'!$A$1:$E$247,4,FALSE)</f>
        <v>3308</v>
      </c>
      <c r="M86" s="248">
        <v>5</v>
      </c>
      <c r="N86" s="248">
        <v>3</v>
      </c>
      <c r="O86" s="330" t="str">
        <f>VLOOKUP(A86,[6]Dados_EFPC!$A$1:$O$272,15,FALSE)</f>
        <v>http://www.prece.com.br</v>
      </c>
    </row>
    <row r="87" spans="1:15" x14ac:dyDescent="0.3">
      <c r="A87" s="328" t="s">
        <v>1260</v>
      </c>
      <c r="B87" s="328" t="s">
        <v>1093</v>
      </c>
      <c r="C87" s="328" t="s">
        <v>1094</v>
      </c>
      <c r="D87" s="329" t="s">
        <v>418</v>
      </c>
      <c r="E87" s="329" t="s">
        <v>283</v>
      </c>
      <c r="F87" s="246">
        <f>VLOOKUP(A87,[4]Planilha1!$E$4:$F$270,2,FALSE)</f>
        <v>2319283319.7600002</v>
      </c>
      <c r="G87" s="246">
        <f>VLOOKUP(A87,[4]Planilha7!$L$5:$Q$252,6,FALSE)</f>
        <v>18945241</v>
      </c>
      <c r="H87" s="246">
        <f>VLOOKUP(A87,[4]Planilha7!$T$4:$U$255,2,FALSE)</f>
        <v>20587551.68</v>
      </c>
      <c r="I87" s="246">
        <f>VLOOKUP(A87,[4]Planilha7!$L$5:$R$252,7,FALSE)</f>
        <v>1358876.49</v>
      </c>
      <c r="J87" s="247">
        <f>VLOOKUP(A87,'[5]População das EFPC - detalhada'!$A$1:$E$247,5,FALSE)</f>
        <v>8000</v>
      </c>
      <c r="K87" s="247">
        <f>VLOOKUP(A87,'[5]População das EFPC - detalhada'!$A$1:$E$247,3,FALSE)</f>
        <v>1455</v>
      </c>
      <c r="L87" s="247">
        <f>VLOOKUP(A87,'[5]População das EFPC - detalhada'!$A$1:$E$247,4,FALSE)</f>
        <v>212</v>
      </c>
      <c r="M87" s="248">
        <v>3</v>
      </c>
      <c r="N87" s="248">
        <v>13</v>
      </c>
      <c r="O87" s="330" t="str">
        <f>VLOOKUP(A87,[6]Dados_EFPC!$A$1:$O$272,15,FALSE)</f>
        <v>http://www.previsiemens.com.br</v>
      </c>
    </row>
    <row r="88" spans="1:15" x14ac:dyDescent="0.3">
      <c r="A88" s="328" t="s">
        <v>481</v>
      </c>
      <c r="B88" s="328" t="s">
        <v>1214</v>
      </c>
      <c r="C88" s="328" t="s">
        <v>1215</v>
      </c>
      <c r="D88" s="329" t="s">
        <v>756</v>
      </c>
      <c r="E88" s="329" t="s">
        <v>283</v>
      </c>
      <c r="F88" s="246">
        <f>VLOOKUP(A88,[4]Planilha1!$E$4:$F$270,2,FALSE)</f>
        <v>2321481019.4200001</v>
      </c>
      <c r="G88" s="246">
        <f>VLOOKUP(A88,[4]Planilha7!$L$5:$Q$252,6,FALSE)</f>
        <v>39223517.799999997</v>
      </c>
      <c r="H88" s="246">
        <f>VLOOKUP(A88,[4]Planilha7!$T$4:$U$255,2,FALSE)</f>
        <v>26006097.91</v>
      </c>
      <c r="I88" s="246">
        <f>VLOOKUP(A88,[4]Planilha7!$L$5:$R$252,7,FALSE)</f>
        <v>5870530.5700000003</v>
      </c>
      <c r="J88" s="247">
        <f>VLOOKUP(A88,'[5]População das EFPC - detalhada'!$A$1:$E$247,5,FALSE)</f>
        <v>26549</v>
      </c>
      <c r="K88" s="247">
        <f>VLOOKUP(A88,'[5]População das EFPC - detalhada'!$A$1:$E$247,3,FALSE)</f>
        <v>832</v>
      </c>
      <c r="L88" s="247">
        <f>VLOOKUP(A88,'[5]População das EFPC - detalhada'!$A$1:$E$247,4,FALSE)</f>
        <v>80</v>
      </c>
      <c r="M88" s="248">
        <v>1</v>
      </c>
      <c r="N88" s="248">
        <v>19</v>
      </c>
      <c r="O88" s="330" t="str">
        <f>VLOOKUP(A88,[6]Dados_EFPC!$A$1:$O$272,15,FALSE)</f>
        <v>https://www.wegprev.com/</v>
      </c>
    </row>
    <row r="89" spans="1:15" x14ac:dyDescent="0.3">
      <c r="A89" s="328" t="s">
        <v>478</v>
      </c>
      <c r="B89" s="328" t="s">
        <v>851</v>
      </c>
      <c r="C89" s="328" t="s">
        <v>852</v>
      </c>
      <c r="D89" s="329" t="s">
        <v>696</v>
      </c>
      <c r="E89" s="329" t="s">
        <v>162</v>
      </c>
      <c r="F89" s="246">
        <f>VLOOKUP(A89,[4]Planilha1!$E$4:$F$270,2,FALSE)</f>
        <v>2306946884.4699998</v>
      </c>
      <c r="G89" s="246">
        <f>VLOOKUP(A89,[4]Planilha7!$L$5:$Q$252,6,FALSE)</f>
        <v>7769738.54</v>
      </c>
      <c r="H89" s="246">
        <f>VLOOKUP(A89,[4]Planilha7!$T$4:$U$255,2,FALSE)</f>
        <v>21163139.710000001</v>
      </c>
      <c r="I89" s="246">
        <f>VLOOKUP(A89,[4]Planilha7!$L$5:$R$252,7,FALSE)</f>
        <v>350089.6</v>
      </c>
      <c r="J89" s="247">
        <f>VLOOKUP(A89,'[5]População das EFPC - detalhada'!$A$1:$E$247,5,FALSE)</f>
        <v>8104</v>
      </c>
      <c r="K89" s="247">
        <f>VLOOKUP(A89,'[5]População das EFPC - detalhada'!$A$1:$E$247,3,FALSE)</f>
        <v>355</v>
      </c>
      <c r="L89" s="247">
        <f>VLOOKUP(A89,'[5]População das EFPC - detalhada'!$A$1:$E$247,4,FALSE)</f>
        <v>123</v>
      </c>
      <c r="M89" s="248">
        <v>3</v>
      </c>
      <c r="N89" s="248">
        <v>37</v>
      </c>
      <c r="O89" s="330" t="str">
        <f>VLOOKUP(A89,[6]Dados_EFPC!$A$1:$O$272,15,FALSE)</f>
        <v>http://www.fipecq.org.br</v>
      </c>
    </row>
    <row r="90" spans="1:15" x14ac:dyDescent="0.3">
      <c r="A90" s="328" t="s">
        <v>480</v>
      </c>
      <c r="B90" s="328" t="s">
        <v>891</v>
      </c>
      <c r="C90" s="328" t="s">
        <v>892</v>
      </c>
      <c r="D90" s="329" t="s">
        <v>418</v>
      </c>
      <c r="E90" s="329" t="s">
        <v>283</v>
      </c>
      <c r="F90" s="246">
        <f>VLOOKUP(A90,[4]Planilha1!$E$4:$F$270,2,FALSE)</f>
        <v>2293209763.21</v>
      </c>
      <c r="G90" s="246">
        <f>VLOOKUP(A90,[4]Planilha7!$L$5:$Q$252,6,FALSE)</f>
        <v>22279192.629999999</v>
      </c>
      <c r="H90" s="246">
        <f>VLOOKUP(A90,[4]Planilha7!$T$4:$U$255,2,FALSE)</f>
        <v>14489534.02</v>
      </c>
      <c r="I90" s="246">
        <f>VLOOKUP(A90,[4]Planilha7!$L$5:$R$252,7,FALSE)</f>
        <v>15199804.66</v>
      </c>
      <c r="J90" s="247">
        <f>VLOOKUP(A90,'[5]População das EFPC - detalhada'!$A$1:$E$247,5,FALSE)</f>
        <v>17970</v>
      </c>
      <c r="K90" s="247">
        <f>VLOOKUP(A90,'[5]População das EFPC - detalhada'!$A$1:$E$247,3,FALSE)</f>
        <v>791</v>
      </c>
      <c r="L90" s="247">
        <f>VLOOKUP(A90,'[5]População das EFPC - detalhada'!$A$1:$E$247,4,FALSE)</f>
        <v>43</v>
      </c>
      <c r="M90" s="248">
        <v>2</v>
      </c>
      <c r="N90" s="248">
        <v>26</v>
      </c>
      <c r="O90" s="330" t="str">
        <f>VLOOKUP(A90,[6]Dados_EFPC!$A$1:$O$272,15,FALSE)</f>
        <v>http://www.funsejem.org.br</v>
      </c>
    </row>
    <row r="91" spans="1:15" ht="15" customHeight="1" x14ac:dyDescent="0.3">
      <c r="A91" s="328" t="s">
        <v>479</v>
      </c>
      <c r="B91" s="328" t="s">
        <v>1033</v>
      </c>
      <c r="C91" s="328" t="s">
        <v>1034</v>
      </c>
      <c r="D91" s="329" t="s">
        <v>675</v>
      </c>
      <c r="E91" s="329" t="s">
        <v>162</v>
      </c>
      <c r="F91" s="246">
        <f>VLOOKUP(A91,[4]Planilha1!$E$4:$F$270,2,FALSE)</f>
        <v>2218979797.4000001</v>
      </c>
      <c r="G91" s="246">
        <f>VLOOKUP(A91,[4]Planilha7!$L$5:$Q$252,6,FALSE)</f>
        <v>26789277.5</v>
      </c>
      <c r="H91" s="246">
        <f>VLOOKUP(A91,[4]Planilha7!$T$4:$U$255,2,FALSE)</f>
        <v>45275040.399999999</v>
      </c>
      <c r="I91" s="246">
        <f>VLOOKUP(A91,[4]Planilha7!$L$5:$R$252,7,FALSE)</f>
        <v>8160.98</v>
      </c>
      <c r="J91" s="247">
        <f>VLOOKUP(A91,'[5]População das EFPC - detalhada'!$A$1:$E$247,5,FALSE)</f>
        <v>3033</v>
      </c>
      <c r="K91" s="247">
        <f>VLOOKUP(A91,'[5]População das EFPC - detalhada'!$A$1:$E$247,3,FALSE)</f>
        <v>1520</v>
      </c>
      <c r="L91" s="247">
        <f>VLOOKUP(A91,'[5]População das EFPC - detalhada'!$A$1:$E$247,4,FALSE)</f>
        <v>514</v>
      </c>
      <c r="M91" s="248">
        <v>2</v>
      </c>
      <c r="N91" s="248">
        <v>2</v>
      </c>
      <c r="O91" s="330" t="str">
        <f>VLOOKUP(A91,[6]Dados_EFPC!$A$1:$O$272,15,FALSE)</f>
        <v>http://www.prevdata.org.br</v>
      </c>
    </row>
    <row r="92" spans="1:15" ht="17.399999999999999" customHeight="1" x14ac:dyDescent="0.3">
      <c r="A92" s="328" t="s">
        <v>484</v>
      </c>
      <c r="B92" s="328" t="s">
        <v>713</v>
      </c>
      <c r="C92" s="328" t="s">
        <v>714</v>
      </c>
      <c r="D92" s="329" t="s">
        <v>418</v>
      </c>
      <c r="E92" s="329" t="s">
        <v>283</v>
      </c>
      <c r="F92" s="246">
        <f>VLOOKUP(A92,[4]Planilha1!$E$4:$F$270,2,FALSE)</f>
        <v>2206646008.4499998</v>
      </c>
      <c r="G92" s="246">
        <f>VLOOKUP(A92,[4]Planilha7!$L$5:$Q$252,6,FALSE)</f>
        <v>24544993.850000001</v>
      </c>
      <c r="H92" s="246">
        <f>VLOOKUP(A92,[4]Planilha7!$T$4:$U$255,2,FALSE)</f>
        <v>21655895.310000002</v>
      </c>
      <c r="I92" s="246">
        <f>VLOOKUP(A92,[4]Planilha7!$L$5:$R$252,7,FALSE)</f>
        <v>13068271.279999999</v>
      </c>
      <c r="J92" s="247">
        <f>VLOOKUP(A92,'[5]População das EFPC - detalhada'!$A$1:$E$247,5,FALSE)</f>
        <v>4342</v>
      </c>
      <c r="K92" s="247">
        <f>VLOOKUP(A92,'[5]População das EFPC - detalhada'!$A$1:$E$247,3,FALSE)</f>
        <v>556</v>
      </c>
      <c r="L92" s="247">
        <f>VLOOKUP(A92,'[5]População das EFPC - detalhada'!$A$1:$E$247,4,FALSE)</f>
        <v>101</v>
      </c>
      <c r="M92" s="248">
        <v>1</v>
      </c>
      <c r="N92" s="248">
        <v>9</v>
      </c>
      <c r="O92" s="330" t="str">
        <f>VLOOKUP(A92,[6]Dados_EFPC!$A$1:$O$272,15,FALSE)</f>
        <v>https://www.basf.com/br/pt.html</v>
      </c>
    </row>
    <row r="93" spans="1:15" ht="15" customHeight="1" x14ac:dyDescent="0.3">
      <c r="A93" s="328" t="s">
        <v>1236</v>
      </c>
      <c r="B93" s="328" t="s">
        <v>1065</v>
      </c>
      <c r="C93" s="328" t="s">
        <v>1066</v>
      </c>
      <c r="D93" s="329" t="s">
        <v>418</v>
      </c>
      <c r="E93" s="329" t="s">
        <v>283</v>
      </c>
      <c r="F93" s="246">
        <f>VLOOKUP(A93,[4]Planilha1!$E$4:$F$270,2,FALSE)</f>
        <v>2109901443.3299999</v>
      </c>
      <c r="G93" s="246">
        <f>VLOOKUP(A93,[4]Planilha7!$L$5:$Q$252,6,FALSE)</f>
        <v>7776763.8300000001</v>
      </c>
      <c r="H93" s="246">
        <f>VLOOKUP(A93,[4]Planilha7!$T$4:$U$255,2,FALSE)</f>
        <v>19262962.52</v>
      </c>
      <c r="I93" s="246">
        <f>VLOOKUP(A93,[4]Planilha7!$L$5:$R$252,7,FALSE)</f>
        <v>1807751.85</v>
      </c>
      <c r="J93" s="247">
        <f>VLOOKUP(A93,'[5]População das EFPC - detalhada'!$A$1:$E$247,5,FALSE)</f>
        <v>2607</v>
      </c>
      <c r="K93" s="247">
        <f>VLOOKUP(A93,'[5]População das EFPC - detalhada'!$A$1:$E$247,3,FALSE)</f>
        <v>719</v>
      </c>
      <c r="L93" s="247">
        <f>VLOOKUP(A93,'[5]População das EFPC - detalhada'!$A$1:$E$247,4,FALSE)</f>
        <v>104</v>
      </c>
      <c r="M93" s="248">
        <v>3</v>
      </c>
      <c r="N93" s="248">
        <v>5</v>
      </c>
      <c r="O93" s="330" t="s">
        <v>1269</v>
      </c>
    </row>
    <row r="94" spans="1:15" x14ac:dyDescent="0.3">
      <c r="A94" s="328" t="s">
        <v>483</v>
      </c>
      <c r="B94" s="328" t="s">
        <v>841</v>
      </c>
      <c r="C94" s="328" t="s">
        <v>842</v>
      </c>
      <c r="D94" s="329" t="s">
        <v>418</v>
      </c>
      <c r="E94" s="329" t="s">
        <v>283</v>
      </c>
      <c r="F94" s="246">
        <f>VLOOKUP(A94,[4]Planilha1!$E$4:$F$270,2,FALSE)</f>
        <v>2053384565.98</v>
      </c>
      <c r="G94" s="246">
        <f>VLOOKUP(A94,[4]Planilha7!$L$5:$Q$252,6,FALSE)</f>
        <v>12901799.74</v>
      </c>
      <c r="H94" s="246">
        <f>VLOOKUP(A94,[4]Planilha7!$T$4:$U$255,2,FALSE)</f>
        <v>29700457.849999998</v>
      </c>
      <c r="I94" s="246">
        <f>VLOOKUP(A94,[4]Planilha7!$L$5:$R$252,7,FALSE)</f>
        <v>2477179.33</v>
      </c>
      <c r="J94" s="247">
        <f>VLOOKUP(A94,'[5]População das EFPC - detalhada'!$A$1:$E$247,5,FALSE)</f>
        <v>3424</v>
      </c>
      <c r="K94" s="247">
        <f>VLOOKUP(A94,'[5]População das EFPC - detalhada'!$A$1:$E$247,3,FALSE)</f>
        <v>762</v>
      </c>
      <c r="L94" s="247">
        <f>VLOOKUP(A94,'[5]População das EFPC - detalhada'!$A$1:$E$247,4,FALSE)</f>
        <v>203</v>
      </c>
      <c r="M94" s="248">
        <v>2</v>
      </c>
      <c r="N94" s="248">
        <v>3</v>
      </c>
      <c r="O94" s="330" t="str">
        <f>VLOOKUP(A94,[6]Dados_EFPC!$A$1:$O$272,15,FALSE)</f>
        <v>http://www.fascprev.com.br</v>
      </c>
    </row>
    <row r="95" spans="1:15" x14ac:dyDescent="0.3">
      <c r="A95" s="328" t="s">
        <v>486</v>
      </c>
      <c r="B95" s="328" t="s">
        <v>750</v>
      </c>
      <c r="C95" s="328" t="s">
        <v>751</v>
      </c>
      <c r="D95" s="329" t="s">
        <v>418</v>
      </c>
      <c r="E95" s="329" t="s">
        <v>283</v>
      </c>
      <c r="F95" s="246">
        <f>VLOOKUP(A95,[4]Planilha1!$E$4:$F$270,2,FALSE)</f>
        <v>2085270409.5799999</v>
      </c>
      <c r="G95" s="246">
        <f>VLOOKUP(A95,[4]Planilha7!$L$5:$Q$252,6,FALSE)</f>
        <v>25563387.469999999</v>
      </c>
      <c r="H95" s="246">
        <f>VLOOKUP(A95,[4]Planilha7!$T$4:$U$255,2,FALSE)</f>
        <v>18657493.860000003</v>
      </c>
      <c r="I95" s="246">
        <f>VLOOKUP(A95,[4]Planilha7!$L$5:$R$252,7,FALSE)</f>
        <v>23787258.359999999</v>
      </c>
      <c r="J95" s="247">
        <f>VLOOKUP(A95,'[5]População das EFPC - detalhada'!$A$1:$E$247,5,FALSE)</f>
        <v>7021</v>
      </c>
      <c r="K95" s="247">
        <f>VLOOKUP(A95,'[5]População das EFPC - detalhada'!$A$1:$E$247,3,FALSE)</f>
        <v>410</v>
      </c>
      <c r="L95" s="247">
        <f>VLOOKUP(A95,'[5]População das EFPC - detalhada'!$A$1:$E$247,4,FALSE)</f>
        <v>42</v>
      </c>
      <c r="M95" s="248">
        <v>3</v>
      </c>
      <c r="N95" s="248">
        <v>18</v>
      </c>
      <c r="O95" s="330" t="str">
        <f>VLOOKUP(A95,[6]Dados_EFPC!$A$1:$O$272,15,FALSE)</f>
        <v>http://www.cargillprev.com.br</v>
      </c>
    </row>
    <row r="96" spans="1:15" x14ac:dyDescent="0.3">
      <c r="A96" s="328" t="s">
        <v>485</v>
      </c>
      <c r="B96" s="328" t="s">
        <v>1089</v>
      </c>
      <c r="C96" s="328" t="s">
        <v>1090</v>
      </c>
      <c r="D96" s="329" t="s">
        <v>756</v>
      </c>
      <c r="E96" s="329" t="s">
        <v>283</v>
      </c>
      <c r="F96" s="246">
        <f>VLOOKUP(A96,[4]Planilha1!$E$4:$F$270,2,FALSE)</f>
        <v>2071099512.26</v>
      </c>
      <c r="G96" s="246">
        <f>VLOOKUP(A96,[4]Planilha7!$L$5:$Q$252,6,FALSE)</f>
        <v>22554006.949999999</v>
      </c>
      <c r="H96" s="246">
        <f>VLOOKUP(A96,[4]Planilha7!$T$4:$U$255,2,FALSE)</f>
        <v>24270823.520000003</v>
      </c>
      <c r="I96" s="246">
        <f>VLOOKUP(A96,[4]Planilha7!$L$5:$R$252,7,FALSE)</f>
        <v>8999955.1799999997</v>
      </c>
      <c r="J96" s="247">
        <f>VLOOKUP(A96,'[5]População das EFPC - detalhada'!$A$1:$E$247,5,FALSE)</f>
        <v>21156</v>
      </c>
      <c r="K96" s="247">
        <f>VLOOKUP(A96,'[5]População das EFPC - detalhada'!$A$1:$E$247,3,FALSE)</f>
        <v>1492</v>
      </c>
      <c r="L96" s="247">
        <f>VLOOKUP(A96,'[5]População das EFPC - detalhada'!$A$1:$E$247,4,FALSE)</f>
        <v>186</v>
      </c>
      <c r="M96" s="248">
        <v>18</v>
      </c>
      <c r="N96" s="248">
        <v>49</v>
      </c>
      <c r="O96" s="330" t="str">
        <f>VLOOKUP(A96,[6]Dados_EFPC!$A$1:$O$272,15,FALSE)</f>
        <v>http://www.previsc.com.br</v>
      </c>
    </row>
    <row r="97" spans="1:15" x14ac:dyDescent="0.3">
      <c r="A97" s="328" t="s">
        <v>649</v>
      </c>
      <c r="B97" s="328" t="s">
        <v>1109</v>
      </c>
      <c r="C97" s="328" t="s">
        <v>1110</v>
      </c>
      <c r="D97" s="329" t="s">
        <v>418</v>
      </c>
      <c r="E97" s="329" t="s">
        <v>283</v>
      </c>
      <c r="F97" s="246">
        <f>VLOOKUP(A97,[4]Planilha1!$E$4:$F$270,2,FALSE)</f>
        <v>1968933439.48</v>
      </c>
      <c r="G97" s="246">
        <f>VLOOKUP(A97,[4]Planilha7!$L$5:$Q$252,6,FALSE)</f>
        <v>3601833.9699999997</v>
      </c>
      <c r="H97" s="246">
        <f>VLOOKUP(A97,[4]Planilha7!$T$4:$U$255,2,FALSE)</f>
        <v>31347053.98</v>
      </c>
      <c r="I97" s="246">
        <f>VLOOKUP(A97,[4]Planilha7!$L$5:$R$252,7,FALSE)</f>
        <v>1112256.68</v>
      </c>
      <c r="J97" s="247">
        <f>VLOOKUP(A97,'[5]População das EFPC - detalhada'!$A$1:$E$247,5,FALSE)</f>
        <v>1510</v>
      </c>
      <c r="K97" s="247">
        <f>VLOOKUP(A97,'[5]População das EFPC - detalhada'!$A$1:$E$247,3,FALSE)</f>
        <v>585</v>
      </c>
      <c r="L97" s="247">
        <f>VLOOKUP(A97,'[5]População das EFPC - detalhada'!$A$1:$E$247,4,FALSE)</f>
        <v>164</v>
      </c>
      <c r="M97" s="248">
        <v>2</v>
      </c>
      <c r="N97" s="248">
        <v>8</v>
      </c>
      <c r="O97" s="330" t="str">
        <f>VLOOKUP(A97,[6]Dados_EFPC!$A$1:$O$272,15,FALSE)</f>
        <v>https://www.fundacaopromon.com.br/</v>
      </c>
    </row>
    <row r="98" spans="1:15" x14ac:dyDescent="0.3">
      <c r="A98" s="328" t="s">
        <v>482</v>
      </c>
      <c r="B98" s="328" t="s">
        <v>817</v>
      </c>
      <c r="C98" s="328" t="s">
        <v>818</v>
      </c>
      <c r="D98" s="329" t="s">
        <v>418</v>
      </c>
      <c r="E98" s="329" t="s">
        <v>283</v>
      </c>
      <c r="F98" s="246">
        <f>VLOOKUP(A98,[4]Planilha1!$E$4:$F$270,2,FALSE)</f>
        <v>1927928039.4000001</v>
      </c>
      <c r="G98" s="246">
        <f>VLOOKUP(A98,[4]Planilha7!$L$5:$Q$252,6,FALSE)</f>
        <v>25666199.199999999</v>
      </c>
      <c r="H98" s="246">
        <f>VLOOKUP(A98,[4]Planilha7!$T$4:$U$255,2,FALSE)</f>
        <v>38605560.289999999</v>
      </c>
      <c r="I98" s="246">
        <f>VLOOKUP(A98,[4]Planilha7!$L$5:$R$252,7,FALSE)</f>
        <v>10761119.51</v>
      </c>
      <c r="J98" s="247">
        <f>VLOOKUP(A98,'[5]População das EFPC - detalhada'!$A$1:$E$247,5,FALSE)</f>
        <v>13307</v>
      </c>
      <c r="K98" s="247">
        <f>VLOOKUP(A98,'[5]População das EFPC - detalhada'!$A$1:$E$247,3,FALSE)</f>
        <v>2013</v>
      </c>
      <c r="L98" s="247">
        <f>VLOOKUP(A98,'[5]População das EFPC - detalhada'!$A$1:$E$247,4,FALSE)</f>
        <v>1091</v>
      </c>
      <c r="M98" s="248">
        <v>15</v>
      </c>
      <c r="N98" s="248">
        <v>32</v>
      </c>
      <c r="O98" s="330" t="str">
        <f>VLOOKUP(A98,[6]Dados_EFPC!$A$1:$O$272,15,FALSE)</f>
        <v>http://www.energisaprev.com.br/</v>
      </c>
    </row>
    <row r="99" spans="1:15" x14ac:dyDescent="0.3">
      <c r="A99" s="328" t="s">
        <v>489</v>
      </c>
      <c r="B99" s="328" t="s">
        <v>1175</v>
      </c>
      <c r="C99" s="328" t="s">
        <v>1176</v>
      </c>
      <c r="D99" s="329" t="s">
        <v>418</v>
      </c>
      <c r="E99" s="329" t="s">
        <v>283</v>
      </c>
      <c r="F99" s="246">
        <f>VLOOKUP(A99,[4]Planilha1!$E$4:$F$270,2,FALSE)</f>
        <v>2396303865.79</v>
      </c>
      <c r="G99" s="246">
        <f>VLOOKUP(A99,[4]Planilha7!$L$5:$Q$252,6,FALSE)</f>
        <v>26966466.439999998</v>
      </c>
      <c r="H99" s="246">
        <f>VLOOKUP(A99,[4]Planilha7!$T$4:$U$255,2,FALSE)</f>
        <v>16654803.779999999</v>
      </c>
      <c r="I99" s="246">
        <f>VLOOKUP(A99,[4]Planilha7!$L$5:$R$252,7,FALSE)</f>
        <v>18829329.02</v>
      </c>
      <c r="J99" s="247">
        <f>VLOOKUP(A99,'[5]População das EFPC - detalhada'!$A$1:$E$247,5,FALSE)</f>
        <v>4331</v>
      </c>
      <c r="K99" s="247">
        <f>VLOOKUP(A99,'[5]População das EFPC - detalhada'!$A$1:$E$247,3,FALSE)</f>
        <v>350</v>
      </c>
      <c r="L99" s="247">
        <f>VLOOKUP(A99,'[5]População das EFPC - detalhada'!$A$1:$E$247,4,FALSE)</f>
        <v>44</v>
      </c>
      <c r="M99" s="248">
        <v>1</v>
      </c>
      <c r="N99" s="248">
        <v>3</v>
      </c>
      <c r="O99" s="330" t="str">
        <f>VLOOKUP(A99,[6]Dados_EFPC!$A$1:$O$272,15,FALSE)</f>
        <v>http://www.syngentaprevi.com.br</v>
      </c>
    </row>
    <row r="100" spans="1:15" s="238" customFormat="1" x14ac:dyDescent="0.3">
      <c r="A100" s="328" t="s">
        <v>490</v>
      </c>
      <c r="B100" s="328" t="s">
        <v>1199</v>
      </c>
      <c r="C100" s="328" t="s">
        <v>1200</v>
      </c>
      <c r="D100" s="329" t="s">
        <v>418</v>
      </c>
      <c r="E100" s="329" t="s">
        <v>283</v>
      </c>
      <c r="F100" s="246">
        <f>VLOOKUP(A100,[4]Planilha1!$E$4:$F$270,2,FALSE)</f>
        <v>1899371634.8399999</v>
      </c>
      <c r="G100" s="246">
        <f>VLOOKUP(A100,[4]Planilha7!$L$5:$Q$252,6,FALSE)</f>
        <v>7417815.8300000001</v>
      </c>
      <c r="H100" s="246">
        <f>VLOOKUP(A100,[4]Planilha7!$T$4:$U$255,2,FALSE)</f>
        <v>18977636.210000001</v>
      </c>
      <c r="I100" s="246">
        <f>VLOOKUP(A100,[4]Planilha7!$L$5:$R$252,7,FALSE)</f>
        <v>7021410.4900000002</v>
      </c>
      <c r="J100" s="247">
        <f>VLOOKUP(A100,'[5]População das EFPC - detalhada'!$A$1:$E$247,5,FALSE)</f>
        <v>2815</v>
      </c>
      <c r="K100" s="247">
        <f>VLOOKUP(A100,'[5]População das EFPC - detalhada'!$A$1:$E$247,3,FALSE)</f>
        <v>520</v>
      </c>
      <c r="L100" s="247">
        <f>VLOOKUP(A100,'[5]População das EFPC - detalhada'!$A$1:$E$247,4,FALSE)</f>
        <v>25</v>
      </c>
      <c r="M100" s="248">
        <v>3</v>
      </c>
      <c r="N100" s="248">
        <v>8</v>
      </c>
      <c r="O100" s="330" t="str">
        <f>VLOOKUP(A100,[6]Dados_EFPC!$A$1:$O$272,15,FALSE)</f>
        <v>http://www.hpprev.com.br</v>
      </c>
    </row>
    <row r="101" spans="1:15" x14ac:dyDescent="0.3">
      <c r="A101" s="328" t="s">
        <v>487</v>
      </c>
      <c r="B101" s="328" t="s">
        <v>665</v>
      </c>
      <c r="C101" s="328" t="s">
        <v>666</v>
      </c>
      <c r="D101" s="329" t="s">
        <v>667</v>
      </c>
      <c r="E101" s="329" t="s">
        <v>283</v>
      </c>
      <c r="F101" s="246">
        <f>VLOOKUP(A101,[4]Planilha1!$E$4:$F$270,2,FALSE)</f>
        <v>1800330449.98</v>
      </c>
      <c r="G101" s="246">
        <f>VLOOKUP(A101,[4]Planilha7!$L$5:$Q$252,6,FALSE)</f>
        <v>7462100.0899999999</v>
      </c>
      <c r="H101" s="246">
        <f>VLOOKUP(A101,[4]Planilha7!$T$4:$U$255,2,FALSE)</f>
        <v>23954575.010000002</v>
      </c>
      <c r="I101" s="246">
        <f>VLOOKUP(A101,[4]Planilha7!$L$5:$R$252,7,FALSE)</f>
        <v>2276890.4900000002</v>
      </c>
      <c r="J101" s="247">
        <f>VLOOKUP(A101,'[5]População das EFPC - detalhada'!$A$1:$E$247,5,FALSE)</f>
        <v>4797</v>
      </c>
      <c r="K101" s="247">
        <f>VLOOKUP(A101,'[5]População das EFPC - detalhada'!$A$1:$E$247,3,FALSE)</f>
        <v>1620</v>
      </c>
      <c r="L101" s="247">
        <f>VLOOKUP(A101,'[5]População das EFPC - detalhada'!$A$1:$E$247,4,FALSE)</f>
        <v>264</v>
      </c>
      <c r="M101" s="248">
        <v>1</v>
      </c>
      <c r="N101" s="248">
        <v>2</v>
      </c>
      <c r="O101" s="330" t="str">
        <f>VLOOKUP(A101,[6]Dados_EFPC!$A$1:$O$272,15,FALSE)</f>
        <v>http://www.aceprev.com.br</v>
      </c>
    </row>
    <row r="102" spans="1:15" x14ac:dyDescent="0.3">
      <c r="A102" s="328" t="s">
        <v>488</v>
      </c>
      <c r="B102" s="328" t="s">
        <v>1014</v>
      </c>
      <c r="C102" s="328" t="s">
        <v>1015</v>
      </c>
      <c r="D102" s="329" t="s">
        <v>675</v>
      </c>
      <c r="E102" s="329" t="s">
        <v>162</v>
      </c>
      <c r="F102" s="246">
        <f>VLOOKUP(A102,[4]Planilha1!$E$4:$F$270,2,FALSE)</f>
        <v>2915382832.1100001</v>
      </c>
      <c r="G102" s="246">
        <f>VLOOKUP(A102,[4]Planilha7!$L$5:$Q$252,6,FALSE)</f>
        <v>47927237.599999994</v>
      </c>
      <c r="H102" s="246">
        <f>VLOOKUP(A102,[4]Planilha7!$T$4:$U$255,2,FALSE)</f>
        <v>64972014.010000005</v>
      </c>
      <c r="I102" s="246">
        <f>VLOOKUP(A102,[4]Planilha7!$L$5:$R$252,7,FALSE)</f>
        <v>49472.47</v>
      </c>
      <c r="J102" s="247">
        <f>VLOOKUP(A102,'[5]População das EFPC - detalhada'!$A$1:$E$247,5,FALSE)</f>
        <v>544</v>
      </c>
      <c r="K102" s="247">
        <f>VLOOKUP(A102,'[5]População das EFPC - detalhada'!$A$1:$E$247,3,FALSE)</f>
        <v>3997</v>
      </c>
      <c r="L102" s="247">
        <f>VLOOKUP(A102,'[5]População das EFPC - detalhada'!$A$1:$E$247,4,FALSE)</f>
        <v>3529</v>
      </c>
      <c r="M102" s="248">
        <v>6</v>
      </c>
      <c r="N102" s="248">
        <v>13</v>
      </c>
      <c r="O102" s="330" t="str">
        <f>VLOOKUP(A102,[6]Dados_EFPC!$A$1:$O$272,15,FALSE)</f>
        <v>http://www.portusinstituto.com.br</v>
      </c>
    </row>
    <row r="103" spans="1:15" x14ac:dyDescent="0.3">
      <c r="A103" s="328" t="s">
        <v>497</v>
      </c>
      <c r="B103" s="328" t="s">
        <v>911</v>
      </c>
      <c r="C103" s="328" t="s">
        <v>912</v>
      </c>
      <c r="D103" s="329" t="s">
        <v>696</v>
      </c>
      <c r="E103" s="329" t="s">
        <v>283</v>
      </c>
      <c r="F103" s="246">
        <f>VLOOKUP(A103,[4]Planilha1!$E$4:$F$270,2,FALSE)</f>
        <v>1854659127.9400001</v>
      </c>
      <c r="G103" s="246">
        <f>VLOOKUP(A103,[4]Planilha7!$L$5:$Q$252,6,FALSE)</f>
        <v>28687599.009999998</v>
      </c>
      <c r="H103" s="246">
        <f>VLOOKUP(A103,[4]Planilha7!$T$4:$U$255,2,FALSE)</f>
        <v>22051533.370000001</v>
      </c>
      <c r="I103" s="246">
        <f>VLOOKUP(A103,[4]Planilha7!$L$5:$R$252,7,FALSE)</f>
        <v>5510043.1100000003</v>
      </c>
      <c r="J103" s="247" t="s">
        <v>1263</v>
      </c>
      <c r="K103" s="247" t="s">
        <v>1263</v>
      </c>
      <c r="L103" s="247" t="s">
        <v>1263</v>
      </c>
      <c r="M103" s="248">
        <v>3</v>
      </c>
      <c r="N103" s="248">
        <v>41</v>
      </c>
      <c r="O103" s="330" t="str">
        <f>VLOOKUP(A103,[6]Dados_EFPC!$A$1:$O$272,15,FALSE)</f>
        <v>http://www.iaja.org.br</v>
      </c>
    </row>
    <row r="104" spans="1:15" x14ac:dyDescent="0.3">
      <c r="A104" s="328" t="s">
        <v>492</v>
      </c>
      <c r="B104" s="328" t="s">
        <v>1103</v>
      </c>
      <c r="C104" s="328" t="s">
        <v>1104</v>
      </c>
      <c r="D104" s="329" t="s">
        <v>675</v>
      </c>
      <c r="E104" s="329" t="s">
        <v>283</v>
      </c>
      <c r="F104" s="246">
        <f>VLOOKUP(A104,[4]Planilha1!$E$4:$F$270,2,FALSE)</f>
        <v>1783290463.5699999</v>
      </c>
      <c r="G104" s="246">
        <f>VLOOKUP(A104,[4]Planilha7!$L$5:$Q$252,6,FALSE)</f>
        <v>9088233.8599999994</v>
      </c>
      <c r="H104" s="246">
        <f>VLOOKUP(A104,[4]Planilha7!$T$4:$U$255,2,FALSE)</f>
        <v>27780852.510000002</v>
      </c>
      <c r="I104" s="246">
        <f>VLOOKUP(A104,[4]Planilha7!$L$5:$R$252,7,FALSE)</f>
        <v>4277047.54</v>
      </c>
      <c r="J104" s="247">
        <f>VLOOKUP(A104,'[5]População das EFPC - detalhada'!$A$1:$E$247,5,FALSE)</f>
        <v>4129</v>
      </c>
      <c r="K104" s="247">
        <f>VLOOKUP(A104,'[5]População das EFPC - detalhada'!$A$1:$E$247,3,FALSE)</f>
        <v>830</v>
      </c>
      <c r="L104" s="247">
        <f>VLOOKUP(A104,'[5]População das EFPC - detalhada'!$A$1:$E$247,4,FALSE)</f>
        <v>146</v>
      </c>
      <c r="M104" s="248">
        <v>2</v>
      </c>
      <c r="N104" s="248">
        <v>9</v>
      </c>
      <c r="O104" s="330" t="str">
        <f>VLOOKUP(A104,[6]Dados_EFPC!$A$1:$O$272,15,FALSE)</f>
        <v>WWW.PREVUNIAO.COM.BR</v>
      </c>
    </row>
    <row r="105" spans="1:15" x14ac:dyDescent="0.3">
      <c r="A105" s="328" t="s">
        <v>496</v>
      </c>
      <c r="B105" s="328" t="s">
        <v>1139</v>
      </c>
      <c r="C105" s="328" t="s">
        <v>1140</v>
      </c>
      <c r="D105" s="329" t="s">
        <v>418</v>
      </c>
      <c r="E105" s="329" t="s">
        <v>283</v>
      </c>
      <c r="F105" s="246">
        <f>VLOOKUP(A105,[4]Planilha1!$E$4:$F$270,2,FALSE)</f>
        <v>1791100052.05</v>
      </c>
      <c r="G105" s="246">
        <f>VLOOKUP(A105,[4]Planilha7!$L$5:$Q$252,6,FALSE)</f>
        <v>28866221.380000003</v>
      </c>
      <c r="H105" s="246">
        <f>VLOOKUP(A105,[4]Planilha7!$T$4:$U$255,2,FALSE)</f>
        <v>25809905.939999998</v>
      </c>
      <c r="I105" s="246">
        <f>VLOOKUP(A105,[4]Planilha7!$L$5:$R$252,7,FALSE)</f>
        <v>4143096.65</v>
      </c>
      <c r="J105" s="247">
        <f>VLOOKUP(A105,'[5]População das EFPC - detalhada'!$A$1:$E$247,5,FALSE)</f>
        <v>9603</v>
      </c>
      <c r="K105" s="247">
        <f>VLOOKUP(A105,'[5]População das EFPC - detalhada'!$A$1:$E$247,3,FALSE)</f>
        <v>1097</v>
      </c>
      <c r="L105" s="247">
        <f>VLOOKUP(A105,'[5]População das EFPC - detalhada'!$A$1:$E$247,4,FALSE)</f>
        <v>247</v>
      </c>
      <c r="M105" s="248">
        <v>1</v>
      </c>
      <c r="N105" s="248">
        <v>15</v>
      </c>
      <c r="O105" s="330" t="str">
        <f>VLOOKUP(A105,[6]Dados_EFPC!$A$1:$O$272,15,FALSE)</f>
        <v>WWW.SAOBERNARDO.ORG.BR</v>
      </c>
    </row>
    <row r="106" spans="1:15" ht="15" customHeight="1" x14ac:dyDescent="0.3">
      <c r="A106" s="328" t="s">
        <v>491</v>
      </c>
      <c r="B106" s="328" t="s">
        <v>1107</v>
      </c>
      <c r="C106" s="328" t="s">
        <v>1108</v>
      </c>
      <c r="D106" s="329" t="s">
        <v>418</v>
      </c>
      <c r="E106" s="329" t="s">
        <v>283</v>
      </c>
      <c r="F106" s="246">
        <f>VLOOKUP(A106,[4]Planilha1!$E$4:$F$270,2,FALSE)</f>
        <v>1717134606.98</v>
      </c>
      <c r="G106" s="246">
        <f>VLOOKUP(A106,[4]Planilha7!$L$5:$Q$252,6,FALSE)</f>
        <v>5464201.8900000006</v>
      </c>
      <c r="H106" s="246">
        <f>VLOOKUP(A106,[4]Planilha7!$T$4:$U$255,2,FALSE)</f>
        <v>28713154.16</v>
      </c>
      <c r="I106" s="246">
        <f>VLOOKUP(A106,[4]Planilha7!$L$5:$R$252,7,FALSE)</f>
        <v>5235697.08</v>
      </c>
      <c r="J106" s="247">
        <f>VLOOKUP(A106,'[5]População das EFPC - detalhada'!$A$1:$E$247,5,FALSE)</f>
        <v>1790</v>
      </c>
      <c r="K106" s="247">
        <f>VLOOKUP(A106,'[5]População das EFPC - detalhada'!$A$1:$E$247,3,FALSE)</f>
        <v>1041</v>
      </c>
      <c r="L106" s="247">
        <f>VLOOKUP(A106,'[5]População das EFPC - detalhada'!$A$1:$E$247,4,FALSE)</f>
        <v>437</v>
      </c>
      <c r="M106" s="248">
        <v>3</v>
      </c>
      <c r="N106" s="248">
        <v>4</v>
      </c>
      <c r="O106" s="330" t="str">
        <f>VLOOKUP(A106,[6]Dados_EFPC!$A$1:$O$272,15,FALSE)</f>
        <v>http://www.prhosper.com.br</v>
      </c>
    </row>
    <row r="107" spans="1:15" x14ac:dyDescent="0.3">
      <c r="A107" s="328" t="s">
        <v>498</v>
      </c>
      <c r="B107" s="328" t="s">
        <v>1133</v>
      </c>
      <c r="C107" s="328" t="s">
        <v>1134</v>
      </c>
      <c r="D107" s="329" t="s">
        <v>418</v>
      </c>
      <c r="E107" s="329" t="s">
        <v>283</v>
      </c>
      <c r="F107" s="246">
        <f>VLOOKUP(A107,[4]Planilha1!$E$4:$F$270,2,FALSE)</f>
        <v>1696640397.8299999</v>
      </c>
      <c r="G107" s="246">
        <f>VLOOKUP(A107,[4]Planilha7!$L$5:$Q$252,6,FALSE)</f>
        <v>30788516.689999998</v>
      </c>
      <c r="H107" s="246">
        <f>VLOOKUP(A107,[4]Planilha7!$T$4:$U$255,2,FALSE)</f>
        <v>18514486.990000002</v>
      </c>
      <c r="I107" s="246">
        <f>VLOOKUP(A107,[4]Planilha7!$L$5:$R$252,7,FALSE)</f>
        <v>674945.73</v>
      </c>
      <c r="J107" s="247">
        <f>VLOOKUP(A107,'[5]População das EFPC - detalhada'!$A$1:$E$247,5,FALSE)</f>
        <v>2704</v>
      </c>
      <c r="K107" s="247">
        <f>VLOOKUP(A107,'[5]População das EFPC - detalhada'!$A$1:$E$247,3,FALSE)</f>
        <v>369</v>
      </c>
      <c r="L107" s="247">
        <f>VLOOKUP(A107,'[5]População das EFPC - detalhada'!$A$1:$E$247,4,FALSE)</f>
        <v>36</v>
      </c>
      <c r="M107" s="248">
        <v>2</v>
      </c>
      <c r="N107" s="248">
        <v>13</v>
      </c>
      <c r="O107" s="330" t="str">
        <f>VLOOKUP(A107,[6]Dados_EFPC!$A$1:$O$272,15,FALSE)</f>
        <v>http://www.duprev.com.br</v>
      </c>
    </row>
    <row r="108" spans="1:15" x14ac:dyDescent="0.3">
      <c r="A108" s="328" t="s">
        <v>494</v>
      </c>
      <c r="B108" s="328" t="s">
        <v>829</v>
      </c>
      <c r="C108" s="328" t="s">
        <v>830</v>
      </c>
      <c r="D108" s="329" t="s">
        <v>731</v>
      </c>
      <c r="E108" s="329" t="s">
        <v>283</v>
      </c>
      <c r="F108" s="246">
        <f>VLOOKUP(A108,[4]Planilha1!$E$4:$F$270,2,FALSE)</f>
        <v>1618203959.8599999</v>
      </c>
      <c r="G108" s="246">
        <f>VLOOKUP(A108,[4]Planilha7!$L$5:$Q$252,6,FALSE)</f>
        <v>5656502.0300000003</v>
      </c>
      <c r="H108" s="246">
        <f>VLOOKUP(A108,[4]Planilha7!$T$4:$U$255,2,FALSE)</f>
        <v>30869375.030000001</v>
      </c>
      <c r="I108" s="246">
        <f>VLOOKUP(A108,[4]Planilha7!$L$5:$R$252,7,FALSE)</f>
        <v>3042687.65</v>
      </c>
      <c r="J108" s="247">
        <f>VLOOKUP(A108,'[5]População das EFPC - detalhada'!$A$1:$E$247,5,FALSE)</f>
        <v>1084</v>
      </c>
      <c r="K108" s="247">
        <f>VLOOKUP(A108,'[5]População das EFPC - detalhada'!$A$1:$E$247,3,FALSE)</f>
        <v>1574</v>
      </c>
      <c r="L108" s="247">
        <f>VLOOKUP(A108,'[5]População das EFPC - detalhada'!$A$1:$E$247,4,FALSE)</f>
        <v>787</v>
      </c>
      <c r="M108" s="248">
        <v>2</v>
      </c>
      <c r="N108" s="248">
        <v>2</v>
      </c>
      <c r="O108" s="330" t="str">
        <f>VLOOKUP(A108,[6]Dados_EFPC!$A$1:$O$272,15,FALSE)</f>
        <v>http://www.faelce.com.br</v>
      </c>
    </row>
    <row r="109" spans="1:15" x14ac:dyDescent="0.3">
      <c r="A109" s="328" t="s">
        <v>495</v>
      </c>
      <c r="B109" s="328" t="s">
        <v>721</v>
      </c>
      <c r="C109" s="328" t="s">
        <v>722</v>
      </c>
      <c r="D109" s="329" t="s">
        <v>675</v>
      </c>
      <c r="E109" s="329" t="s">
        <v>283</v>
      </c>
      <c r="F109" s="246">
        <f>VLOOKUP(A109,[4]Planilha1!$E$4:$F$270,2,FALSE)</f>
        <v>1566156077.8800001</v>
      </c>
      <c r="G109" s="246">
        <f>VLOOKUP(A109,[4]Planilha7!$L$5:$Q$252,6,FALSE)</f>
        <v>5730839.9299999997</v>
      </c>
      <c r="H109" s="246">
        <f>VLOOKUP(A109,[4]Planilha7!$T$4:$U$255,2,FALSE)</f>
        <v>34077263.760000005</v>
      </c>
      <c r="I109" s="246">
        <f>VLOOKUP(A109,[4]Planilha7!$L$5:$R$252,7,FALSE)</f>
        <v>1355096.9</v>
      </c>
      <c r="J109" s="247">
        <f>VLOOKUP(A109,'[5]População das EFPC - detalhada'!$A$1:$E$247,5,FALSE)</f>
        <v>1675</v>
      </c>
      <c r="K109" s="247">
        <f>VLOOKUP(A109,'[5]População das EFPC - detalhada'!$A$1:$E$247,3,FALSE)</f>
        <v>1504</v>
      </c>
      <c r="L109" s="247">
        <f>VLOOKUP(A109,'[5]População das EFPC - detalhada'!$A$1:$E$247,4,FALSE)</f>
        <v>860</v>
      </c>
      <c r="M109" s="248">
        <v>2</v>
      </c>
      <c r="N109" s="248">
        <v>3</v>
      </c>
      <c r="O109" s="330" t="str">
        <f>VLOOKUP(A109,[6]Dados_EFPC!$A$1:$O$272,15,FALSE)</f>
        <v>http://www.brasiletros.com.br</v>
      </c>
    </row>
    <row r="110" spans="1:15" x14ac:dyDescent="0.3">
      <c r="A110" s="328" t="s">
        <v>501</v>
      </c>
      <c r="B110" s="328" t="s">
        <v>883</v>
      </c>
      <c r="C110" s="328" t="s">
        <v>884</v>
      </c>
      <c r="D110" s="329" t="s">
        <v>696</v>
      </c>
      <c r="E110" s="329" t="s">
        <v>162</v>
      </c>
      <c r="F110" s="246">
        <f>VLOOKUP(A110,[4]Planilha1!$E$4:$F$270,2,FALSE)</f>
        <v>1576718705.8099999</v>
      </c>
      <c r="G110" s="246">
        <f>VLOOKUP(A110,[4]Planilha7!$L$5:$Q$252,6,FALSE)</f>
        <v>22379299.66</v>
      </c>
      <c r="H110" s="246">
        <f>VLOOKUP(A110,[4]Planilha7!$T$4:$U$255,2,FALSE)</f>
        <v>21022109.370000001</v>
      </c>
      <c r="I110" s="246">
        <f>VLOOKUP(A110,[4]Planilha7!$L$5:$R$252,7,FALSE)</f>
        <v>31510752.739999998</v>
      </c>
      <c r="J110" s="247">
        <f>VLOOKUP(A110,'[5]População das EFPC - detalhada'!$A$1:$E$247,5,FALSE)</f>
        <v>2173</v>
      </c>
      <c r="K110" s="247">
        <f>VLOOKUP(A110,'[5]População das EFPC - detalhada'!$A$1:$E$247,3,FALSE)</f>
        <v>1363</v>
      </c>
      <c r="L110" s="247">
        <f>VLOOKUP(A110,'[5]População das EFPC - detalhada'!$A$1:$E$247,4,FALSE)</f>
        <v>508</v>
      </c>
      <c r="M110" s="248">
        <v>4</v>
      </c>
      <c r="N110" s="248">
        <v>3</v>
      </c>
      <c r="O110" s="330" t="str">
        <f>VLOOKUP(A110,[6]Dados_EFPC!$A$1:$O$272,15,FALSE)</f>
        <v>www.fundiagua.com.br</v>
      </c>
    </row>
    <row r="111" spans="1:15" x14ac:dyDescent="0.3">
      <c r="A111" s="328" t="s">
        <v>506</v>
      </c>
      <c r="B111" s="328" t="s">
        <v>1151</v>
      </c>
      <c r="C111" s="328" t="s">
        <v>1152</v>
      </c>
      <c r="D111" s="329" t="s">
        <v>696</v>
      </c>
      <c r="E111" s="329" t="s">
        <v>283</v>
      </c>
      <c r="F111" s="246">
        <f>VLOOKUP(A111,[4]Planilha1!$E$4:$F$270,2,FALSE)</f>
        <v>1642835462.1199999</v>
      </c>
      <c r="G111" s="246">
        <f>VLOOKUP(A111,[4]Planilha7!$L$5:$Q$252,6,FALSE)</f>
        <v>36721604.099999994</v>
      </c>
      <c r="H111" s="246">
        <f>VLOOKUP(A111,[4]Planilha7!$T$4:$U$255,2,FALSE)</f>
        <v>8590403.6199999992</v>
      </c>
      <c r="I111" s="246">
        <f>VLOOKUP(A111,[4]Planilha7!$L$5:$R$252,7,FALSE)</f>
        <v>7170756.0099999998</v>
      </c>
      <c r="J111" s="247">
        <f>VLOOKUP(A111,'[5]População das EFPC - detalhada'!$A$1:$E$247,5,FALSE)</f>
        <v>12507</v>
      </c>
      <c r="K111" s="247">
        <f>VLOOKUP(A111,'[5]População das EFPC - detalhada'!$A$1:$E$247,3,FALSE)</f>
        <v>440</v>
      </c>
      <c r="L111" s="247">
        <f>VLOOKUP(A111,'[5]População das EFPC - detalhada'!$A$1:$E$247,4,FALSE)</f>
        <v>35</v>
      </c>
      <c r="M111" s="248">
        <v>3</v>
      </c>
      <c r="N111" s="248">
        <v>39</v>
      </c>
      <c r="O111" s="330" t="str">
        <f>VLOOKUP(A111,[6]Dados_EFPC!$A$1:$O$272,15,FALSE)</f>
        <v>WWW.SEBRAEPREVIDENCIA.COM.BR</v>
      </c>
    </row>
    <row r="112" spans="1:15" x14ac:dyDescent="0.3">
      <c r="A112" s="328" t="s">
        <v>504</v>
      </c>
      <c r="B112" s="328" t="s">
        <v>1000</v>
      </c>
      <c r="C112" s="328" t="s">
        <v>1001</v>
      </c>
      <c r="D112" s="329" t="s">
        <v>418</v>
      </c>
      <c r="E112" s="329" t="s">
        <v>282</v>
      </c>
      <c r="F112" s="246">
        <f>VLOOKUP(A112,[4]Planilha1!$E$4:$F$270,2,FALSE)</f>
        <v>1574367759.55</v>
      </c>
      <c r="G112" s="246">
        <f>VLOOKUP(A112,[4]Planilha7!$L$5:$Q$252,6,FALSE)</f>
        <v>21094209.219999999</v>
      </c>
      <c r="H112" s="246">
        <f>VLOOKUP(A112,[4]Planilha7!$T$4:$U$255,2,FALSE)</f>
        <v>5116053.76</v>
      </c>
      <c r="I112" s="246">
        <f>VLOOKUP(A112,[4]Planilha7!$L$5:$R$252,7,FALSE)</f>
        <v>18131114.539999999</v>
      </c>
      <c r="J112" s="247">
        <f>VLOOKUP(A112,'[5]População das EFPC - detalhada'!$A$1:$E$247,5,FALSE)</f>
        <v>51566</v>
      </c>
      <c r="K112" s="247">
        <f>VLOOKUP(A112,'[5]População das EFPC - detalhada'!$A$1:$E$247,3,FALSE)</f>
        <v>274</v>
      </c>
      <c r="L112" s="247">
        <f>VLOOKUP(A112,'[5]População das EFPC - detalhada'!$A$1:$E$247,4,FALSE)</f>
        <v>268</v>
      </c>
      <c r="M112" s="248">
        <v>1</v>
      </c>
      <c r="N112" s="248">
        <v>18</v>
      </c>
      <c r="O112" s="330" t="str">
        <f>VLOOKUP(A112,[6]Dados_EFPC!$A$1:$O$272,15,FALSE)</f>
        <v>http://www.oabprev-sp.org.br</v>
      </c>
    </row>
    <row r="113" spans="1:15" x14ac:dyDescent="0.3">
      <c r="A113" s="328" t="s">
        <v>500</v>
      </c>
      <c r="B113" s="328" t="s">
        <v>930</v>
      </c>
      <c r="C113" s="328" t="s">
        <v>931</v>
      </c>
      <c r="D113" s="329" t="s">
        <v>710</v>
      </c>
      <c r="E113" s="329" t="s">
        <v>162</v>
      </c>
      <c r="F113" s="246">
        <f>VLOOKUP(A113,[4]Planilha1!$E$4:$F$270,2,FALSE)</f>
        <v>1524333003.96</v>
      </c>
      <c r="G113" s="246">
        <f>VLOOKUP(A113,[4]Planilha7!$L$5:$Q$252,6,FALSE)</f>
        <v>12030739.01</v>
      </c>
      <c r="H113" s="246">
        <f>VLOOKUP(A113,[4]Planilha7!$T$4:$U$255,2,FALSE)</f>
        <v>24072290.220000003</v>
      </c>
      <c r="I113" s="246">
        <f>VLOOKUP(A113,[4]Planilha7!$L$5:$R$252,7,FALSE)</f>
        <v>30263.63</v>
      </c>
      <c r="J113" s="247">
        <f>VLOOKUP(A113,'[5]População das EFPC - detalhada'!$A$1:$E$247,5,FALSE)</f>
        <v>470</v>
      </c>
      <c r="K113" s="247">
        <f>VLOOKUP(A113,'[5]População das EFPC - detalhada'!$A$1:$E$247,3,FALSE)</f>
        <v>389</v>
      </c>
      <c r="L113" s="247">
        <f>VLOOKUP(A113,'[5]População das EFPC - detalhada'!$A$1:$E$247,4,FALSE)</f>
        <v>118</v>
      </c>
      <c r="M113" s="248">
        <v>2</v>
      </c>
      <c r="N113" s="248">
        <v>2</v>
      </c>
      <c r="O113" s="330" t="str">
        <f>VLOOKUP(A113,[6]Dados_EFPC!$A$1:$O$272,15,FALSE)</f>
        <v>http://www.isbre.com.br</v>
      </c>
    </row>
    <row r="114" spans="1:15" x14ac:dyDescent="0.3">
      <c r="A114" s="328" t="s">
        <v>493</v>
      </c>
      <c r="B114" s="328" t="s">
        <v>825</v>
      </c>
      <c r="C114" s="328" t="s">
        <v>826</v>
      </c>
      <c r="D114" s="329" t="s">
        <v>696</v>
      </c>
      <c r="E114" s="329" t="s">
        <v>162</v>
      </c>
      <c r="F114" s="246" t="s">
        <v>1263</v>
      </c>
      <c r="G114" s="246" t="s">
        <v>1263</v>
      </c>
      <c r="H114" s="246" t="s">
        <v>1263</v>
      </c>
      <c r="I114" s="246" t="s">
        <v>1263</v>
      </c>
      <c r="J114" s="247">
        <f>VLOOKUP(A114,'[5]População das EFPC - detalhada'!$A$1:$E$247,5,FALSE)</f>
        <v>361</v>
      </c>
      <c r="K114" s="247">
        <f>VLOOKUP(A114,'[5]População das EFPC - detalhada'!$A$1:$E$247,3,FALSE)</f>
        <v>1263</v>
      </c>
      <c r="L114" s="247">
        <f>VLOOKUP(A114,'[5]População das EFPC - detalhada'!$A$1:$E$247,4,FALSE)</f>
        <v>405</v>
      </c>
      <c r="M114" s="248">
        <v>4</v>
      </c>
      <c r="N114" s="248">
        <v>2</v>
      </c>
      <c r="O114" s="330" t="str">
        <f>VLOOKUP(A114,[6]Dados_EFPC!$A$1:$O$272,15,FALSE)</f>
        <v>http://www.faceb.com.br</v>
      </c>
    </row>
    <row r="115" spans="1:15" x14ac:dyDescent="0.3">
      <c r="A115" s="328" t="s">
        <v>502</v>
      </c>
      <c r="B115" s="328" t="s">
        <v>1099</v>
      </c>
      <c r="C115" s="328" t="s">
        <v>1100</v>
      </c>
      <c r="D115" s="329" t="s">
        <v>810</v>
      </c>
      <c r="E115" s="329" t="s">
        <v>162</v>
      </c>
      <c r="F115" s="246">
        <f>VLOOKUP(A115,[4]Planilha1!$E$4:$F$270,2,FALSE)</f>
        <v>1538677632.1800001</v>
      </c>
      <c r="G115" s="246">
        <f>VLOOKUP(A115,[4]Planilha7!$L$5:$Q$252,6,FALSE)</f>
        <v>16842260.859999999</v>
      </c>
      <c r="H115" s="246">
        <f>VLOOKUP(A115,[4]Planilha7!$T$4:$U$255,2,FALSE)</f>
        <v>22512560.73</v>
      </c>
      <c r="I115" s="246">
        <f>VLOOKUP(A115,[4]Planilha7!$L$5:$R$252,7,FALSE)</f>
        <v>484047.19</v>
      </c>
      <c r="J115" s="247">
        <f>VLOOKUP(A115,'[5]População das EFPC - detalhada'!$A$1:$E$247,5,FALSE)</f>
        <v>3156</v>
      </c>
      <c r="K115" s="247">
        <f>VLOOKUP(A115,'[5]População das EFPC - detalhada'!$A$1:$E$247,3,FALSE)</f>
        <v>1374</v>
      </c>
      <c r="L115" s="247">
        <f>VLOOKUP(A115,'[5]População das EFPC - detalhada'!$A$1:$E$247,4,FALSE)</f>
        <v>684</v>
      </c>
      <c r="M115" s="248">
        <v>2</v>
      </c>
      <c r="N115" s="248">
        <v>1</v>
      </c>
      <c r="O115" s="330" t="str">
        <f>VLOOKUP(A115,[6]Dados_EFPC!$A$1:$O$272,15,FALSE)</f>
        <v>http://www.prevsan.org.br</v>
      </c>
    </row>
    <row r="116" spans="1:15" x14ac:dyDescent="0.3">
      <c r="A116" s="328" t="s">
        <v>499</v>
      </c>
      <c r="B116" s="328" t="s">
        <v>784</v>
      </c>
      <c r="C116" s="328" t="s">
        <v>785</v>
      </c>
      <c r="D116" s="329" t="s">
        <v>675</v>
      </c>
      <c r="E116" s="329" t="s">
        <v>283</v>
      </c>
      <c r="F116" s="246">
        <f>VLOOKUP(A116,[4]Planilha1!$E$4:$F$270,2,FALSE)</f>
        <v>1489211432.9200001</v>
      </c>
      <c r="G116" s="246">
        <f>VLOOKUP(A116,[4]Planilha7!$L$5:$Q$252,6,FALSE)</f>
        <v>5009941.1900000004</v>
      </c>
      <c r="H116" s="246">
        <f>VLOOKUP(A116,[4]Planilha7!$T$4:$U$255,2,FALSE)</f>
        <v>20715912.350000001</v>
      </c>
      <c r="I116" s="246">
        <f>VLOOKUP(A116,[4]Planilha7!$L$5:$R$252,7,FALSE)</f>
        <v>6293.57</v>
      </c>
      <c r="J116" s="247">
        <f>VLOOKUP(A116,'[5]População das EFPC - detalhada'!$A$1:$E$247,5,FALSE)</f>
        <v>1188</v>
      </c>
      <c r="K116" s="247">
        <f>VLOOKUP(A116,'[5]População das EFPC - detalhada'!$A$1:$E$247,3,FALSE)</f>
        <v>488</v>
      </c>
      <c r="L116" s="247">
        <f>VLOOKUP(A116,'[5]População das EFPC - detalhada'!$A$1:$E$247,4,FALSE)</f>
        <v>77</v>
      </c>
      <c r="M116" s="248">
        <v>2</v>
      </c>
      <c r="N116" s="248">
        <v>1</v>
      </c>
      <c r="O116" s="330" t="str">
        <f>VLOOKUP(A116,[6]Dados_EFPC!$A$1:$O$272,15,FALSE)</f>
        <v>http://www.portalprev.com.br/comshell</v>
      </c>
    </row>
    <row r="117" spans="1:15" x14ac:dyDescent="0.3">
      <c r="A117" s="328" t="s">
        <v>503</v>
      </c>
      <c r="B117" s="328" t="s">
        <v>1045</v>
      </c>
      <c r="C117" s="328" t="s">
        <v>1046</v>
      </c>
      <c r="D117" s="329" t="s">
        <v>418</v>
      </c>
      <c r="E117" s="329" t="s">
        <v>283</v>
      </c>
      <c r="F117" s="246">
        <f>VLOOKUP(A117,[4]Planilha1!$E$4:$F$270,2,FALSE)</f>
        <v>1440530305.3699999</v>
      </c>
      <c r="G117" s="246">
        <f>VLOOKUP(A117,[4]Planilha7!$L$5:$Q$252,6,FALSE)</f>
        <v>7648448.9000000004</v>
      </c>
      <c r="H117" s="246">
        <f>VLOOKUP(A117,[4]Planilha7!$T$4:$U$255,2,FALSE)</f>
        <v>18172224.190000001</v>
      </c>
      <c r="I117" s="246">
        <f>VLOOKUP(A117,[4]Planilha7!$L$5:$R$252,7,FALSE)</f>
        <v>2138747.06</v>
      </c>
      <c r="J117" s="247">
        <f>VLOOKUP(A117,'[5]População das EFPC - detalhada'!$A$1:$E$247,5,FALSE)</f>
        <v>2400</v>
      </c>
      <c r="K117" s="247">
        <f>VLOOKUP(A117,'[5]População das EFPC - detalhada'!$A$1:$E$247,3,FALSE)</f>
        <v>545</v>
      </c>
      <c r="L117" s="247">
        <f>VLOOKUP(A117,'[5]População das EFPC - detalhada'!$A$1:$E$247,4,FALSE)</f>
        <v>134</v>
      </c>
      <c r="M117" s="248">
        <v>2</v>
      </c>
      <c r="N117" s="248">
        <v>3</v>
      </c>
      <c r="O117" s="330" t="str">
        <f>VLOOKUP(A117,[6]Dados_EFPC!$A$1:$O$272,15,FALSE)</f>
        <v>https://www.previnovartis.com.br/</v>
      </c>
    </row>
    <row r="118" spans="1:15" x14ac:dyDescent="0.3">
      <c r="A118" s="328" t="s">
        <v>505</v>
      </c>
      <c r="B118" s="328" t="s">
        <v>782</v>
      </c>
      <c r="C118" s="328" t="s">
        <v>783</v>
      </c>
      <c r="D118" s="329" t="s">
        <v>685</v>
      </c>
      <c r="E118" s="329" t="s">
        <v>162</v>
      </c>
      <c r="F118" s="246">
        <f>VLOOKUP(A118,[4]Planilha1!$E$4:$F$270,2,FALSE)</f>
        <v>1373862014.25</v>
      </c>
      <c r="G118" s="246">
        <f>VLOOKUP(A118,[4]Planilha7!$L$5:$Q$252,6,FALSE)</f>
        <v>7938246.0600000005</v>
      </c>
      <c r="H118" s="246">
        <f>VLOOKUP(A118,[4]Planilha7!$T$4:$U$255,2,FALSE)</f>
        <v>19961794.829999998</v>
      </c>
      <c r="I118" s="246">
        <f>VLOOKUP(A118,[4]Planilha7!$L$5:$R$252,7,FALSE)</f>
        <v>91082.38</v>
      </c>
      <c r="J118" s="247">
        <f>VLOOKUP(A118,'[5]População das EFPC - detalhada'!$A$1:$E$247,5,FALSE)</f>
        <v>2135</v>
      </c>
      <c r="K118" s="247">
        <f>VLOOKUP(A118,'[5]População das EFPC - detalhada'!$A$1:$E$247,3,FALSE)</f>
        <v>2055</v>
      </c>
      <c r="L118" s="247">
        <f>VLOOKUP(A118,'[5]População das EFPC - detalhada'!$A$1:$E$247,4,FALSE)</f>
        <v>896</v>
      </c>
      <c r="M118" s="248">
        <v>3</v>
      </c>
      <c r="N118" s="248">
        <v>1</v>
      </c>
      <c r="O118" s="330" t="str">
        <f>VLOOKUP(A118,[6]Dados_EFPC!$A$1:$O$272,15,FALSE)</f>
        <v>http://www.compesaprev.com.br</v>
      </c>
    </row>
    <row r="119" spans="1:15" x14ac:dyDescent="0.3">
      <c r="A119" s="328" t="s">
        <v>507</v>
      </c>
      <c r="B119" s="328" t="s">
        <v>954</v>
      </c>
      <c r="C119" s="328" t="s">
        <v>955</v>
      </c>
      <c r="D119" s="329" t="s">
        <v>418</v>
      </c>
      <c r="E119" s="329" t="s">
        <v>283</v>
      </c>
      <c r="F119" s="246">
        <f>VLOOKUP(A119,[4]Planilha1!$E$4:$F$270,2,FALSE)</f>
        <v>1373791743.1400001</v>
      </c>
      <c r="G119" s="246">
        <f>VLOOKUP(A119,[4]Planilha7!$L$5:$Q$252,6,FALSE)</f>
        <v>10547543.23</v>
      </c>
      <c r="H119" s="246">
        <f>VLOOKUP(A119,[4]Planilha7!$T$4:$U$255,2,FALSE)</f>
        <v>18434860.830000002</v>
      </c>
      <c r="I119" s="246">
        <f>VLOOKUP(A119,[4]Planilha7!$L$5:$R$252,7,FALSE)</f>
        <v>1192693.6299999999</v>
      </c>
      <c r="J119" s="247">
        <f>VLOOKUP(A119,'[5]População das EFPC - detalhada'!$A$1:$E$247,5,FALSE)</f>
        <v>9588</v>
      </c>
      <c r="K119" s="247">
        <f>VLOOKUP(A119,'[5]População das EFPC - detalhada'!$A$1:$E$247,3,FALSE)</f>
        <v>1615</v>
      </c>
      <c r="L119" s="247">
        <f>VLOOKUP(A119,'[5]População das EFPC - detalhada'!$A$1:$E$247,4,FALSE)</f>
        <v>108</v>
      </c>
      <c r="M119" s="248">
        <v>1</v>
      </c>
      <c r="N119" s="248">
        <v>5</v>
      </c>
      <c r="O119" s="330" t="str">
        <f>VLOOKUP(A119,[6]Dados_EFPC!$A$1:$O$272,15,FALSE)</f>
        <v>http://www.mbprevidencia.com.br</v>
      </c>
    </row>
    <row r="120" spans="1:15" x14ac:dyDescent="0.3">
      <c r="A120" s="328" t="s">
        <v>512</v>
      </c>
      <c r="B120" s="328" t="s">
        <v>1189</v>
      </c>
      <c r="C120" s="328" t="s">
        <v>1190</v>
      </c>
      <c r="D120" s="329" t="s">
        <v>418</v>
      </c>
      <c r="E120" s="329" t="s">
        <v>283</v>
      </c>
      <c r="F120" s="246">
        <f>VLOOKUP(A120,[4]Planilha1!$E$4:$F$270,2,FALSE)</f>
        <v>1332231490.3299999</v>
      </c>
      <c r="G120" s="246">
        <f>VLOOKUP(A120,[4]Planilha7!$L$5:$Q$252,6,FALSE)</f>
        <v>17223326.399999999</v>
      </c>
      <c r="H120" s="246">
        <f>VLOOKUP(A120,[4]Planilha7!$T$4:$U$255,2,FALSE)</f>
        <v>11795050.190000001</v>
      </c>
      <c r="I120" s="246">
        <f>VLOOKUP(A120,[4]Planilha7!$L$5:$R$252,7,FALSE)</f>
        <v>5160563.97</v>
      </c>
      <c r="J120" s="247">
        <f>VLOOKUP(A120,'[5]População das EFPC - detalhada'!$A$1:$E$247,5,FALSE)</f>
        <v>6557</v>
      </c>
      <c r="K120" s="247">
        <f>VLOOKUP(A120,'[5]População das EFPC - detalhada'!$A$1:$E$247,3,FALSE)</f>
        <v>458</v>
      </c>
      <c r="L120" s="247">
        <f>VLOOKUP(A120,'[5]População das EFPC - detalhada'!$A$1:$E$247,4,FALSE)</f>
        <v>15</v>
      </c>
      <c r="M120" s="248">
        <v>1</v>
      </c>
      <c r="N120" s="248">
        <v>25</v>
      </c>
      <c r="O120" s="330" t="str">
        <f>VLOOKUP(A120,[6]Dados_EFPC!$A$1:$O$272,15,FALSE)</f>
        <v>http://www.ultraprev.com.br</v>
      </c>
    </row>
    <row r="121" spans="1:15" x14ac:dyDescent="0.3">
      <c r="A121" s="328" t="s">
        <v>510</v>
      </c>
      <c r="B121" s="328" t="s">
        <v>1053</v>
      </c>
      <c r="C121" s="328" t="s">
        <v>1054</v>
      </c>
      <c r="D121" s="329" t="s">
        <v>418</v>
      </c>
      <c r="E121" s="329" t="s">
        <v>283</v>
      </c>
      <c r="F121" s="246">
        <f>VLOOKUP(A121,[4]Planilha1!$E$4:$F$270,2,FALSE)</f>
        <v>1277244481.4000001</v>
      </c>
      <c r="G121" s="246">
        <f>VLOOKUP(A121,[4]Planilha7!$L$5:$Q$252,6,FALSE)</f>
        <v>6563104.5800000001</v>
      </c>
      <c r="H121" s="246">
        <f>VLOOKUP(A121,[4]Planilha7!$T$4:$U$255,2,FALSE)</f>
        <v>20746133.170000002</v>
      </c>
      <c r="I121" s="246">
        <f>VLOOKUP(A121,[4]Planilha7!$L$5:$R$252,7,FALSE)</f>
        <v>0</v>
      </c>
      <c r="J121" s="247">
        <f>VLOOKUP(A121,'[5]População das EFPC - detalhada'!$A$1:$E$247,5,FALSE)</f>
        <v>5040</v>
      </c>
      <c r="K121" s="247">
        <f>VLOOKUP(A121,'[5]População das EFPC - detalhada'!$A$1:$E$247,3,FALSE)</f>
        <v>1113</v>
      </c>
      <c r="L121" s="247">
        <f>VLOOKUP(A121,'[5]População das EFPC - detalhada'!$A$1:$E$247,4,FALSE)</f>
        <v>127</v>
      </c>
      <c r="M121" s="248">
        <v>1</v>
      </c>
      <c r="N121" s="248">
        <v>9</v>
      </c>
      <c r="O121" s="330" t="str">
        <f>VLOOKUP(A121,[6]Dados_EFPC!$A$1:$O$272,15,FALSE)</f>
        <v>https://previ.bosch.com.br/</v>
      </c>
    </row>
    <row r="122" spans="1:15" x14ac:dyDescent="0.3">
      <c r="A122" s="328" t="s">
        <v>509</v>
      </c>
      <c r="B122" s="328" t="s">
        <v>798</v>
      </c>
      <c r="C122" s="328" t="s">
        <v>799</v>
      </c>
      <c r="D122" s="329" t="s">
        <v>667</v>
      </c>
      <c r="E122" s="329" t="s">
        <v>162</v>
      </c>
      <c r="F122" s="246">
        <f>VLOOKUP(A122,[4]Planilha1!$E$4:$F$270,2,FALSE)</f>
        <v>1228317607.3299999</v>
      </c>
      <c r="G122" s="246">
        <f>VLOOKUP(A122,[4]Planilha7!$L$5:$Q$252,6,FALSE)</f>
        <v>15742849.34</v>
      </c>
      <c r="H122" s="246">
        <f>VLOOKUP(A122,[4]Planilha7!$T$4:$U$255,2,FALSE)</f>
        <v>27478161.620000001</v>
      </c>
      <c r="I122" s="246">
        <f>VLOOKUP(A122,[4]Planilha7!$L$5:$R$252,7,FALSE)</f>
        <v>4056.26</v>
      </c>
      <c r="J122" s="247">
        <f>VLOOKUP(A122,'[5]População das EFPC - detalhada'!$A$1:$E$247,5,FALSE)</f>
        <v>356</v>
      </c>
      <c r="K122" s="247">
        <f>VLOOKUP(A122,'[5]População das EFPC - detalhada'!$A$1:$E$247,3,FALSE)</f>
        <v>427</v>
      </c>
      <c r="L122" s="247">
        <f>VLOOKUP(A122,'[5]População das EFPC - detalhada'!$A$1:$E$247,4,FALSE)</f>
        <v>131</v>
      </c>
      <c r="M122" s="248">
        <v>5</v>
      </c>
      <c r="N122" s="248">
        <v>4</v>
      </c>
      <c r="O122" s="330" t="str">
        <f>VLOOKUP(A122,[6]Dados_EFPC!$A$1:$O$272,15,FALSE)</f>
        <v>http://www.desban.org.br</v>
      </c>
    </row>
    <row r="123" spans="1:15" x14ac:dyDescent="0.3">
      <c r="A123" s="328" t="s">
        <v>511</v>
      </c>
      <c r="B123" s="328" t="s">
        <v>881</v>
      </c>
      <c r="C123" s="328" t="s">
        <v>882</v>
      </c>
      <c r="D123" s="329" t="s">
        <v>667</v>
      </c>
      <c r="E123" s="329" t="s">
        <v>283</v>
      </c>
      <c r="F123" s="246">
        <f>VLOOKUP(A123,[4]Planilha1!$E$4:$F$270,2,FALSE)</f>
        <v>1243581662</v>
      </c>
      <c r="G123" s="246">
        <f>VLOOKUP(A123,[4]Planilha7!$L$5:$Q$252,6,FALSE)</f>
        <v>13519208.02</v>
      </c>
      <c r="H123" s="246">
        <f>VLOOKUP(A123,[4]Planilha7!$T$4:$U$255,2,FALSE)</f>
        <v>19077671.969999999</v>
      </c>
      <c r="I123" s="246">
        <f>VLOOKUP(A123,[4]Planilha7!$L$5:$R$252,7,FALSE)</f>
        <v>2729153.58</v>
      </c>
      <c r="J123" s="247">
        <f>VLOOKUP(A123,'[5]População das EFPC - detalhada'!$A$1:$E$247,5,FALSE)</f>
        <v>5356</v>
      </c>
      <c r="K123" s="247">
        <f>VLOOKUP(A123,'[5]População das EFPC - detalhada'!$A$1:$E$247,3,FALSE)</f>
        <v>549</v>
      </c>
      <c r="L123" s="247">
        <f>VLOOKUP(A123,'[5]População das EFPC - detalhada'!$A$1:$E$247,4,FALSE)</f>
        <v>89</v>
      </c>
      <c r="M123" s="248">
        <v>2</v>
      </c>
      <c r="N123" s="248">
        <v>10</v>
      </c>
      <c r="O123" s="330" t="str">
        <f>VLOOKUP(A123,[6]Dados_EFPC!$A$1:$O$272,15,FALSE)</f>
        <v>http://www.fundambras.com.br</v>
      </c>
    </row>
    <row r="124" spans="1:15" x14ac:dyDescent="0.3">
      <c r="A124" s="328" t="s">
        <v>516</v>
      </c>
      <c r="B124" s="328" t="s">
        <v>1010</v>
      </c>
      <c r="C124" s="328" t="s">
        <v>1011</v>
      </c>
      <c r="D124" s="329" t="s">
        <v>418</v>
      </c>
      <c r="E124" s="329" t="s">
        <v>283</v>
      </c>
      <c r="F124" s="246">
        <f>VLOOKUP(A124,[4]Planilha1!$E$4:$F$270,2,FALSE)</f>
        <v>1245325433.01</v>
      </c>
      <c r="G124" s="246">
        <f>VLOOKUP(A124,[4]Planilha7!$L$5:$Q$252,6,FALSE)</f>
        <v>8447846.8800000008</v>
      </c>
      <c r="H124" s="246">
        <f>VLOOKUP(A124,[4]Planilha7!$T$4:$U$255,2,FALSE)</f>
        <v>10353172.489999998</v>
      </c>
      <c r="I124" s="246">
        <f>VLOOKUP(A124,[4]Planilha7!$L$5:$R$252,7,FALSE)</f>
        <v>736991.11</v>
      </c>
      <c r="J124" s="247">
        <f>VLOOKUP(A124,'[5]População das EFPC - detalhada'!$A$1:$E$247,5,FALSE)</f>
        <v>4161</v>
      </c>
      <c r="K124" s="247">
        <f>VLOOKUP(A124,'[5]População das EFPC - detalhada'!$A$1:$E$247,3,FALSE)</f>
        <v>658</v>
      </c>
      <c r="L124" s="247">
        <f>VLOOKUP(A124,'[5]População das EFPC - detalhada'!$A$1:$E$247,4,FALSE)</f>
        <v>33</v>
      </c>
      <c r="M124" s="248">
        <v>1</v>
      </c>
      <c r="N124" s="248">
        <v>2</v>
      </c>
      <c r="O124" s="330" t="str">
        <f>VLOOKUP(A124,[6]Dados_EFPC!$A$1:$O$272,15,FALSE)</f>
        <v>http://www.portalprev.com.br/planejar</v>
      </c>
    </row>
    <row r="125" spans="1:15" x14ac:dyDescent="0.3">
      <c r="A125" s="328" t="s">
        <v>520</v>
      </c>
      <c r="B125" s="328" t="s">
        <v>1204</v>
      </c>
      <c r="C125" s="328" t="s">
        <v>1205</v>
      </c>
      <c r="D125" s="329" t="s">
        <v>690</v>
      </c>
      <c r="E125" s="329" t="s">
        <v>283</v>
      </c>
      <c r="F125" s="246">
        <f>VLOOKUP(A125,[4]Planilha1!$E$4:$F$270,2,FALSE)</f>
        <v>1247751647.3099999</v>
      </c>
      <c r="G125" s="246">
        <f>VLOOKUP(A125,[4]Planilha7!$L$5:$Q$252,6,FALSE)</f>
        <v>11194938.120000001</v>
      </c>
      <c r="H125" s="246">
        <f>VLOOKUP(A125,[4]Planilha7!$T$4:$U$255,2,FALSE)</f>
        <v>10463648.640000001</v>
      </c>
      <c r="I125" s="246">
        <f>VLOOKUP(A125,[4]Planilha7!$L$5:$R$252,7,FALSE)</f>
        <v>2026186.44</v>
      </c>
      <c r="J125" s="247">
        <f>VLOOKUP(A125,'[5]População das EFPC - detalhada'!$A$1:$E$247,5,FALSE)</f>
        <v>6117</v>
      </c>
      <c r="K125" s="247">
        <f>VLOOKUP(A125,'[5]População das EFPC - detalhada'!$A$1:$E$247,3,FALSE)</f>
        <v>429</v>
      </c>
      <c r="L125" s="247">
        <f>VLOOKUP(A125,'[5]População das EFPC - detalhada'!$A$1:$E$247,4,FALSE)</f>
        <v>39</v>
      </c>
      <c r="M125" s="248">
        <v>1</v>
      </c>
      <c r="N125" s="248">
        <v>8</v>
      </c>
      <c r="O125" s="330" t="str">
        <f>VLOOKUP(A125,[6]Dados_EFPC!$A$1:$O$272,15,FALSE)</f>
        <v>https://www.vikingprev.com.br</v>
      </c>
    </row>
    <row r="126" spans="1:15" x14ac:dyDescent="0.3">
      <c r="A126" s="328" t="s">
        <v>515</v>
      </c>
      <c r="B126" s="328" t="s">
        <v>1141</v>
      </c>
      <c r="C126" s="328" t="s">
        <v>1142</v>
      </c>
      <c r="D126" s="329" t="s">
        <v>696</v>
      </c>
      <c r="E126" s="329" t="s">
        <v>162</v>
      </c>
      <c r="F126" s="246">
        <f>VLOOKUP(A126,[4]Planilha1!$E$4:$F$270,2,FALSE)</f>
        <v>1219358412.1099999</v>
      </c>
      <c r="G126" s="246">
        <f>VLOOKUP(A126,[4]Planilha7!$L$5:$Q$252,6,FALSE)</f>
        <v>17221489.280000001</v>
      </c>
      <c r="H126" s="246">
        <f>VLOOKUP(A126,[4]Planilha7!$T$4:$U$255,2,FALSE)</f>
        <v>16126964.310000001</v>
      </c>
      <c r="I126" s="246">
        <f>VLOOKUP(A126,[4]Planilha7!$L$5:$R$252,7,FALSE)</f>
        <v>596142.17000000004</v>
      </c>
      <c r="J126" s="247">
        <f>VLOOKUP(A126,'[5]População das EFPC - detalhada'!$A$1:$E$247,5,FALSE)</f>
        <v>1398</v>
      </c>
      <c r="K126" s="247">
        <f>VLOOKUP(A126,'[5]População das EFPC - detalhada'!$A$1:$E$247,3,FALSE)</f>
        <v>594</v>
      </c>
      <c r="L126" s="247">
        <f>VLOOKUP(A126,'[5]População das EFPC - detalhada'!$A$1:$E$247,4,FALSE)</f>
        <v>294</v>
      </c>
      <c r="M126" s="248">
        <v>3</v>
      </c>
      <c r="N126" s="248">
        <v>2</v>
      </c>
      <c r="O126" s="330" t="str">
        <f>VLOOKUP(A126,[6]Dados_EFPC!$A$1:$O$272,15,FALSE)</f>
        <v>www.franweb.com.br</v>
      </c>
    </row>
    <row r="127" spans="1:15" x14ac:dyDescent="0.3">
      <c r="A127" s="328" t="s">
        <v>517</v>
      </c>
      <c r="B127" s="328" t="s">
        <v>823</v>
      </c>
      <c r="C127" s="328" t="s">
        <v>824</v>
      </c>
      <c r="D127" s="329" t="s">
        <v>680</v>
      </c>
      <c r="E127" s="329" t="s">
        <v>162</v>
      </c>
      <c r="F127" s="246">
        <f>VLOOKUP(A127,[4]Planilha1!$E$4:$F$270,2,FALSE)</f>
        <v>1197244216.96</v>
      </c>
      <c r="G127" s="246">
        <f>VLOOKUP(A127,[4]Planilha7!$L$5:$Q$252,6,FALSE)</f>
        <v>18394780.039999999</v>
      </c>
      <c r="H127" s="246">
        <f>VLOOKUP(A127,[4]Planilha7!$T$4:$U$255,2,FALSE)</f>
        <v>17217722.890000001</v>
      </c>
      <c r="I127" s="246">
        <f>VLOOKUP(A127,[4]Planilha7!$L$5:$R$252,7,FALSE)</f>
        <v>1085555.3700000001</v>
      </c>
      <c r="J127" s="247">
        <f>VLOOKUP(A127,'[5]População das EFPC - detalhada'!$A$1:$E$247,5,FALSE)</f>
        <v>3884</v>
      </c>
      <c r="K127" s="247">
        <f>VLOOKUP(A127,'[5]População das EFPC - detalhada'!$A$1:$E$247,3,FALSE)</f>
        <v>1032</v>
      </c>
      <c r="L127" s="247">
        <f>VLOOKUP(A127,'[5]População das EFPC - detalhada'!$A$1:$E$247,4,FALSE)</f>
        <v>104</v>
      </c>
      <c r="M127" s="248">
        <v>2</v>
      </c>
      <c r="N127" s="248">
        <v>2</v>
      </c>
      <c r="O127" s="330" t="str">
        <f>VLOOKUP(A127,[6]Dados_EFPC!$A$1:$O$272,15,FALSE)</f>
        <v>http://www.fabasa.com.br</v>
      </c>
    </row>
    <row r="128" spans="1:15" x14ac:dyDescent="0.3">
      <c r="A128" s="328" t="s">
        <v>513</v>
      </c>
      <c r="B128" s="328" t="s">
        <v>1055</v>
      </c>
      <c r="C128" s="328" t="s">
        <v>1056</v>
      </c>
      <c r="D128" s="329" t="s">
        <v>418</v>
      </c>
      <c r="E128" s="329" t="s">
        <v>283</v>
      </c>
      <c r="F128" s="246">
        <f>VLOOKUP(A128,[4]Planilha1!$E$4:$F$270,2,FALSE)</f>
        <v>1174748778.7</v>
      </c>
      <c r="G128" s="246">
        <f>VLOOKUP(A128,[4]Planilha7!$L$5:$Q$252,6,FALSE)</f>
        <v>1655155.81</v>
      </c>
      <c r="H128" s="246">
        <f>VLOOKUP(A128,[4]Planilha7!$T$4:$U$255,2,FALSE)</f>
        <v>25605788.84</v>
      </c>
      <c r="I128" s="246">
        <f>VLOOKUP(A128,[4]Planilha7!$L$5:$R$252,7,FALSE)</f>
        <v>86605.82</v>
      </c>
      <c r="J128" s="247">
        <f>VLOOKUP(A128,'[5]População das EFPC - detalhada'!$A$1:$E$247,5,FALSE)</f>
        <v>1428</v>
      </c>
      <c r="K128" s="247">
        <f>VLOOKUP(A128,'[5]População das EFPC - detalhada'!$A$1:$E$247,3,FALSE)</f>
        <v>844</v>
      </c>
      <c r="L128" s="247">
        <f>VLOOKUP(A128,'[5]População das EFPC - detalhada'!$A$1:$E$247,4,FALSE)</f>
        <v>195</v>
      </c>
      <c r="M128" s="248">
        <v>2</v>
      </c>
      <c r="N128" s="248">
        <v>4</v>
      </c>
      <c r="O128" s="330" t="str">
        <f>VLOOKUP(A128,[6]Dados_EFPC!$A$1:$O$272,15,FALSE)</f>
        <v>http://www.previcat.com.br</v>
      </c>
    </row>
    <row r="129" spans="1:15" x14ac:dyDescent="0.3">
      <c r="A129" s="328" t="s">
        <v>514</v>
      </c>
      <c r="B129" s="328" t="s">
        <v>1143</v>
      </c>
      <c r="C129" s="328" t="s">
        <v>1144</v>
      </c>
      <c r="D129" s="329" t="s">
        <v>675</v>
      </c>
      <c r="E129" s="329" t="s">
        <v>283</v>
      </c>
      <c r="F129" s="246">
        <f>VLOOKUP(A129,[4]Planilha1!$E$4:$F$270,2,FALSE)</f>
        <v>1139249928.6199999</v>
      </c>
      <c r="G129" s="246">
        <f>VLOOKUP(A129,[4]Planilha7!$L$5:$Q$252,6,FALSE)</f>
        <v>1997203.53</v>
      </c>
      <c r="H129" s="246">
        <f>VLOOKUP(A129,[4]Planilha7!$T$4:$U$255,2,FALSE)</f>
        <v>17747054.560000002</v>
      </c>
      <c r="I129" s="246">
        <f>VLOOKUP(A129,[4]Planilha7!$L$5:$R$252,7,FALSE)</f>
        <v>58420.83</v>
      </c>
      <c r="J129" s="247">
        <f>VLOOKUP(A129,'[5]População das EFPC - detalhada'!$A$1:$E$247,5,FALSE)</f>
        <v>813</v>
      </c>
      <c r="K129" s="247">
        <f>VLOOKUP(A129,'[5]População das EFPC - detalhada'!$A$1:$E$247,3,FALSE)</f>
        <v>721</v>
      </c>
      <c r="L129" s="247">
        <f>VLOOKUP(A129,'[5]População das EFPC - detalhada'!$A$1:$E$247,4,FALSE)</f>
        <v>136</v>
      </c>
      <c r="M129" s="248">
        <v>1</v>
      </c>
      <c r="N129" s="248">
        <v>2</v>
      </c>
      <c r="O129" s="330" t="str">
        <f>VLOOKUP(A129,[6]Dados_EFPC!$A$1:$O$272,15,FALSE)</f>
        <v>WWW.SAORAFAELPREVIDENCIA.COM.BR</v>
      </c>
    </row>
    <row r="130" spans="1:15" x14ac:dyDescent="0.3">
      <c r="A130" s="328" t="s">
        <v>519</v>
      </c>
      <c r="B130" s="328" t="s">
        <v>1153</v>
      </c>
      <c r="C130" s="328" t="s">
        <v>1154</v>
      </c>
      <c r="D130" s="329" t="s">
        <v>923</v>
      </c>
      <c r="E130" s="329" t="s">
        <v>162</v>
      </c>
      <c r="F130" s="246">
        <f>VLOOKUP(A130,[4]Planilha1!$E$4:$F$270,2,FALSE)</f>
        <v>1136697995.75</v>
      </c>
      <c r="G130" s="246">
        <f>VLOOKUP(A130,[4]Planilha7!$L$5:$Q$252,6,FALSE)</f>
        <v>8837175.5199999996</v>
      </c>
      <c r="H130" s="246">
        <f>VLOOKUP(A130,[4]Planilha7!$T$4:$U$255,2,FALSE)</f>
        <v>19444964.670000002</v>
      </c>
      <c r="I130" s="246">
        <f>VLOOKUP(A130,[4]Planilha7!$L$5:$R$252,7,FALSE)</f>
        <v>173655.34</v>
      </c>
      <c r="J130" s="247">
        <f>VLOOKUP(A130,'[5]População das EFPC - detalhada'!$A$1:$E$247,5,FALSE)</f>
        <v>1004</v>
      </c>
      <c r="K130" s="247">
        <f>VLOOKUP(A130,'[5]População das EFPC - detalhada'!$A$1:$E$247,3,FALSE)</f>
        <v>816</v>
      </c>
      <c r="L130" s="247">
        <f>VLOOKUP(A130,'[5]População das EFPC - detalhada'!$A$1:$E$247,4,FALSE)</f>
        <v>92</v>
      </c>
      <c r="M130" s="248">
        <v>2</v>
      </c>
      <c r="N130" s="248">
        <v>4</v>
      </c>
      <c r="O130" s="330" t="str">
        <f>VLOOKUP(A130,[6]Dados_EFPC!$A$1:$O$272,15,FALSE)</f>
        <v>http://www.banese.com.br/sergus</v>
      </c>
    </row>
    <row r="131" spans="1:15" x14ac:dyDescent="0.3">
      <c r="A131" s="328" t="s">
        <v>650</v>
      </c>
      <c r="B131" s="328" t="s">
        <v>676</v>
      </c>
      <c r="C131" s="328" t="s">
        <v>677</v>
      </c>
      <c r="D131" s="329" t="s">
        <v>667</v>
      </c>
      <c r="E131" s="329" t="s">
        <v>162</v>
      </c>
      <c r="F131" s="246">
        <f>VLOOKUP(A131,[4]Planilha1!$E$4:$F$270,2,FALSE)</f>
        <v>1084250853.1700001</v>
      </c>
      <c r="G131" s="246">
        <f>VLOOKUP(A131,[4]Planilha7!$L$5:$Q$252,6,FALSE)</f>
        <v>1195532.0599999998</v>
      </c>
      <c r="H131" s="246">
        <f>VLOOKUP(A131,[4]Planilha7!$T$4:$U$255,2,FALSE)</f>
        <v>18590126.760000002</v>
      </c>
      <c r="I131" s="246">
        <f>VLOOKUP(A131,[4]Planilha7!$L$5:$R$252,7,FALSE)</f>
        <v>1447926.25</v>
      </c>
      <c r="J131" s="247">
        <f>VLOOKUP(A131,'[5]População das EFPC - detalhada'!$A$1:$E$247,5,FALSE)</f>
        <v>2962</v>
      </c>
      <c r="K131" s="247">
        <f>VLOOKUP(A131,'[5]População das EFPC - detalhada'!$A$1:$E$247,3,FALSE)</f>
        <v>2872</v>
      </c>
      <c r="L131" s="247">
        <f>VLOOKUP(A131,'[5]População das EFPC - detalhada'!$A$1:$E$247,4,FALSE)</f>
        <v>394</v>
      </c>
      <c r="M131" s="248">
        <v>5</v>
      </c>
      <c r="N131" s="248">
        <v>7</v>
      </c>
      <c r="O131" s="330" t="str">
        <f>VLOOKUP(A131,[6]Dados_EFPC!$A$1:$O$272,15,FALSE)</f>
        <v>https://www.agros.org.br/</v>
      </c>
    </row>
    <row r="132" spans="1:15" x14ac:dyDescent="0.3">
      <c r="A132" s="328" t="s">
        <v>545</v>
      </c>
      <c r="B132" s="328" t="s">
        <v>1113</v>
      </c>
      <c r="C132" s="328" t="s">
        <v>1114</v>
      </c>
      <c r="D132" s="329" t="s">
        <v>418</v>
      </c>
      <c r="E132" s="329" t="s">
        <v>283</v>
      </c>
      <c r="F132" s="246" t="s">
        <v>1263</v>
      </c>
      <c r="G132" s="246" t="s">
        <v>1263</v>
      </c>
      <c r="H132" s="246" t="s">
        <v>1263</v>
      </c>
      <c r="I132" s="246" t="s">
        <v>1263</v>
      </c>
      <c r="J132" s="247" t="s">
        <v>1263</v>
      </c>
      <c r="K132" s="247" t="s">
        <v>1263</v>
      </c>
      <c r="L132" s="247" t="s">
        <v>1263</v>
      </c>
      <c r="M132" s="248">
        <v>3</v>
      </c>
      <c r="N132" s="248">
        <v>61</v>
      </c>
      <c r="O132" s="330" t="str">
        <f>VLOOKUP(A132,[6]Dados_EFPC!$A$1:$O$272,15,FALSE)</f>
        <v>https://www.raizprev.org.br</v>
      </c>
    </row>
    <row r="133" spans="1:15" x14ac:dyDescent="0.3">
      <c r="A133" s="328" t="s">
        <v>525</v>
      </c>
      <c r="B133" s="328" t="s">
        <v>1012</v>
      </c>
      <c r="C133" s="328" t="s">
        <v>1013</v>
      </c>
      <c r="D133" s="329" t="s">
        <v>418</v>
      </c>
      <c r="E133" s="329" t="s">
        <v>283</v>
      </c>
      <c r="F133" s="246">
        <f>VLOOKUP(A133,[4]Planilha1!$E$4:$F$270,2,FALSE)</f>
        <v>1061699702.4</v>
      </c>
      <c r="G133" s="246">
        <f>VLOOKUP(A133,[4]Planilha7!$L$5:$Q$252,6,FALSE)</f>
        <v>17247210.709999997</v>
      </c>
      <c r="H133" s="246">
        <f>VLOOKUP(A133,[4]Planilha7!$T$4:$U$255,2,FALSE)</f>
        <v>7551104.3300000001</v>
      </c>
      <c r="I133" s="246">
        <f>VLOOKUP(A133,[4]Planilha7!$L$5:$R$252,7,FALSE)</f>
        <v>7475246.1699999999</v>
      </c>
      <c r="J133" s="247">
        <f>VLOOKUP(A133,'[5]População das EFPC - detalhada'!$A$1:$E$247,5,FALSE)</f>
        <v>10487</v>
      </c>
      <c r="K133" s="247">
        <f>VLOOKUP(A133,'[5]População das EFPC - detalhada'!$A$1:$E$247,3,FALSE)</f>
        <v>287</v>
      </c>
      <c r="L133" s="247">
        <f>VLOOKUP(A133,'[5]População das EFPC - detalhada'!$A$1:$E$247,4,FALSE)</f>
        <v>0</v>
      </c>
      <c r="M133" s="248">
        <v>2</v>
      </c>
      <c r="N133" s="248">
        <v>24</v>
      </c>
      <c r="O133" s="330" t="str">
        <f>VLOOKUP(A133,[6]Dados_EFPC!$A$1:$O$272,15,FALSE)</f>
        <v>http://www.portoprev.org.br</v>
      </c>
    </row>
    <row r="134" spans="1:15" ht="15" customHeight="1" x14ac:dyDescent="0.3">
      <c r="A134" s="328" t="s">
        <v>523</v>
      </c>
      <c r="B134" s="328" t="s">
        <v>790</v>
      </c>
      <c r="C134" s="328" t="s">
        <v>791</v>
      </c>
      <c r="D134" s="329" t="s">
        <v>418</v>
      </c>
      <c r="E134" s="329" t="s">
        <v>283</v>
      </c>
      <c r="F134" s="246">
        <f>VLOOKUP(A134,[4]Planilha1!$E$4:$F$270,2,FALSE)</f>
        <v>1025649927.02</v>
      </c>
      <c r="G134" s="246">
        <f>VLOOKUP(A134,[4]Planilha7!$L$5:$Q$252,6,FALSE)</f>
        <v>2642678.8099999996</v>
      </c>
      <c r="H134" s="246">
        <f>VLOOKUP(A134,[4]Planilha7!$T$4:$U$255,2,FALSE)</f>
        <v>13571666.51</v>
      </c>
      <c r="I134" s="246">
        <f>VLOOKUP(A134,[4]Planilha7!$L$5:$R$252,7,FALSE)</f>
        <v>538778.37</v>
      </c>
      <c r="J134" s="247">
        <f>VLOOKUP(A134,'[5]População das EFPC - detalhada'!$A$1:$E$247,5,FALSE)</f>
        <v>9759</v>
      </c>
      <c r="K134" s="247">
        <f>VLOOKUP(A134,'[5]População das EFPC - detalhada'!$A$1:$E$247,3,FALSE)</f>
        <v>216</v>
      </c>
      <c r="L134" s="247">
        <f>VLOOKUP(A134,'[5]População das EFPC - detalhada'!$A$1:$E$247,4,FALSE)</f>
        <v>15</v>
      </c>
      <c r="M134" s="248">
        <v>2</v>
      </c>
      <c r="N134" s="248">
        <v>8</v>
      </c>
      <c r="O134" s="330" t="str">
        <f>VLOOKUP(A134,[6]Dados_EFPC!$A$1:$O$272,15,FALSE)</f>
        <v>https://www.portalprev.com.br/cyamprev/cyamprev</v>
      </c>
    </row>
    <row r="135" spans="1:15" x14ac:dyDescent="0.3">
      <c r="A135" s="328" t="s">
        <v>518</v>
      </c>
      <c r="B135" s="328" t="s">
        <v>711</v>
      </c>
      <c r="C135" s="328" t="s">
        <v>712</v>
      </c>
      <c r="D135" s="329" t="s">
        <v>680</v>
      </c>
      <c r="E135" s="329" t="s">
        <v>283</v>
      </c>
      <c r="F135" s="246">
        <f>VLOOKUP(A135,[4]Planilha1!$E$4:$F$270,2,FALSE)</f>
        <v>1004034170.14</v>
      </c>
      <c r="G135" s="246">
        <f>VLOOKUP(A135,[4]Planilha7!$L$5:$Q$252,6,FALSE)</f>
        <v>2730940.41</v>
      </c>
      <c r="H135" s="246">
        <f>VLOOKUP(A135,[4]Planilha7!$T$4:$U$255,2,FALSE)</f>
        <v>24006831.049999997</v>
      </c>
      <c r="I135" s="246">
        <f>VLOOKUP(A135,[4]Planilha7!$L$5:$R$252,7,FALSE)</f>
        <v>1138803.49</v>
      </c>
      <c r="J135" s="247">
        <f>VLOOKUP(A135,'[5]População das EFPC - detalhada'!$A$1:$E$247,5,FALSE)</f>
        <v>167</v>
      </c>
      <c r="K135" s="247">
        <f>VLOOKUP(A135,'[5]População das EFPC - detalhada'!$A$1:$E$247,3,FALSE)</f>
        <v>1229</v>
      </c>
      <c r="L135" s="247">
        <f>VLOOKUP(A135,'[5]População das EFPC - detalhada'!$A$1:$E$247,4,FALSE)</f>
        <v>321</v>
      </c>
      <c r="M135" s="248">
        <v>2</v>
      </c>
      <c r="N135" s="248">
        <v>3</v>
      </c>
      <c r="O135" s="330" t="str">
        <f>VLOOKUP(A135,[6]Dados_EFPC!$A$1:$O$272,15,FALSE)</f>
        <v>http://www.bases.org.br</v>
      </c>
    </row>
    <row r="136" spans="1:15" x14ac:dyDescent="0.3">
      <c r="A136" s="328" t="s">
        <v>526</v>
      </c>
      <c r="B136" s="328" t="s">
        <v>946</v>
      </c>
      <c r="C136" s="328" t="s">
        <v>947</v>
      </c>
      <c r="D136" s="329" t="s">
        <v>418</v>
      </c>
      <c r="E136" s="329" t="s">
        <v>283</v>
      </c>
      <c r="F136" s="246">
        <f>VLOOKUP(A136,[4]Planilha1!$E$4:$F$270,2,FALSE)</f>
        <v>1050428718.72</v>
      </c>
      <c r="G136" s="246">
        <f>VLOOKUP(A136,[4]Planilha7!$L$5:$Q$252,6,FALSE)</f>
        <v>7546712.3200000003</v>
      </c>
      <c r="H136" s="246">
        <f>VLOOKUP(A136,[4]Planilha7!$T$4:$U$255,2,FALSE)</f>
        <v>6625106.54</v>
      </c>
      <c r="I136" s="246">
        <f>VLOOKUP(A136,[4]Planilha7!$L$5:$R$252,7,FALSE)</f>
        <v>63079.5</v>
      </c>
      <c r="J136" s="247">
        <f>VLOOKUP(A136,'[5]População das EFPC - detalhada'!$A$1:$E$247,5,FALSE)</f>
        <v>1178</v>
      </c>
      <c r="K136" s="247">
        <f>VLOOKUP(A136,'[5]População das EFPC - detalhada'!$A$1:$E$247,3,FALSE)</f>
        <v>204</v>
      </c>
      <c r="L136" s="247">
        <f>VLOOKUP(A136,'[5]População das EFPC - detalhada'!$A$1:$E$247,4,FALSE)</f>
        <v>12</v>
      </c>
      <c r="M136" s="248">
        <v>4</v>
      </c>
      <c r="N136" s="248">
        <v>4</v>
      </c>
      <c r="O136" s="330" t="str">
        <f>VLOOKUP(A136,[6]Dados_EFPC!$A$1:$O$272,15,FALSE)</f>
        <v>WWW.MAISVIDAPREV.ORG.BR</v>
      </c>
    </row>
    <row r="137" spans="1:15" x14ac:dyDescent="0.3">
      <c r="A137" s="328" t="s">
        <v>521</v>
      </c>
      <c r="B137" s="328" t="s">
        <v>1037</v>
      </c>
      <c r="C137" s="328" t="s">
        <v>1038</v>
      </c>
      <c r="D137" s="329" t="s">
        <v>418</v>
      </c>
      <c r="E137" s="329" t="s">
        <v>283</v>
      </c>
      <c r="F137" s="246">
        <f>VLOOKUP(A137,[4]Planilha1!$E$4:$F$270,2,FALSE)</f>
        <v>1003150840.42</v>
      </c>
      <c r="G137" s="246" t="s">
        <v>1263</v>
      </c>
      <c r="H137" s="246">
        <f>VLOOKUP(A137,[4]Planilha7!$T$4:$U$255,2,FALSE)</f>
        <v>17933124.310000002</v>
      </c>
      <c r="I137" s="246" t="s">
        <v>1263</v>
      </c>
      <c r="J137" s="247">
        <f>VLOOKUP(A137,'[5]População das EFPC - detalhada'!$A$1:$E$247,5,FALSE)</f>
        <v>877</v>
      </c>
      <c r="K137" s="247">
        <f>VLOOKUP(A137,'[5]População das EFPC - detalhada'!$A$1:$E$247,3,FALSE)</f>
        <v>715</v>
      </c>
      <c r="L137" s="247">
        <f>VLOOKUP(A137,'[5]População das EFPC - detalhada'!$A$1:$E$247,4,FALSE)</f>
        <v>142</v>
      </c>
      <c r="M137" s="248">
        <v>1</v>
      </c>
      <c r="N137" s="248">
        <v>3</v>
      </c>
      <c r="O137" s="330" t="str">
        <f>VLOOKUP(A137,[6]Dados_EFPC!$A$1:$O$272,15,FALSE)</f>
        <v>http://www.preveme.com.br</v>
      </c>
    </row>
    <row r="138" spans="1:15" x14ac:dyDescent="0.3">
      <c r="A138" s="328" t="s">
        <v>508</v>
      </c>
      <c r="B138" s="328" t="s">
        <v>926</v>
      </c>
      <c r="C138" s="328" t="s">
        <v>927</v>
      </c>
      <c r="D138" s="329" t="s">
        <v>418</v>
      </c>
      <c r="E138" s="329" t="s">
        <v>283</v>
      </c>
      <c r="F138" s="246">
        <f>VLOOKUP(A138,[4]Planilha1!$E$4:$F$270,2,FALSE)</f>
        <v>985216482.03999996</v>
      </c>
      <c r="G138" s="246">
        <f>VLOOKUP(A138,[4]Planilha7!$L$5:$Q$252,6,FALSE)</f>
        <v>301685.02999999997</v>
      </c>
      <c r="H138" s="246">
        <f>VLOOKUP(A138,[4]Planilha7!$T$4:$U$255,2,FALSE)</f>
        <v>15316779.5</v>
      </c>
      <c r="I138" s="246">
        <f>VLOOKUP(A138,[4]Planilha7!$L$5:$R$252,7,FALSE)</f>
        <v>2545999.79</v>
      </c>
      <c r="J138" s="247">
        <f>VLOOKUP(A138,'[5]População das EFPC - detalhada'!$A$1:$E$247,5,FALSE)</f>
        <v>3073</v>
      </c>
      <c r="K138" s="247">
        <f>VLOOKUP(A138,'[5]População das EFPC - detalhada'!$A$1:$E$247,3,FALSE)</f>
        <v>772</v>
      </c>
      <c r="L138" s="247">
        <f>VLOOKUP(A138,'[5]População das EFPC - detalhada'!$A$1:$E$247,4,FALSE)</f>
        <v>54</v>
      </c>
      <c r="M138" s="248">
        <v>2</v>
      </c>
      <c r="N138" s="248">
        <v>6</v>
      </c>
      <c r="O138" s="330" t="str">
        <f>VLOOKUP(A138,[6]Dados_EFPC!$A$1:$O$272,15,FALSE)</f>
        <v>WWW.INOVARPREVIDENCIA.COM.BR</v>
      </c>
    </row>
    <row r="139" spans="1:15" x14ac:dyDescent="0.3">
      <c r="A139" s="328" t="s">
        <v>524</v>
      </c>
      <c r="B139" s="328" t="s">
        <v>1059</v>
      </c>
      <c r="C139" s="328" t="s">
        <v>1060</v>
      </c>
      <c r="D139" s="329" t="s">
        <v>675</v>
      </c>
      <c r="E139" s="329" t="s">
        <v>283</v>
      </c>
      <c r="F139" s="246">
        <f>VLOOKUP(A139,[4]Planilha1!$E$4:$F$270,2,FALSE)</f>
        <v>1003855871.79</v>
      </c>
      <c r="G139" s="246">
        <f>VLOOKUP(A139,[4]Planilha7!$L$5:$Q$252,6,FALSE)</f>
        <v>11029151.780000001</v>
      </c>
      <c r="H139" s="246">
        <f>VLOOKUP(A139,[4]Planilha7!$T$4:$U$255,2,FALSE)</f>
        <v>9520260.6300000008</v>
      </c>
      <c r="I139" s="246">
        <f>VLOOKUP(A139,[4]Planilha7!$L$5:$R$252,7,FALSE)</f>
        <v>3092254.83</v>
      </c>
      <c r="J139" s="247">
        <f>VLOOKUP(A139,'[5]População das EFPC - detalhada'!$A$1:$E$247,5,FALSE)</f>
        <v>1007</v>
      </c>
      <c r="K139" s="247">
        <f>VLOOKUP(A139,'[5]População das EFPC - detalhada'!$A$1:$E$247,3,FALSE)</f>
        <v>264</v>
      </c>
      <c r="L139" s="247">
        <f>VLOOKUP(A139,'[5]População das EFPC - detalhada'!$A$1:$E$247,4,FALSE)</f>
        <v>41</v>
      </c>
      <c r="M139" s="248">
        <v>3</v>
      </c>
      <c r="N139" s="248">
        <v>4</v>
      </c>
      <c r="O139" s="330" t="str">
        <f>VLOOKUP(A139,[6]Dados_EFPC!$A$1:$O$272,15,FALSE)</f>
        <v>http://www.previcoke.net</v>
      </c>
    </row>
    <row r="140" spans="1:15" x14ac:dyDescent="0.3">
      <c r="A140" s="328" t="s">
        <v>522</v>
      </c>
      <c r="B140" s="328" t="s">
        <v>804</v>
      </c>
      <c r="C140" s="328" t="s">
        <v>805</v>
      </c>
      <c r="D140" s="329" t="s">
        <v>680</v>
      </c>
      <c r="E140" s="329" t="s">
        <v>283</v>
      </c>
      <c r="F140" s="246">
        <f>VLOOKUP(A140,[4]Planilha1!$E$4:$F$270,2,FALSE)</f>
        <v>962793580.66999996</v>
      </c>
      <c r="G140" s="246">
        <f>VLOOKUP(A140,[4]Planilha7!$L$5:$Q$252,6,FALSE)</f>
        <v>114809.79999999999</v>
      </c>
      <c r="H140" s="246">
        <f>VLOOKUP(A140,[4]Planilha7!$T$4:$U$255,2,FALSE)</f>
        <v>23463620.859999999</v>
      </c>
      <c r="I140" s="246">
        <f>VLOOKUP(A140,[4]Planilha7!$L$5:$R$252,7,FALSE)</f>
        <v>10664.58</v>
      </c>
      <c r="J140" s="247">
        <f>VLOOKUP(A140,'[5]População das EFPC - detalhada'!$A$1:$E$247,5,FALSE)</f>
        <v>21</v>
      </c>
      <c r="K140" s="247">
        <f>VLOOKUP(A140,'[5]População das EFPC - detalhada'!$A$1:$E$247,3,FALSE)</f>
        <v>406</v>
      </c>
      <c r="L140" s="247">
        <f>VLOOKUP(A140,'[5]População das EFPC - detalhada'!$A$1:$E$247,4,FALSE)</f>
        <v>281</v>
      </c>
      <c r="M140" s="248">
        <v>2</v>
      </c>
      <c r="N140" s="248">
        <v>15</v>
      </c>
      <c r="O140" s="330" t="str">
        <f>VLOOKUP(A140,[6]Dados_EFPC!$A$1:$O$272,15,FALSE)</f>
        <v>http://www.fundacaoecos.org.br</v>
      </c>
    </row>
    <row r="141" spans="1:15" x14ac:dyDescent="0.3">
      <c r="A141" s="328" t="s">
        <v>527</v>
      </c>
      <c r="B141" s="328" t="s">
        <v>845</v>
      </c>
      <c r="C141" s="328" t="s">
        <v>846</v>
      </c>
      <c r="D141" s="329" t="s">
        <v>675</v>
      </c>
      <c r="E141" s="329" t="s">
        <v>283</v>
      </c>
      <c r="F141" s="246">
        <f>VLOOKUP(A141,[4]Planilha1!$E$4:$F$270,2,FALSE)</f>
        <v>960548980.94000006</v>
      </c>
      <c r="G141" s="246">
        <f>VLOOKUP(A141,[4]Planilha7!$L$5:$Q$252,6,FALSE)</f>
        <v>10517171.9</v>
      </c>
      <c r="H141" s="246">
        <f>VLOOKUP(A141,[4]Planilha7!$T$4:$U$255,2,FALSE)</f>
        <v>6655663.04</v>
      </c>
      <c r="I141" s="246">
        <f>VLOOKUP(A141,[4]Planilha7!$L$5:$R$252,7,FALSE)</f>
        <v>11608811.65</v>
      </c>
      <c r="J141" s="247">
        <f>VLOOKUP(A141,'[5]População das EFPC - detalhada'!$A$1:$E$247,5,FALSE)</f>
        <v>2669</v>
      </c>
      <c r="K141" s="247">
        <f>VLOOKUP(A141,'[5]População das EFPC - detalhada'!$A$1:$E$247,3,FALSE)</f>
        <v>171</v>
      </c>
      <c r="L141" s="247">
        <f>VLOOKUP(A141,'[5]População das EFPC - detalhada'!$A$1:$E$247,4,FALSE)</f>
        <v>22</v>
      </c>
      <c r="M141" s="248">
        <v>1</v>
      </c>
      <c r="N141" s="248">
        <v>1</v>
      </c>
      <c r="O141" s="330" t="str">
        <f>VLOOKUP(A141,[6]Dados_EFPC!$A$1:$O$272,15,FALSE)</f>
        <v>https://www.portalprev.com.br/FGVPrevi/FGVPrevi</v>
      </c>
    </row>
    <row r="142" spans="1:15" ht="15" customHeight="1" x14ac:dyDescent="0.3">
      <c r="A142" s="328" t="s">
        <v>529</v>
      </c>
      <c r="B142" s="328" t="s">
        <v>1085</v>
      </c>
      <c r="C142" s="328" t="s">
        <v>1086</v>
      </c>
      <c r="D142" s="329" t="s">
        <v>418</v>
      </c>
      <c r="E142" s="329" t="s">
        <v>283</v>
      </c>
      <c r="F142" s="246">
        <f>VLOOKUP(A142,[4]Planilha1!$E$4:$F$270,2,FALSE)</f>
        <v>876800883.88</v>
      </c>
      <c r="G142" s="246">
        <f>VLOOKUP(A142,[4]Planilha7!$L$5:$Q$252,6,FALSE)</f>
        <v>5385635.8600000003</v>
      </c>
      <c r="H142" s="246">
        <f>VLOOKUP(A142,[4]Planilha7!$T$4:$U$255,2,FALSE)</f>
        <v>18097071.620000001</v>
      </c>
      <c r="I142" s="246">
        <f>VLOOKUP(A142,[4]Planilha7!$L$5:$R$252,7,FALSE)</f>
        <v>451944.04</v>
      </c>
      <c r="J142" s="247">
        <f>VLOOKUP(A142,'[5]População das EFPC - detalhada'!$A$1:$E$247,5,FALSE)</f>
        <v>2347</v>
      </c>
      <c r="K142" s="247">
        <f>VLOOKUP(A142,'[5]População das EFPC - detalhada'!$A$1:$E$247,3,FALSE)</f>
        <v>539</v>
      </c>
      <c r="L142" s="247">
        <f>VLOOKUP(A142,'[5]População das EFPC - detalhada'!$A$1:$E$247,4,FALSE)</f>
        <v>16</v>
      </c>
      <c r="M142" s="248">
        <v>1</v>
      </c>
      <c r="N142" s="248">
        <v>16</v>
      </c>
      <c r="O142" s="330" t="str">
        <f>VLOOKUP(A142,[6]Dados_EFPC!$A$1:$O$272,15,FALSE)</f>
        <v>http://www.previplan.com.br</v>
      </c>
    </row>
    <row r="143" spans="1:15" x14ac:dyDescent="0.3">
      <c r="A143" s="328" t="s">
        <v>535</v>
      </c>
      <c r="B143" s="328" t="s">
        <v>993</v>
      </c>
      <c r="C143" s="328" t="s">
        <v>994</v>
      </c>
      <c r="D143" s="329" t="s">
        <v>690</v>
      </c>
      <c r="E143" s="329" t="s">
        <v>282</v>
      </c>
      <c r="F143" s="246">
        <f>VLOOKUP(A143,[4]Planilha1!$E$4:$F$270,2,FALSE)</f>
        <v>884866537.5</v>
      </c>
      <c r="G143" s="246">
        <f>VLOOKUP(A143,[4]Planilha7!$L$5:$Q$252,6,FALSE)</f>
        <v>14973507.73</v>
      </c>
      <c r="H143" s="246">
        <f>VLOOKUP(A143,[4]Planilha7!$T$4:$U$255,2,FALSE)</f>
        <v>2298404.52</v>
      </c>
      <c r="I143" s="246">
        <f>VLOOKUP(A143,[4]Planilha7!$L$5:$R$252,7,FALSE)</f>
        <v>8172347.1100000003</v>
      </c>
      <c r="J143" s="247">
        <f>VLOOKUP(A143,'[5]População das EFPC - detalhada'!$A$1:$E$247,5,FALSE)</f>
        <v>19090</v>
      </c>
      <c r="K143" s="247">
        <f>VLOOKUP(A143,'[5]População das EFPC - detalhada'!$A$1:$E$247,3,FALSE)</f>
        <v>147</v>
      </c>
      <c r="L143" s="247">
        <f>VLOOKUP(A143,'[5]População das EFPC - detalhada'!$A$1:$E$247,4,FALSE)</f>
        <v>119</v>
      </c>
      <c r="M143" s="248">
        <v>1</v>
      </c>
      <c r="N143" s="248">
        <v>2</v>
      </c>
      <c r="O143" s="330" t="str">
        <f>VLOOKUP(A143,[6]Dados_EFPC!$A$1:$O$272,15,FALSE)</f>
        <v>http://www.oabprev-pr.org.br</v>
      </c>
    </row>
    <row r="144" spans="1:15" x14ac:dyDescent="0.3">
      <c r="A144" s="328" t="s">
        <v>531</v>
      </c>
      <c r="B144" s="328" t="s">
        <v>673</v>
      </c>
      <c r="C144" s="328" t="s">
        <v>674</v>
      </c>
      <c r="D144" s="329" t="s">
        <v>675</v>
      </c>
      <c r="E144" s="329" t="s">
        <v>283</v>
      </c>
      <c r="F144" s="246">
        <f>VLOOKUP(A144,[4]Planilha1!$E$4:$F$270,2,FALSE)</f>
        <v>837729604</v>
      </c>
      <c r="G144" s="246" t="s">
        <v>1263</v>
      </c>
      <c r="H144" s="246">
        <f>VLOOKUP(A144,[4]Planilha7!$T$4:$U$255,2,FALSE)</f>
        <v>1700.14</v>
      </c>
      <c r="I144" s="246" t="s">
        <v>1263</v>
      </c>
      <c r="J144" s="247" t="s">
        <v>1263</v>
      </c>
      <c r="K144" s="247" t="s">
        <v>1263</v>
      </c>
      <c r="L144" s="247" t="s">
        <v>1263</v>
      </c>
      <c r="M144" s="248">
        <v>16</v>
      </c>
      <c r="N144" s="248">
        <v>13</v>
      </c>
      <c r="O144" s="330" t="str">
        <f>VLOOKUP(A144,[6]Dados_EFPC!$A$1:$O$272,15,FALSE)</f>
        <v>https://www.aerus.com.br/</v>
      </c>
    </row>
    <row r="145" spans="1:15" x14ac:dyDescent="0.3">
      <c r="A145" s="328" t="s">
        <v>530</v>
      </c>
      <c r="B145" s="328" t="s">
        <v>681</v>
      </c>
      <c r="C145" s="328" t="s">
        <v>682</v>
      </c>
      <c r="D145" s="329" t="s">
        <v>418</v>
      </c>
      <c r="E145" s="329" t="s">
        <v>283</v>
      </c>
      <c r="F145" s="246">
        <f>VLOOKUP(A145,[4]Planilha1!$E$4:$F$270,2,FALSE)</f>
        <v>844887819.33000004</v>
      </c>
      <c r="G145" s="246">
        <f>VLOOKUP(A145,[4]Planilha7!$L$5:$Q$252,6,FALSE)</f>
        <v>16595807.460000001</v>
      </c>
      <c r="H145" s="246">
        <f>VLOOKUP(A145,[4]Planilha7!$T$4:$U$255,2,FALSE)</f>
        <v>9747284.4100000001</v>
      </c>
      <c r="I145" s="246">
        <f>VLOOKUP(A145,[4]Planilha7!$L$5:$R$252,7,FALSE)</f>
        <v>5407463.2000000002</v>
      </c>
      <c r="J145" s="247">
        <f>VLOOKUP(A145,'[5]População das EFPC - detalhada'!$A$1:$E$247,5,FALSE)</f>
        <v>4491</v>
      </c>
      <c r="K145" s="247">
        <f>VLOOKUP(A145,'[5]População das EFPC - detalhada'!$A$1:$E$247,3,FALSE)</f>
        <v>178</v>
      </c>
      <c r="L145" s="247">
        <f>VLOOKUP(A145,'[5]População das EFPC - detalhada'!$A$1:$E$247,4,FALSE)</f>
        <v>18</v>
      </c>
      <c r="M145" s="248">
        <v>1</v>
      </c>
      <c r="N145" s="248">
        <v>4</v>
      </c>
      <c r="O145" s="330" t="str">
        <f>VLOOKUP(A145,[6]Dados_EFPC!$A$1:$O$272,15,FALSE)</f>
        <v>https://www.portalprev.com.br/</v>
      </c>
    </row>
    <row r="146" spans="1:15" x14ac:dyDescent="0.3">
      <c r="A146" s="328" t="s">
        <v>651</v>
      </c>
      <c r="B146" s="328" t="s">
        <v>1075</v>
      </c>
      <c r="C146" s="328" t="s">
        <v>1076</v>
      </c>
      <c r="D146" s="329" t="s">
        <v>675</v>
      </c>
      <c r="E146" s="329" t="s">
        <v>283</v>
      </c>
      <c r="F146" s="246">
        <f>VLOOKUP(A146,[4]Planilha1!$E$4:$F$270,2,FALSE)</f>
        <v>846615132.32000005</v>
      </c>
      <c r="G146" s="246">
        <f>VLOOKUP(A146,[4]Planilha7!$L$5:$Q$252,6,FALSE)</f>
        <v>5802417.5</v>
      </c>
      <c r="H146" s="246">
        <f>VLOOKUP(A146,[4]Planilha7!$T$4:$U$255,2,FALSE)</f>
        <v>8929720.620000001</v>
      </c>
      <c r="I146" s="246">
        <f>VLOOKUP(A146,[4]Planilha7!$L$5:$R$252,7,FALSE)</f>
        <v>582696.12</v>
      </c>
      <c r="J146" s="247">
        <f>VLOOKUP(A146,'[5]População das EFPC - detalhada'!$A$1:$E$247,5,FALSE)</f>
        <v>5470</v>
      </c>
      <c r="K146" s="247">
        <f>VLOOKUP(A146,'[5]População das EFPC - detalhada'!$A$1:$E$247,3,FALSE)</f>
        <v>379</v>
      </c>
      <c r="L146" s="247">
        <f>VLOOKUP(A146,'[5]População das EFPC - detalhada'!$A$1:$E$247,4,FALSE)</f>
        <v>42</v>
      </c>
      <c r="M146" s="248">
        <v>2</v>
      </c>
      <c r="N146" s="248">
        <v>3</v>
      </c>
      <c r="O146" s="330" t="str">
        <f>VLOOKUP(A146,[6]Dados_EFPC!$A$1:$O$272,15,FALSE)</f>
        <v>https://www.portalprev.com.br/previm/previm</v>
      </c>
    </row>
    <row r="147" spans="1:15" x14ac:dyDescent="0.3">
      <c r="A147" s="328" t="s">
        <v>533</v>
      </c>
      <c r="B147" s="328" t="s">
        <v>966</v>
      </c>
      <c r="C147" s="328" t="s">
        <v>967</v>
      </c>
      <c r="D147" s="329" t="s">
        <v>418</v>
      </c>
      <c r="E147" s="329" t="s">
        <v>283</v>
      </c>
      <c r="F147" s="246">
        <f>VLOOKUP(A147,[4]Planilha1!$E$4:$F$270,2,FALSE)</f>
        <v>849203679.61000001</v>
      </c>
      <c r="G147" s="246">
        <f>VLOOKUP(A147,[4]Planilha7!$L$5:$Q$252,6,FALSE)</f>
        <v>9405553.5899999999</v>
      </c>
      <c r="H147" s="246">
        <f>VLOOKUP(A147,[4]Planilha7!$T$4:$U$255,2,FALSE)</f>
        <v>6949505.5300000003</v>
      </c>
      <c r="I147" s="246">
        <f>VLOOKUP(A147,[4]Planilha7!$L$5:$R$252,7,FALSE)</f>
        <v>2996780.1</v>
      </c>
      <c r="J147" s="247">
        <f>VLOOKUP(A147,'[5]População das EFPC - detalhada'!$A$1:$E$247,5,FALSE)</f>
        <v>1309</v>
      </c>
      <c r="K147" s="247">
        <f>VLOOKUP(A147,'[5]População das EFPC - detalhada'!$A$1:$E$247,3,FALSE)</f>
        <v>291</v>
      </c>
      <c r="L147" s="247">
        <f>VLOOKUP(A147,'[5]População das EFPC - detalhada'!$A$1:$E$247,4,FALSE)</f>
        <v>3</v>
      </c>
      <c r="M147" s="248">
        <v>1</v>
      </c>
      <c r="N147" s="248">
        <v>7</v>
      </c>
      <c r="O147" s="330" t="str">
        <f>VLOOKUP(A147,[6]Dados_EFPC!$A$1:$O$272,15,FALSE)</f>
        <v>http://www.msdprev.com.br</v>
      </c>
    </row>
    <row r="148" spans="1:15" x14ac:dyDescent="0.3">
      <c r="A148" s="328" t="s">
        <v>536</v>
      </c>
      <c r="B148" s="328" t="s">
        <v>940</v>
      </c>
      <c r="C148" s="328" t="s">
        <v>941</v>
      </c>
      <c r="D148" s="329" t="s">
        <v>418</v>
      </c>
      <c r="E148" s="329" t="s">
        <v>283</v>
      </c>
      <c r="F148" s="246">
        <f>VLOOKUP(A148,[4]Planilha1!$E$4:$F$270,2,FALSE)</f>
        <v>834523544.07000005</v>
      </c>
      <c r="G148" s="246">
        <f>VLOOKUP(A148,[4]Planilha7!$L$5:$Q$252,6,FALSE)</f>
        <v>11424723.84</v>
      </c>
      <c r="H148" s="246">
        <f>VLOOKUP(A148,[4]Planilha7!$T$4:$U$255,2,FALSE)</f>
        <v>9522827.1799999997</v>
      </c>
      <c r="I148" s="246">
        <f>VLOOKUP(A148,[4]Planilha7!$L$5:$R$252,7,FALSE)</f>
        <v>1616487.88</v>
      </c>
      <c r="J148" s="247">
        <f>VLOOKUP(A148,'[5]População das EFPC - detalhada'!$A$1:$E$247,5,FALSE)</f>
        <v>6017</v>
      </c>
      <c r="K148" s="247">
        <f>VLOOKUP(A148,'[5]População das EFPC - detalhada'!$A$1:$E$247,3,FALSE)</f>
        <v>91</v>
      </c>
      <c r="L148" s="247">
        <f>VLOOKUP(A148,'[5]População das EFPC - detalhada'!$A$1:$E$247,4,FALSE)</f>
        <v>5</v>
      </c>
      <c r="M148" s="248">
        <v>1</v>
      </c>
      <c r="N148" s="248">
        <v>16</v>
      </c>
      <c r="O148" s="330" t="str">
        <f>VLOOKUP(A148,[6]Dados_EFPC!$A$1:$O$272,15,FALSE)</f>
        <v>http://www.kpmg.com.br/kpmgprevlogin.asp</v>
      </c>
    </row>
    <row r="149" spans="1:15" x14ac:dyDescent="0.3">
      <c r="A149" s="328" t="s">
        <v>534</v>
      </c>
      <c r="B149" s="328" t="s">
        <v>835</v>
      </c>
      <c r="C149" s="328" t="s">
        <v>836</v>
      </c>
      <c r="D149" s="329" t="s">
        <v>710</v>
      </c>
      <c r="E149" s="329" t="s">
        <v>283</v>
      </c>
      <c r="F149" s="246">
        <f>VLOOKUP(A149,[4]Planilha1!$E$4:$F$270,2,FALSE)</f>
        <v>767389346.82000005</v>
      </c>
      <c r="G149" s="246">
        <f>VLOOKUP(A149,[4]Planilha7!$L$5:$Q$252,6,FALSE)</f>
        <v>8721965.3499999996</v>
      </c>
      <c r="H149" s="246">
        <f>VLOOKUP(A149,[4]Planilha7!$T$4:$U$255,2,FALSE)</f>
        <v>12272841.560000001</v>
      </c>
      <c r="I149" s="246">
        <f>VLOOKUP(A149,[4]Planilha7!$L$5:$R$252,7,FALSE)</f>
        <v>5425723.5899999999</v>
      </c>
      <c r="J149" s="247">
        <f>VLOOKUP(A149,'[5]População das EFPC - detalhada'!$A$1:$E$247,5,FALSE)</f>
        <v>1471</v>
      </c>
      <c r="K149" s="247">
        <f>VLOOKUP(A149,'[5]População das EFPC - detalhada'!$A$1:$E$247,3,FALSE)</f>
        <v>764</v>
      </c>
      <c r="L149" s="247">
        <f>VLOOKUP(A149,'[5]População das EFPC - detalhada'!$A$1:$E$247,4,FALSE)</f>
        <v>154</v>
      </c>
      <c r="M149" s="248">
        <v>4</v>
      </c>
      <c r="N149" s="248">
        <v>2</v>
      </c>
      <c r="O149" s="330" t="str">
        <f>VLOOKUP(A149,[6]Dados_EFPC!$A$1:$O$272,15,FALSE)</f>
        <v>http://www.fapers.org.br</v>
      </c>
    </row>
    <row r="150" spans="1:15" x14ac:dyDescent="0.3">
      <c r="A150" s="328" t="s">
        <v>542</v>
      </c>
      <c r="B150" s="328" t="s">
        <v>1008</v>
      </c>
      <c r="C150" s="328" t="s">
        <v>1009</v>
      </c>
      <c r="D150" s="329" t="s">
        <v>418</v>
      </c>
      <c r="E150" s="329" t="s">
        <v>283</v>
      </c>
      <c r="F150" s="246">
        <f>VLOOKUP(A150,[4]Planilha1!$E$4:$F$270,2,FALSE)</f>
        <v>699126367.71000004</v>
      </c>
      <c r="G150" s="246">
        <f>VLOOKUP(A150,[4]Planilha7!$L$5:$Q$252,6,FALSE)</f>
        <v>5711632.0800000001</v>
      </c>
      <c r="H150" s="246">
        <f>VLOOKUP(A150,[4]Planilha7!$T$4:$U$255,2,FALSE)</f>
        <v>7001436.3700000001</v>
      </c>
      <c r="I150" s="246">
        <f>VLOOKUP(A150,[4]Planilha7!$L$5:$R$252,7,FALSE)</f>
        <v>10417278.060000001</v>
      </c>
      <c r="J150" s="247">
        <f>VLOOKUP(A150,'[5]População das EFPC - detalhada'!$A$1:$E$247,5,FALSE)</f>
        <v>1750</v>
      </c>
      <c r="K150" s="247">
        <f>VLOOKUP(A150,'[5]População das EFPC - detalhada'!$A$1:$E$247,3,FALSE)</f>
        <v>297</v>
      </c>
      <c r="L150" s="247">
        <f>VLOOKUP(A150,'[5]População das EFPC - detalhada'!$A$1:$E$247,4,FALSE)</f>
        <v>20</v>
      </c>
      <c r="M150" s="248">
        <v>1</v>
      </c>
      <c r="N150" s="248">
        <v>3</v>
      </c>
      <c r="O150" s="330" t="str">
        <f>VLOOKUP(A150,[6]Dados_EFPC!$A$1:$O$272,15,FALSE)</f>
        <v>http://www.pfizerprev.com.br</v>
      </c>
    </row>
    <row r="151" spans="1:15" ht="13.5" customHeight="1" x14ac:dyDescent="0.3">
      <c r="A151" s="328" t="s">
        <v>532</v>
      </c>
      <c r="B151" s="328" t="s">
        <v>739</v>
      </c>
      <c r="C151" s="328" t="s">
        <v>740</v>
      </c>
      <c r="D151" s="329" t="s">
        <v>675</v>
      </c>
      <c r="E151" s="329" t="s">
        <v>162</v>
      </c>
      <c r="F151" s="246">
        <f>VLOOKUP(A151,[4]Planilha1!$E$4:$F$270,2,FALSE)</f>
        <v>734059495.16999996</v>
      </c>
      <c r="G151" s="246">
        <f>VLOOKUP(A151,[4]Planilha7!$L$5:$Q$252,6,FALSE)</f>
        <v>2541686.39</v>
      </c>
      <c r="H151" s="246">
        <f>VLOOKUP(A151,[4]Planilha7!$T$4:$U$255,2,FALSE)</f>
        <v>6700911.25</v>
      </c>
      <c r="I151" s="246">
        <f>VLOOKUP(A151,[4]Planilha7!$L$5:$R$252,7,FALSE)</f>
        <v>1072935.25</v>
      </c>
      <c r="J151" s="247">
        <f>VLOOKUP(A151,'[5]População das EFPC - detalhada'!$A$1:$E$247,5,FALSE)</f>
        <v>23298</v>
      </c>
      <c r="K151" s="247">
        <f>VLOOKUP(A151,'[5]População das EFPC - detalhada'!$A$1:$E$247,3,FALSE)</f>
        <v>388</v>
      </c>
      <c r="L151" s="247">
        <f>VLOOKUP(A151,'[5]População das EFPC - detalhada'!$A$1:$E$247,4,FALSE)</f>
        <v>226</v>
      </c>
      <c r="M151" s="248">
        <v>6</v>
      </c>
      <c r="N151" s="248">
        <v>19</v>
      </c>
      <c r="O151" s="330" t="str">
        <f>VLOOKUP(A151,[6]Dados_EFPC!$A$1:$O$272,15,FALSE)</f>
        <v>http://www.capesesp.com.br</v>
      </c>
    </row>
    <row r="152" spans="1:15" x14ac:dyDescent="0.3">
      <c r="A152" s="328" t="s">
        <v>540</v>
      </c>
      <c r="B152" s="328" t="s">
        <v>727</v>
      </c>
      <c r="C152" s="328" t="s">
        <v>728</v>
      </c>
      <c r="D152" s="329" t="s">
        <v>418</v>
      </c>
      <c r="E152" s="329" t="s">
        <v>283</v>
      </c>
      <c r="F152" s="246">
        <f>VLOOKUP(A152,[4]Planilha1!$E$4:$F$270,2,FALSE)</f>
        <v>725968220.78999996</v>
      </c>
      <c r="G152" s="246">
        <f>VLOOKUP(A152,[4]Planilha7!$L$5:$Q$252,6,FALSE)</f>
        <v>7947487.9000000004</v>
      </c>
      <c r="H152" s="246">
        <f>VLOOKUP(A152,[4]Planilha7!$T$4:$U$255,2,FALSE)</f>
        <v>9295307.8200000003</v>
      </c>
      <c r="I152" s="246">
        <f>VLOOKUP(A152,[4]Planilha7!$L$5:$R$252,7,FALSE)</f>
        <v>641690.92000000004</v>
      </c>
      <c r="J152" s="247">
        <f>VLOOKUP(A152,'[5]População das EFPC - detalhada'!$A$1:$E$247,5,FALSE)</f>
        <v>10445</v>
      </c>
      <c r="K152" s="247">
        <f>VLOOKUP(A152,'[5]População das EFPC - detalhada'!$A$1:$E$247,3,FALSE)</f>
        <v>384</v>
      </c>
      <c r="L152" s="247">
        <f>VLOOKUP(A152,'[5]População das EFPC - detalhada'!$A$1:$E$247,4,FALSE)</f>
        <v>6</v>
      </c>
      <c r="M152" s="248">
        <v>1</v>
      </c>
      <c r="N152" s="248">
        <v>7</v>
      </c>
      <c r="O152" s="330" t="str">
        <f>VLOOKUP(A152,[6]Dados_EFPC!$A$1:$O$272,15,FALSE)</f>
        <v>http://www.bungeprev.com.br</v>
      </c>
    </row>
    <row r="153" spans="1:15" x14ac:dyDescent="0.3">
      <c r="A153" s="328" t="s">
        <v>544</v>
      </c>
      <c r="B153" s="328" t="s">
        <v>1018</v>
      </c>
      <c r="C153" s="328" t="s">
        <v>1019</v>
      </c>
      <c r="D153" s="329" t="s">
        <v>696</v>
      </c>
      <c r="E153" s="329" t="s">
        <v>283</v>
      </c>
      <c r="F153" s="246">
        <f>VLOOKUP(A153,[4]Planilha1!$E$4:$F$270,2,FALSE)</f>
        <v>704149731.49000001</v>
      </c>
      <c r="G153" s="246">
        <f>VLOOKUP(A153,[4]Planilha7!$L$5:$Q$252,6,FALSE)</f>
        <v>9133241.75</v>
      </c>
      <c r="H153" s="246">
        <f>VLOOKUP(A153,[4]Planilha7!$T$4:$U$255,2,FALSE)</f>
        <v>6687307.7799999993</v>
      </c>
      <c r="I153" s="246">
        <f>VLOOKUP(A153,[4]Planilha7!$L$5:$R$252,7,FALSE)</f>
        <v>207880.38</v>
      </c>
      <c r="J153" s="247">
        <f>VLOOKUP(A153,'[5]População das EFPC - detalhada'!$A$1:$E$247,5,FALSE)</f>
        <v>1172</v>
      </c>
      <c r="K153" s="247">
        <f>VLOOKUP(A153,'[5]População das EFPC - detalhada'!$A$1:$E$247,3,FALSE)</f>
        <v>167</v>
      </c>
      <c r="L153" s="247">
        <f>VLOOKUP(A153,'[5]População das EFPC - detalhada'!$A$1:$E$247,4,FALSE)</f>
        <v>31</v>
      </c>
      <c r="M153" s="248">
        <v>1</v>
      </c>
      <c r="N153" s="248">
        <v>2</v>
      </c>
      <c r="O153" s="330" t="str">
        <f>VLOOKUP(A153,[6]Dados_EFPC!$A$1:$O$272,15,FALSE)</f>
        <v>http://www.pouprev.com.br</v>
      </c>
    </row>
    <row r="154" spans="1:15" x14ac:dyDescent="0.3">
      <c r="A154" s="328" t="s">
        <v>539</v>
      </c>
      <c r="B154" s="328" t="s">
        <v>919</v>
      </c>
      <c r="C154" s="328" t="s">
        <v>920</v>
      </c>
      <c r="D154" s="329" t="s">
        <v>710</v>
      </c>
      <c r="E154" s="329" t="s">
        <v>283</v>
      </c>
      <c r="F154" s="246">
        <f>VLOOKUP(A154,[4]Planilha1!$E$4:$F$270,2,FALSE)</f>
        <v>704657385.64999998</v>
      </c>
      <c r="G154" s="246">
        <f>VLOOKUP(A154,[4]Planilha7!$L$5:$Q$252,6,FALSE)</f>
        <v>6135472.1999999993</v>
      </c>
      <c r="H154" s="246">
        <f>VLOOKUP(A154,[4]Planilha7!$T$4:$U$255,2,FALSE)</f>
        <v>10486998.390000001</v>
      </c>
      <c r="I154" s="246">
        <f>VLOOKUP(A154,[4]Planilha7!$L$5:$R$252,7,FALSE)</f>
        <v>3889539.39</v>
      </c>
      <c r="J154" s="247">
        <f>VLOOKUP(A154,'[5]População das EFPC - detalhada'!$A$1:$E$247,5,FALSE)</f>
        <v>2065</v>
      </c>
      <c r="K154" s="247">
        <f>VLOOKUP(A154,'[5]População das EFPC - detalhada'!$A$1:$E$247,3,FALSE)</f>
        <v>468</v>
      </c>
      <c r="L154" s="247">
        <f>VLOOKUP(A154,'[5]População das EFPC - detalhada'!$A$1:$E$247,4,FALSE)</f>
        <v>138</v>
      </c>
      <c r="M154" s="248">
        <v>6</v>
      </c>
      <c r="N154" s="248">
        <v>7</v>
      </c>
      <c r="O154" s="330" t="str">
        <f>VLOOKUP(A154,[6]Dados_EFPC!$A$1:$O$272,15,FALSE)</f>
        <v>http://www.indusprevi.com.br</v>
      </c>
    </row>
    <row r="155" spans="1:15" x14ac:dyDescent="0.3">
      <c r="A155" s="328" t="s">
        <v>541</v>
      </c>
      <c r="B155" s="328" t="s">
        <v>796</v>
      </c>
      <c r="C155" s="328" t="s">
        <v>797</v>
      </c>
      <c r="D155" s="329" t="s">
        <v>667</v>
      </c>
      <c r="E155" s="329" t="s">
        <v>162</v>
      </c>
      <c r="F155" s="246">
        <f>VLOOKUP(A155,[4]Planilha1!$E$4:$F$270,2,FALSE)</f>
        <v>687334875.47000003</v>
      </c>
      <c r="G155" s="246">
        <f>VLOOKUP(A155,[4]Planilha7!$L$5:$Q$252,6,FALSE)</f>
        <v>283388.68</v>
      </c>
      <c r="H155" s="246">
        <f>VLOOKUP(A155,[4]Planilha7!$T$4:$U$255,2,FALSE)</f>
        <v>7319367.6399999997</v>
      </c>
      <c r="I155" s="246">
        <f>VLOOKUP(A155,[4]Planilha7!$L$5:$R$252,7,FALSE)</f>
        <v>0</v>
      </c>
      <c r="J155" s="247">
        <f>VLOOKUP(A155,'[5]População das EFPC - detalhada'!$A$1:$E$247,5,FALSE)</f>
        <v>4313</v>
      </c>
      <c r="K155" s="247">
        <f>VLOOKUP(A155,'[5]População das EFPC - detalhada'!$A$1:$E$247,3,FALSE)</f>
        <v>7</v>
      </c>
      <c r="L155" s="247">
        <f>VLOOKUP(A155,'[5]População das EFPC - detalhada'!$A$1:$E$247,4,FALSE)</f>
        <v>3867</v>
      </c>
      <c r="M155" s="248">
        <v>1</v>
      </c>
      <c r="N155" s="248">
        <v>1</v>
      </c>
      <c r="O155" s="330" t="str">
        <f>VLOOKUP(A155,[6]Dados_EFPC!$A$1:$O$272,15,FALSE)</f>
        <v>http://www.derminas.org.br</v>
      </c>
    </row>
    <row r="156" spans="1:15" x14ac:dyDescent="0.3">
      <c r="A156" s="328" t="s">
        <v>547</v>
      </c>
      <c r="B156" s="328" t="s">
        <v>786</v>
      </c>
      <c r="C156" s="328" t="s">
        <v>787</v>
      </c>
      <c r="D156" s="329" t="s">
        <v>418</v>
      </c>
      <c r="E156" s="329" t="s">
        <v>283</v>
      </c>
      <c r="F156" s="246">
        <f>VLOOKUP(A156,[4]Planilha1!$E$4:$F$270,2,FALSE)</f>
        <v>692046845.51999998</v>
      </c>
      <c r="G156" s="246">
        <f>VLOOKUP(A156,[4]Planilha7!$L$5:$Q$252,6,FALSE)</f>
        <v>11032647.780000001</v>
      </c>
      <c r="H156" s="246">
        <f>VLOOKUP(A156,[4]Planilha7!$T$4:$U$255,2,FALSE)</f>
        <v>4888137.29</v>
      </c>
      <c r="I156" s="246">
        <f>VLOOKUP(A156,[4]Planilha7!$L$5:$R$252,7,FALSE)</f>
        <v>3277692.4</v>
      </c>
      <c r="J156" s="247">
        <f>VLOOKUP(A156,'[5]População das EFPC - detalhada'!$A$1:$E$247,5,FALSE)</f>
        <v>3164</v>
      </c>
      <c r="K156" s="247">
        <f>VLOOKUP(A156,'[5]População das EFPC - detalhada'!$A$1:$E$247,3,FALSE)</f>
        <v>214</v>
      </c>
      <c r="L156" s="247">
        <f>VLOOKUP(A156,'[5]População das EFPC - detalhada'!$A$1:$E$247,4,FALSE)</f>
        <v>9</v>
      </c>
      <c r="M156" s="248">
        <v>1</v>
      </c>
      <c r="N156" s="248">
        <v>2</v>
      </c>
      <c r="O156" s="330" t="str">
        <f>VLOOKUP(A156,[6]Dados_EFPC!$A$1:$O$272,15,FALSE)</f>
        <v>http://www.portalprev.com.br/cpprev/cpprev</v>
      </c>
    </row>
    <row r="157" spans="1:15" x14ac:dyDescent="0.3">
      <c r="A157" s="328" t="s">
        <v>538</v>
      </c>
      <c r="B157" s="328" t="s">
        <v>899</v>
      </c>
      <c r="C157" s="328" t="s">
        <v>900</v>
      </c>
      <c r="D157" s="329" t="s">
        <v>418</v>
      </c>
      <c r="E157" s="329" t="s">
        <v>283</v>
      </c>
      <c r="F157" s="246">
        <f>VLOOKUP(A157,[4]Planilha1!$E$4:$F$270,2,FALSE)</f>
        <v>679116579.88</v>
      </c>
      <c r="G157" s="246">
        <f>VLOOKUP(A157,[4]Planilha7!$L$5:$Q$252,6,FALSE)</f>
        <v>1088941.6599999999</v>
      </c>
      <c r="H157" s="246">
        <f>VLOOKUP(A157,[4]Planilha7!$T$4:$U$255,2,FALSE)</f>
        <v>15495044.68</v>
      </c>
      <c r="I157" s="246">
        <f>VLOOKUP(A157,[4]Planilha7!$L$5:$R$252,7,FALSE)</f>
        <v>16212.31</v>
      </c>
      <c r="J157" s="247">
        <f>VLOOKUP(A157,'[5]População das EFPC - detalhada'!$A$1:$E$247,5,FALSE)</f>
        <v>743</v>
      </c>
      <c r="K157" s="247">
        <f>VLOOKUP(A157,'[5]População das EFPC - detalhada'!$A$1:$E$247,3,FALSE)</f>
        <v>333</v>
      </c>
      <c r="L157" s="247">
        <f>VLOOKUP(A157,'[5]População das EFPC - detalhada'!$A$1:$E$247,4,FALSE)</f>
        <v>81</v>
      </c>
      <c r="M157" s="248">
        <v>1</v>
      </c>
      <c r="N157" s="248">
        <v>1</v>
      </c>
      <c r="O157" s="330" t="str">
        <f>VLOOKUP(A157,[6]Dados_EFPC!$A$1:$O$272,15,FALSE)</f>
        <v>WWW.PORTALPREV.COM.BR</v>
      </c>
    </row>
    <row r="158" spans="1:15" x14ac:dyDescent="0.3">
      <c r="A158" s="328" t="s">
        <v>543</v>
      </c>
      <c r="B158" s="328" t="s">
        <v>1077</v>
      </c>
      <c r="C158" s="328" t="s">
        <v>1078</v>
      </c>
      <c r="D158" s="329" t="s">
        <v>675</v>
      </c>
      <c r="E158" s="329" t="s">
        <v>283</v>
      </c>
      <c r="F158" s="246">
        <f>VLOOKUP(A158,[4]Planilha1!$E$4:$F$270,2,FALSE)</f>
        <v>664008784.80999994</v>
      </c>
      <c r="G158" s="246">
        <f>VLOOKUP(A158,[4]Planilha7!$L$5:$Q$252,6,FALSE)</f>
        <v>13186092.310000001</v>
      </c>
      <c r="H158" s="246">
        <f>VLOOKUP(A158,[4]Planilha7!$T$4:$U$255,2,FALSE)</f>
        <v>11680365.229999999</v>
      </c>
      <c r="I158" s="246">
        <f>VLOOKUP(A158,[4]Planilha7!$L$5:$R$252,7,FALSE)</f>
        <v>6732182.1299999999</v>
      </c>
      <c r="J158" s="247">
        <f>VLOOKUP(A158,'[5]População das EFPC - detalhada'!$A$1:$E$247,5,FALSE)</f>
        <v>9239</v>
      </c>
      <c r="K158" s="247">
        <f>VLOOKUP(A158,'[5]População das EFPC - detalhada'!$A$1:$E$247,3,FALSE)</f>
        <v>706</v>
      </c>
      <c r="L158" s="247">
        <f>VLOOKUP(A158,'[5]População das EFPC - detalhada'!$A$1:$E$247,4,FALSE)</f>
        <v>252</v>
      </c>
      <c r="M158" s="248">
        <v>9</v>
      </c>
      <c r="N158" s="248">
        <v>10</v>
      </c>
      <c r="O158" s="330" t="str">
        <f>VLOOKUP(A158,[6]Dados_EFPC!$A$1:$O$272,15,FALSE)</f>
        <v>http://www.previndus.com.br</v>
      </c>
    </row>
    <row r="159" spans="1:15" x14ac:dyDescent="0.3">
      <c r="A159" s="328" t="s">
        <v>653</v>
      </c>
      <c r="B159" s="328" t="s">
        <v>719</v>
      </c>
      <c r="C159" s="328" t="s">
        <v>720</v>
      </c>
      <c r="D159" s="329" t="s">
        <v>690</v>
      </c>
      <c r="E159" s="329" t="s">
        <v>283</v>
      </c>
      <c r="F159" s="246">
        <f>VLOOKUP(A159,[4]Planilha1!$E$4:$F$270,2,FALSE)</f>
        <v>713490966.10000002</v>
      </c>
      <c r="G159" s="246">
        <f>VLOOKUP(A159,[4]Planilha7!$L$5:$Q$252,6,FALSE)</f>
        <v>30293627.599999998</v>
      </c>
      <c r="H159" s="246">
        <f>VLOOKUP(A159,[4]Planilha7!$T$4:$U$255,2,FALSE)</f>
        <v>864882.05</v>
      </c>
      <c r="I159" s="246">
        <f>VLOOKUP(A159,[4]Planilha7!$L$5:$R$252,7,FALSE)</f>
        <v>3888210.58</v>
      </c>
      <c r="J159" s="247">
        <f>VLOOKUP(A159,'[5]População das EFPC - detalhada'!$A$1:$E$247,5,FALSE)</f>
        <v>16112</v>
      </c>
      <c r="K159" s="247">
        <f>VLOOKUP(A159,'[5]População das EFPC - detalhada'!$A$1:$E$247,3,FALSE)</f>
        <v>34</v>
      </c>
      <c r="L159" s="247">
        <f>VLOOKUP(A159,'[5]População das EFPC - detalhada'!$A$1:$E$247,4,FALSE)</f>
        <v>15</v>
      </c>
      <c r="M159" s="248">
        <v>1</v>
      </c>
      <c r="N159" s="248">
        <v>29</v>
      </c>
      <c r="O159" s="330" t="str">
        <f>VLOOKUP(A159,[6]Dados_EFPC!$A$1:$O$272,15,FALSE)</f>
        <v>https://www.boticarioprev.com.br/</v>
      </c>
    </row>
    <row r="160" spans="1:15" x14ac:dyDescent="0.3">
      <c r="A160" s="328" t="s">
        <v>652</v>
      </c>
      <c r="B160" s="328" t="s">
        <v>757</v>
      </c>
      <c r="C160" s="328" t="s">
        <v>758</v>
      </c>
      <c r="D160" s="329" t="s">
        <v>667</v>
      </c>
      <c r="E160" s="329" t="s">
        <v>283</v>
      </c>
      <c r="F160" s="246">
        <f>VLOOKUP(A160,[4]Planilha1!$E$4:$F$270,2,FALSE)</f>
        <v>670888703.11000001</v>
      </c>
      <c r="G160" s="246">
        <f>VLOOKUP(A160,[4]Planilha7!$L$5:$Q$252,6,FALSE)</f>
        <v>8047356.6699999999</v>
      </c>
      <c r="H160" s="246">
        <f>VLOOKUP(A160,[4]Planilha7!$T$4:$U$255,2,FALSE)</f>
        <v>5225921.1899999995</v>
      </c>
      <c r="I160" s="246">
        <f>VLOOKUP(A160,[4]Planilha7!$L$5:$R$252,7,FALSE)</f>
        <v>7057334.5599999996</v>
      </c>
      <c r="J160" s="247">
        <f>VLOOKUP(A160,'[5]População das EFPC - detalhada'!$A$1:$E$247,5,FALSE)</f>
        <v>4922</v>
      </c>
      <c r="K160" s="247">
        <f>VLOOKUP(A160,'[5]População das EFPC - detalhada'!$A$1:$E$247,3,FALSE)</f>
        <v>710</v>
      </c>
      <c r="L160" s="247">
        <f>VLOOKUP(A160,'[5]População das EFPC - detalhada'!$A$1:$E$247,4,FALSE)</f>
        <v>184</v>
      </c>
      <c r="M160" s="248">
        <v>2</v>
      </c>
      <c r="N160" s="248">
        <v>6</v>
      </c>
      <c r="O160" s="330" t="str">
        <f>VLOOKUP(A160,[6]Dados_EFPC!$A$1:$O$272,15,FALSE)</f>
        <v>https://maisprevidencia.com.br/</v>
      </c>
    </row>
    <row r="161" spans="1:15" x14ac:dyDescent="0.3">
      <c r="A161" s="328" t="s">
        <v>550</v>
      </c>
      <c r="B161" s="328" t="s">
        <v>1004</v>
      </c>
      <c r="C161" s="328" t="s">
        <v>1005</v>
      </c>
      <c r="D161" s="329" t="s">
        <v>418</v>
      </c>
      <c r="E161" s="329" t="s">
        <v>283</v>
      </c>
      <c r="F161" s="246">
        <f>VLOOKUP(A161,[4]Planilha1!$E$4:$F$270,2,FALSE)</f>
        <v>664627211.76999998</v>
      </c>
      <c r="G161" s="246">
        <f>VLOOKUP(A161,[4]Planilha7!$L$5:$Q$252,6,FALSE)</f>
        <v>9919982.9299999997</v>
      </c>
      <c r="H161" s="246">
        <f>VLOOKUP(A161,[4]Planilha7!$T$4:$U$255,2,FALSE)</f>
        <v>14790676.25</v>
      </c>
      <c r="I161" s="246">
        <f>VLOOKUP(A161,[4]Planilha7!$L$5:$R$252,7,FALSE)</f>
        <v>728042.93</v>
      </c>
      <c r="J161" s="247">
        <f>VLOOKUP(A161,'[5]População das EFPC - detalhada'!$A$1:$E$247,5,FALSE)</f>
        <v>5008</v>
      </c>
      <c r="K161" s="247">
        <f>VLOOKUP(A161,'[5]População das EFPC - detalhada'!$A$1:$E$247,3,FALSE)</f>
        <v>223</v>
      </c>
      <c r="L161" s="247">
        <f>VLOOKUP(A161,'[5]População das EFPC - detalhada'!$A$1:$E$247,4,FALSE)</f>
        <v>25</v>
      </c>
      <c r="M161" s="248">
        <v>2</v>
      </c>
      <c r="N161" s="248">
        <v>2</v>
      </c>
      <c r="O161" s="330" t="str">
        <f>VLOOKUP(A161,[6]Dados_EFPC!$A$1:$O$272,15,FALSE)</f>
        <v>http://www.portalprev.com.br/pgprev/</v>
      </c>
    </row>
    <row r="162" spans="1:15" x14ac:dyDescent="0.3">
      <c r="A162" s="328" t="s">
        <v>546</v>
      </c>
      <c r="B162" s="328" t="s">
        <v>752</v>
      </c>
      <c r="C162" s="328" t="s">
        <v>753</v>
      </c>
      <c r="D162" s="329" t="s">
        <v>418</v>
      </c>
      <c r="E162" s="329" t="s">
        <v>283</v>
      </c>
      <c r="F162" s="246">
        <f>VLOOKUP(A162,[4]Planilha1!$E$4:$F$270,2,FALSE)</f>
        <v>643149231</v>
      </c>
      <c r="G162" s="246">
        <f>VLOOKUP(A162,[4]Planilha7!$L$5:$Q$252,6,FALSE)</f>
        <v>9574266.129999999</v>
      </c>
      <c r="H162" s="246">
        <f>VLOOKUP(A162,[4]Planilha7!$T$4:$U$255,2,FALSE)</f>
        <v>11719276.450000001</v>
      </c>
      <c r="I162" s="246">
        <f>VLOOKUP(A162,[4]Planilha7!$L$5:$R$252,7,FALSE)</f>
        <v>495355.28</v>
      </c>
      <c r="J162" s="247">
        <f>VLOOKUP(A162,'[5]População das EFPC - detalhada'!$A$1:$E$247,5,FALSE)</f>
        <v>47683</v>
      </c>
      <c r="K162" s="247">
        <f>VLOOKUP(A162,'[5]População das EFPC - detalhada'!$A$1:$E$247,3,FALSE)</f>
        <v>314</v>
      </c>
      <c r="L162" s="247">
        <f>VLOOKUP(A162,'[5]População das EFPC - detalhada'!$A$1:$E$247,4,FALSE)</f>
        <v>16</v>
      </c>
      <c r="M162" s="248">
        <v>1</v>
      </c>
      <c r="N162" s="248">
        <v>13</v>
      </c>
      <c r="O162" s="330" t="str">
        <f>VLOOKUP(A162,[6]Dados_EFPC!$A$1:$O$272,15,FALSE)</f>
        <v>http://www.carrefourprev.com.br</v>
      </c>
    </row>
    <row r="163" spans="1:15" x14ac:dyDescent="0.3">
      <c r="A163" s="328" t="s">
        <v>537</v>
      </c>
      <c r="B163" s="328" t="s">
        <v>1043</v>
      </c>
      <c r="C163" s="328" t="s">
        <v>1044</v>
      </c>
      <c r="D163" s="329" t="s">
        <v>675</v>
      </c>
      <c r="E163" s="329" t="s">
        <v>283</v>
      </c>
      <c r="F163" s="246">
        <f>VLOOKUP(A163,[4]Planilha1!$E$4:$F$270,2,FALSE)</f>
        <v>640121588.71000004</v>
      </c>
      <c r="G163" s="246">
        <f>VLOOKUP(A163,[4]Planilha7!$L$5:$Q$252,6,FALSE)</f>
        <v>1051063.3</v>
      </c>
      <c r="H163" s="246">
        <f>VLOOKUP(A163,[4]Planilha7!$T$4:$U$255,2,FALSE)</f>
        <v>15452734.110000001</v>
      </c>
      <c r="I163" s="246">
        <f>VLOOKUP(A163,[4]Planilha7!$L$5:$R$252,7,FALSE)</f>
        <v>0</v>
      </c>
      <c r="J163" s="247">
        <f>VLOOKUP(A163,'[5]População das EFPC - detalhada'!$A$1:$E$247,5,FALSE)</f>
        <v>2</v>
      </c>
      <c r="K163" s="247">
        <f>VLOOKUP(A163,'[5]População das EFPC - detalhada'!$A$1:$E$247,3,FALSE)</f>
        <v>366</v>
      </c>
      <c r="L163" s="247">
        <f>VLOOKUP(A163,'[5]População das EFPC - detalhada'!$A$1:$E$247,4,FALSE)</f>
        <v>158</v>
      </c>
      <c r="M163" s="248">
        <v>1</v>
      </c>
      <c r="N163" s="248">
        <v>0</v>
      </c>
      <c r="O163" s="330" t="str">
        <f>VLOOKUP(A163,[6]Dados_EFPC!$A$1:$O$272,15,FALSE)</f>
        <v>http://www.prevhab.com.br</v>
      </c>
    </row>
    <row r="164" spans="1:15" x14ac:dyDescent="0.3">
      <c r="A164" s="328" t="s">
        <v>548</v>
      </c>
      <c r="B164" s="328" t="s">
        <v>1063</v>
      </c>
      <c r="C164" s="328" t="s">
        <v>1064</v>
      </c>
      <c r="D164" s="329" t="s">
        <v>690</v>
      </c>
      <c r="E164" s="329" t="s">
        <v>283</v>
      </c>
      <c r="F164" s="246">
        <f>VLOOKUP(A164,[4]Planilha1!$E$4:$F$270,2,FALSE)</f>
        <v>617625064.49000001</v>
      </c>
      <c r="G164" s="246">
        <f>VLOOKUP(A164,[4]Planilha7!$L$5:$Q$252,6,FALSE)</f>
        <v>8009268.7800000003</v>
      </c>
      <c r="H164" s="246">
        <f>VLOOKUP(A164,[4]Planilha7!$T$4:$U$255,2,FALSE)</f>
        <v>6226286.4800000004</v>
      </c>
      <c r="I164" s="246">
        <f>VLOOKUP(A164,[4]Planilha7!$L$5:$R$252,7,FALSE)</f>
        <v>0</v>
      </c>
      <c r="J164" s="247">
        <f>VLOOKUP(A164,'[5]População das EFPC - detalhada'!$A$1:$E$247,5,FALSE)</f>
        <v>2147</v>
      </c>
      <c r="K164" s="247">
        <f>VLOOKUP(A164,'[5]População das EFPC - detalhada'!$A$1:$E$247,3,FALSE)</f>
        <v>124</v>
      </c>
      <c r="L164" s="247">
        <f>VLOOKUP(A164,'[5]População das EFPC - detalhada'!$A$1:$E$247,4,FALSE)</f>
        <v>20</v>
      </c>
      <c r="M164" s="248">
        <v>2</v>
      </c>
      <c r="N164" s="248">
        <v>3</v>
      </c>
      <c r="O164" s="330" t="str">
        <f>VLOOKUP(A164,[6]Dados_EFPC!$A$1:$O$272,15,FALSE)</f>
        <v>Sem site</v>
      </c>
    </row>
    <row r="165" spans="1:15" x14ac:dyDescent="0.3">
      <c r="A165" s="328" t="s">
        <v>559</v>
      </c>
      <c r="B165" s="328" t="s">
        <v>938</v>
      </c>
      <c r="C165" s="328" t="s">
        <v>939</v>
      </c>
      <c r="D165" s="329" t="s">
        <v>690</v>
      </c>
      <c r="E165" s="329" t="s">
        <v>282</v>
      </c>
      <c r="F165" s="246">
        <f>VLOOKUP(A165,[4]Planilha1!$E$4:$F$270,2,FALSE)</f>
        <v>654149836.91999996</v>
      </c>
      <c r="G165" s="246">
        <f>VLOOKUP(A165,[4]Planilha7!$L$5:$Q$252,6,FALSE)</f>
        <v>10547864.65</v>
      </c>
      <c r="H165" s="246">
        <f>VLOOKUP(A165,[4]Planilha7!$T$4:$U$255,2,FALSE)</f>
        <v>950741.65</v>
      </c>
      <c r="I165" s="246">
        <f>VLOOKUP(A165,[4]Planilha7!$L$5:$R$252,7,FALSE)</f>
        <v>5388599.6799999997</v>
      </c>
      <c r="J165" s="247">
        <f>VLOOKUP(A165,'[5]População das EFPC - detalhada'!$A$1:$E$247,5,FALSE)</f>
        <v>4143</v>
      </c>
      <c r="K165" s="247">
        <f>VLOOKUP(A165,'[5]População das EFPC - detalhada'!$A$1:$E$247,3,FALSE)</f>
        <v>41</v>
      </c>
      <c r="L165" s="247">
        <f>VLOOKUP(A165,'[5]População das EFPC - detalhada'!$A$1:$E$247,4,FALSE)</f>
        <v>17</v>
      </c>
      <c r="M165" s="248">
        <v>1</v>
      </c>
      <c r="N165" s="248">
        <v>103</v>
      </c>
      <c r="O165" s="330" t="str">
        <f>VLOOKUP(A165,[6]Dados_EFPC!$A$1:$O$272,15,FALSE)</f>
        <v>http://www.jusprev.org.br</v>
      </c>
    </row>
    <row r="166" spans="1:15" x14ac:dyDescent="0.3">
      <c r="A166" s="328" t="s">
        <v>551</v>
      </c>
      <c r="B166" s="328" t="s">
        <v>1115</v>
      </c>
      <c r="C166" s="328" t="s">
        <v>1116</v>
      </c>
      <c r="D166" s="329" t="s">
        <v>710</v>
      </c>
      <c r="E166" s="329" t="s">
        <v>283</v>
      </c>
      <c r="F166" s="246">
        <f>VLOOKUP(A166,[4]Planilha1!$E$4:$F$270,2,FALSE)</f>
        <v>601363159.87</v>
      </c>
      <c r="G166" s="246">
        <f>VLOOKUP(A166,[4]Planilha7!$L$5:$Q$252,6,FALSE)</f>
        <v>6833324.4299999997</v>
      </c>
      <c r="H166" s="246">
        <f>VLOOKUP(A166,[4]Planilha7!$T$4:$U$255,2,FALSE)</f>
        <v>6962773.2599999998</v>
      </c>
      <c r="I166" s="246">
        <f>VLOOKUP(A166,[4]Planilha7!$L$5:$R$252,7,FALSE)</f>
        <v>2508190.7200000002</v>
      </c>
      <c r="J166" s="247">
        <f>VLOOKUP(A166,'[5]População das EFPC - detalhada'!$A$1:$E$247,5,FALSE)</f>
        <v>18174</v>
      </c>
      <c r="K166" s="247">
        <f>VLOOKUP(A166,'[5]População das EFPC - detalhada'!$A$1:$E$247,3,FALSE)</f>
        <v>306</v>
      </c>
      <c r="L166" s="247">
        <f>VLOOKUP(A166,'[5]População das EFPC - detalhada'!$A$1:$E$247,4,FALSE)</f>
        <v>25</v>
      </c>
      <c r="M166" s="248">
        <v>1</v>
      </c>
      <c r="N166" s="248">
        <v>36</v>
      </c>
      <c r="O166" s="330" t="str">
        <f>VLOOKUP(A166,[6]Dados_EFPC!$A$1:$O$272,15,FALSE)</f>
        <v>http://www.randonprev.com.br</v>
      </c>
    </row>
    <row r="167" spans="1:15" x14ac:dyDescent="0.3">
      <c r="A167" s="328" t="s">
        <v>549</v>
      </c>
      <c r="B167" s="328" t="s">
        <v>1173</v>
      </c>
      <c r="C167" s="328" t="s">
        <v>1174</v>
      </c>
      <c r="D167" s="329" t="s">
        <v>418</v>
      </c>
      <c r="E167" s="329" t="s">
        <v>283</v>
      </c>
      <c r="F167" s="246">
        <f>VLOOKUP(A167,[4]Planilha1!$E$4:$F$270,2,FALSE)</f>
        <v>586453032.30999994</v>
      </c>
      <c r="G167" s="246">
        <f>VLOOKUP(A167,[4]Planilha7!$L$5:$Q$252,6,FALSE)</f>
        <v>6156518</v>
      </c>
      <c r="H167" s="246">
        <f>VLOOKUP(A167,[4]Planilha7!$T$4:$U$255,2,FALSE)</f>
        <v>11482794.66</v>
      </c>
      <c r="I167" s="246">
        <f>VLOOKUP(A167,[4]Planilha7!$L$5:$R$252,7,FALSE)</f>
        <v>574675.17000000004</v>
      </c>
      <c r="J167" s="247">
        <f>VLOOKUP(A167,'[5]População das EFPC - detalhada'!$A$1:$E$247,5,FALSE)</f>
        <v>3154</v>
      </c>
      <c r="K167" s="247">
        <f>VLOOKUP(A167,'[5]População das EFPC - detalhada'!$A$1:$E$247,3,FALSE)</f>
        <v>592</v>
      </c>
      <c r="L167" s="247">
        <f>VLOOKUP(A167,'[5]População das EFPC - detalhada'!$A$1:$E$247,4,FALSE)</f>
        <v>337</v>
      </c>
      <c r="M167" s="248">
        <v>8</v>
      </c>
      <c r="N167" s="248">
        <v>8</v>
      </c>
      <c r="O167" s="330" t="str">
        <f>VLOOKUP(A167,[6]Dados_EFPC!$A$1:$O$272,15,FALSE)</f>
        <v>http://www.suprev.com.br</v>
      </c>
    </row>
    <row r="168" spans="1:15" x14ac:dyDescent="0.3">
      <c r="A168" s="328" t="s">
        <v>553</v>
      </c>
      <c r="B168" s="328" t="s">
        <v>1022</v>
      </c>
      <c r="C168" s="328" t="s">
        <v>1023</v>
      </c>
      <c r="D168" s="329" t="s">
        <v>418</v>
      </c>
      <c r="E168" s="329" t="s">
        <v>283</v>
      </c>
      <c r="F168" s="246">
        <f>VLOOKUP(A168,[4]Planilha1!$E$4:$F$270,2,FALSE)</f>
        <v>602203748.42999995</v>
      </c>
      <c r="G168" s="246">
        <f>VLOOKUP(A168,[4]Planilha7!$L$5:$Q$252,6,FALSE)</f>
        <v>10599322.83</v>
      </c>
      <c r="H168" s="246">
        <f>VLOOKUP(A168,[4]Planilha7!$T$4:$U$255,2,FALSE)</f>
        <v>7496411.9699999997</v>
      </c>
      <c r="I168" s="246">
        <f>VLOOKUP(A168,[4]Planilha7!$L$5:$R$252,7,FALSE)</f>
        <v>10531256.550000001</v>
      </c>
      <c r="J168" s="247">
        <f>VLOOKUP(A168,'[5]População das EFPC - detalhada'!$A$1:$E$247,5,FALSE)</f>
        <v>6967</v>
      </c>
      <c r="K168" s="247">
        <f>VLOOKUP(A168,'[5]População das EFPC - detalhada'!$A$1:$E$247,3,FALSE)</f>
        <v>134</v>
      </c>
      <c r="L168" s="247">
        <f>VLOOKUP(A168,'[5]População das EFPC - detalhada'!$A$1:$E$247,4,FALSE)</f>
        <v>17</v>
      </c>
      <c r="M168" s="248">
        <v>1</v>
      </c>
      <c r="N168" s="248">
        <v>5</v>
      </c>
      <c r="O168" s="330" t="str">
        <f>VLOOKUP(A168,[6]Dados_EFPC!$A$1:$O$272,15,FALSE)</f>
        <v>WWW.PREVPEPSICO.COM.BR</v>
      </c>
    </row>
    <row r="169" spans="1:15" x14ac:dyDescent="0.3">
      <c r="A169" s="328" t="s">
        <v>554</v>
      </c>
      <c r="B169" s="328" t="s">
        <v>1083</v>
      </c>
      <c r="C169" s="328" t="s">
        <v>1084</v>
      </c>
      <c r="D169" s="329" t="s">
        <v>418</v>
      </c>
      <c r="E169" s="329" t="s">
        <v>283</v>
      </c>
      <c r="F169" s="246">
        <f>VLOOKUP(A169,[4]Planilha1!$E$4:$F$270,2,FALSE)</f>
        <v>576829767.88999999</v>
      </c>
      <c r="G169" s="246">
        <f>VLOOKUP(A169,[4]Planilha7!$L$5:$Q$252,6,FALSE)</f>
        <v>5548748.0099999998</v>
      </c>
      <c r="H169" s="246">
        <f>VLOOKUP(A169,[4]Planilha7!$T$4:$U$255,2,FALSE)</f>
        <v>6706650.6099999994</v>
      </c>
      <c r="I169" s="246">
        <f>VLOOKUP(A169,[4]Planilha7!$L$5:$R$252,7,FALSE)</f>
        <v>883749.85</v>
      </c>
      <c r="J169" s="247">
        <f>VLOOKUP(A169,'[5]População das EFPC - detalhada'!$A$1:$E$247,5,FALSE)</f>
        <v>3294</v>
      </c>
      <c r="K169" s="247">
        <f>VLOOKUP(A169,'[5]População das EFPC - detalhada'!$A$1:$E$247,3,FALSE)</f>
        <v>224</v>
      </c>
      <c r="L169" s="247">
        <f>VLOOKUP(A169,'[5]População das EFPC - detalhada'!$A$1:$E$247,4,FALSE)</f>
        <v>9</v>
      </c>
      <c r="M169" s="248">
        <v>1</v>
      </c>
      <c r="N169" s="248">
        <v>4</v>
      </c>
      <c r="O169" s="330" t="str">
        <f>VLOOKUP(A169,[6]Dados_EFPC!$A$1:$O$272,15,FALSE)</f>
        <v>http://www.previp.com.br</v>
      </c>
    </row>
    <row r="170" spans="1:15" x14ac:dyDescent="0.3">
      <c r="A170" s="328" t="s">
        <v>557</v>
      </c>
      <c r="B170" s="328" t="s">
        <v>741</v>
      </c>
      <c r="C170" s="328" t="s">
        <v>742</v>
      </c>
      <c r="D170" s="329" t="s">
        <v>705</v>
      </c>
      <c r="E170" s="329" t="s">
        <v>162</v>
      </c>
      <c r="F170" s="246">
        <f>VLOOKUP(A170,[4]Planilha1!$E$4:$F$270,2,FALSE)</f>
        <v>569092500.12</v>
      </c>
      <c r="G170" s="246">
        <f>VLOOKUP(A170,[4]Planilha7!$L$5:$Q$252,6,FALSE)</f>
        <v>6416335.9000000004</v>
      </c>
      <c r="H170" s="246">
        <f>VLOOKUP(A170,[4]Planilha7!$T$4:$U$255,2,FALSE)</f>
        <v>8849667.8200000003</v>
      </c>
      <c r="I170" s="246">
        <f>VLOOKUP(A170,[4]Planilha7!$L$5:$R$252,7,FALSE)</f>
        <v>108955.84</v>
      </c>
      <c r="J170" s="247">
        <f>VLOOKUP(A170,'[5]População das EFPC - detalhada'!$A$1:$E$247,5,FALSE)</f>
        <v>880</v>
      </c>
      <c r="K170" s="247">
        <f>VLOOKUP(A170,'[5]População das EFPC - detalhada'!$A$1:$E$247,3,FALSE)</f>
        <v>678</v>
      </c>
      <c r="L170" s="247">
        <f>VLOOKUP(A170,'[5]População das EFPC - detalhada'!$A$1:$E$247,4,FALSE)</f>
        <v>276</v>
      </c>
      <c r="M170" s="248">
        <v>3</v>
      </c>
      <c r="N170" s="248">
        <v>2</v>
      </c>
      <c r="O170" s="330" t="str">
        <f>VLOOKUP(A170,[6]Dados_EFPC!$A$1:$O$272,15,FALSE)</f>
        <v>http://www.faeces.com.br</v>
      </c>
    </row>
    <row r="171" spans="1:15" x14ac:dyDescent="0.3">
      <c r="A171" s="328" t="s">
        <v>556</v>
      </c>
      <c r="B171" s="328" t="s">
        <v>1031</v>
      </c>
      <c r="C171" s="328" t="s">
        <v>1032</v>
      </c>
      <c r="D171" s="329" t="s">
        <v>418</v>
      </c>
      <c r="E171" s="329" t="s">
        <v>283</v>
      </c>
      <c r="F171" s="246">
        <f>VLOOKUP(A171,[4]Planilha1!$E$4:$F$270,2,FALSE)</f>
        <v>567283929.51999998</v>
      </c>
      <c r="G171" s="246">
        <f>VLOOKUP(A171,[4]Planilha7!$L$5:$Q$252,6,FALSE)</f>
        <v>7798750.0999999996</v>
      </c>
      <c r="H171" s="246">
        <f>VLOOKUP(A171,[4]Planilha7!$T$4:$U$255,2,FALSE)</f>
        <v>4874149.09</v>
      </c>
      <c r="I171" s="246">
        <f>VLOOKUP(A171,[4]Planilha7!$L$5:$R$252,7,FALSE)</f>
        <v>3051988.7</v>
      </c>
      <c r="J171" s="247">
        <f>VLOOKUP(A171,'[5]População das EFPC - detalhada'!$A$1:$E$247,5,FALSE)</f>
        <v>2613</v>
      </c>
      <c r="K171" s="247">
        <f>VLOOKUP(A171,'[5]População das EFPC - detalhada'!$A$1:$E$247,3,FALSE)</f>
        <v>207</v>
      </c>
      <c r="L171" s="247">
        <f>VLOOKUP(A171,'[5]População das EFPC - detalhada'!$A$1:$E$247,4,FALSE)</f>
        <v>43</v>
      </c>
      <c r="M171" s="248">
        <v>1</v>
      </c>
      <c r="N171" s="248">
        <v>3</v>
      </c>
      <c r="O171" s="330" t="str">
        <f>VLOOKUP(A171,[6]Dados_EFPC!$A$1:$O$272,15,FALSE)</f>
        <v>http://www.cummins.com.br/cla/rh_beneficios.php</v>
      </c>
    </row>
    <row r="172" spans="1:15" x14ac:dyDescent="0.3">
      <c r="A172" s="328" t="s">
        <v>564</v>
      </c>
      <c r="B172" s="328" t="s">
        <v>1039</v>
      </c>
      <c r="C172" s="328" t="s">
        <v>1040</v>
      </c>
      <c r="D172" s="329" t="s">
        <v>418</v>
      </c>
      <c r="E172" s="329" t="s">
        <v>283</v>
      </c>
      <c r="F172" s="246">
        <f>VLOOKUP(A172,[4]Planilha1!$E$4:$F$270,2,FALSE)</f>
        <v>552067218.33000004</v>
      </c>
      <c r="G172" s="246">
        <f>VLOOKUP(A172,[4]Planilha7!$L$5:$Q$252,6,FALSE)</f>
        <v>14581040.240000002</v>
      </c>
      <c r="H172" s="246">
        <f>VLOOKUP(A172,[4]Planilha7!$T$4:$U$255,2,FALSE)</f>
        <v>9901172.9600000009</v>
      </c>
      <c r="I172" s="246">
        <f>VLOOKUP(A172,[4]Planilha7!$L$5:$R$252,7,FALSE)</f>
        <v>2045646.47</v>
      </c>
      <c r="J172" s="247">
        <f>VLOOKUP(A172,'[5]População das EFPC - detalhada'!$A$1:$E$247,5,FALSE)</f>
        <v>4144</v>
      </c>
      <c r="K172" s="247">
        <f>VLOOKUP(A172,'[5]População das EFPC - detalhada'!$A$1:$E$247,3,FALSE)</f>
        <v>238</v>
      </c>
      <c r="L172" s="247">
        <f>VLOOKUP(A172,'[5]População das EFPC - detalhada'!$A$1:$E$247,4,FALSE)</f>
        <v>9</v>
      </c>
      <c r="M172" s="248">
        <v>1</v>
      </c>
      <c r="N172" s="248">
        <v>5</v>
      </c>
      <c r="O172" s="330" t="str">
        <f>VLOOKUP(A172,[6]Dados_EFPC!$A$1:$O$272,15,FALSE)</f>
        <v>http://www.preveme.com.br</v>
      </c>
    </row>
    <row r="173" spans="1:15" x14ac:dyDescent="0.3">
      <c r="A173" s="328" t="s">
        <v>563</v>
      </c>
      <c r="B173" s="328" t="s">
        <v>1179</v>
      </c>
      <c r="C173" s="328" t="s">
        <v>1180</v>
      </c>
      <c r="D173" s="329" t="s">
        <v>418</v>
      </c>
      <c r="E173" s="329" t="s">
        <v>283</v>
      </c>
      <c r="F173" s="246">
        <f>VLOOKUP(A173,[4]Planilha1!$E$4:$F$270,2,FALSE)</f>
        <v>546625853.92999995</v>
      </c>
      <c r="G173" s="246">
        <f>VLOOKUP(A173,[4]Planilha7!$L$5:$Q$252,6,FALSE)</f>
        <v>5553019.7300000004</v>
      </c>
      <c r="H173" s="246">
        <f>VLOOKUP(A173,[4]Planilha7!$T$4:$U$255,2,FALSE)</f>
        <v>2638758.1800000002</v>
      </c>
      <c r="I173" s="246">
        <f>VLOOKUP(A173,[4]Planilha7!$L$5:$R$252,7,FALSE)</f>
        <v>754178.94</v>
      </c>
      <c r="J173" s="247">
        <f>VLOOKUP(A173,'[5]População das EFPC - detalhada'!$A$1:$E$247,5,FALSE)</f>
        <v>1784</v>
      </c>
      <c r="K173" s="247">
        <f>VLOOKUP(A173,'[5]População das EFPC - detalhada'!$A$1:$E$247,3,FALSE)</f>
        <v>88</v>
      </c>
      <c r="L173" s="247">
        <f>VLOOKUP(A173,'[5]População das EFPC - detalhada'!$A$1:$E$247,4,FALSE)</f>
        <v>13</v>
      </c>
      <c r="M173" s="248">
        <v>1</v>
      </c>
      <c r="N173" s="248">
        <v>2</v>
      </c>
      <c r="O173" s="330" t="str">
        <f>VLOOKUP(A173,[6]Dados_EFPC!$A$1:$O$272,15,FALSE)</f>
        <v>http://www.portaprev.com.br/tetrapakprev</v>
      </c>
    </row>
    <row r="174" spans="1:15" x14ac:dyDescent="0.3">
      <c r="A174" s="328" t="s">
        <v>552</v>
      </c>
      <c r="B174" s="328" t="s">
        <v>729</v>
      </c>
      <c r="C174" s="328" t="s">
        <v>730</v>
      </c>
      <c r="D174" s="329" t="s">
        <v>731</v>
      </c>
      <c r="E174" s="329" t="s">
        <v>283</v>
      </c>
      <c r="F174" s="246">
        <f>VLOOKUP(A174,[4]Planilha1!$E$4:$F$270,2,FALSE)</f>
        <v>527661162.72000003</v>
      </c>
      <c r="G174" s="246">
        <f>VLOOKUP(A174,[4]Planilha7!$L$5:$Q$252,6,FALSE)</f>
        <v>9365892.3099999987</v>
      </c>
      <c r="H174" s="246">
        <f>VLOOKUP(A174,[4]Planilha7!$T$4:$U$255,2,FALSE)</f>
        <v>15188762.939999999</v>
      </c>
      <c r="I174" s="246">
        <f>VLOOKUP(A174,[4]Planilha7!$L$5:$R$252,7,FALSE)</f>
        <v>0</v>
      </c>
      <c r="J174" s="247">
        <f>VLOOKUP(A174,'[5]População das EFPC - detalhada'!$A$1:$E$247,5,FALSE)</f>
        <v>5</v>
      </c>
      <c r="K174" s="247">
        <f>VLOOKUP(A174,'[5]População das EFPC - detalhada'!$A$1:$E$247,3,FALSE)</f>
        <v>962</v>
      </c>
      <c r="L174" s="247">
        <f>VLOOKUP(A174,'[5]População das EFPC - detalhada'!$A$1:$E$247,4,FALSE)</f>
        <v>162</v>
      </c>
      <c r="M174" s="248">
        <v>1</v>
      </c>
      <c r="N174" s="248">
        <v>2</v>
      </c>
      <c r="O174" s="330" t="str">
        <f>VLOOKUP(A174,[6]Dados_EFPC!$A$1:$O$272,15,FALSE)</f>
        <v>http://www.cabec.com.br</v>
      </c>
    </row>
    <row r="175" spans="1:15" x14ac:dyDescent="0.3">
      <c r="A175" s="328" t="s">
        <v>555</v>
      </c>
      <c r="B175" s="328" t="s">
        <v>686</v>
      </c>
      <c r="C175" s="328" t="s">
        <v>687</v>
      </c>
      <c r="D175" s="329" t="s">
        <v>418</v>
      </c>
      <c r="E175" s="329" t="s">
        <v>283</v>
      </c>
      <c r="F175" s="246">
        <f>VLOOKUP(A175,[4]Planilha1!$E$4:$F$270,2,FALSE)</f>
        <v>526163338.04000002</v>
      </c>
      <c r="G175" s="246">
        <f>VLOOKUP(A175,[4]Planilha7!$L$5:$Q$252,6,FALSE)</f>
        <v>3523389.23</v>
      </c>
      <c r="H175" s="246">
        <f>VLOOKUP(A175,[4]Planilha7!$T$4:$U$255,2,FALSE)</f>
        <v>7488203.0899999999</v>
      </c>
      <c r="I175" s="246">
        <f>VLOOKUP(A175,[4]Planilha7!$L$5:$R$252,7,FALSE)</f>
        <v>668460.63</v>
      </c>
      <c r="J175" s="247">
        <f>VLOOKUP(A175,'[5]População das EFPC - detalhada'!$A$1:$E$247,5,FALSE)</f>
        <v>14667</v>
      </c>
      <c r="K175" s="247">
        <f>VLOOKUP(A175,'[5]População das EFPC - detalhada'!$A$1:$E$247,3,FALSE)</f>
        <v>239</v>
      </c>
      <c r="L175" s="247">
        <f>VLOOKUP(A175,'[5]População das EFPC - detalhada'!$A$1:$E$247,4,FALSE)</f>
        <v>46</v>
      </c>
      <c r="M175" s="248">
        <v>2</v>
      </c>
      <c r="N175" s="248">
        <v>4</v>
      </c>
      <c r="O175" s="330" t="str">
        <f>VLOOKUP(A175,[6]Dados_EFPC!$A$1:$O$272,15,FALSE)</f>
        <v>https://www.portalprev.com.br/alpaprev/alpaprev</v>
      </c>
    </row>
    <row r="176" spans="1:15" x14ac:dyDescent="0.3">
      <c r="A176" s="328" t="s">
        <v>560</v>
      </c>
      <c r="B176" s="328" t="s">
        <v>950</v>
      </c>
      <c r="C176" s="328" t="s">
        <v>951</v>
      </c>
      <c r="D176" s="329" t="s">
        <v>710</v>
      </c>
      <c r="E176" s="329" t="s">
        <v>283</v>
      </c>
      <c r="F176" s="246">
        <f>VLOOKUP(A176,[4]Planilha1!$E$4:$F$270,2,FALSE)</f>
        <v>512788784.11000001</v>
      </c>
      <c r="G176" s="246">
        <f>VLOOKUP(A176,[4]Planilha7!$L$5:$Q$252,6,FALSE)</f>
        <v>3629215.65</v>
      </c>
      <c r="H176" s="246">
        <f>VLOOKUP(A176,[4]Planilha7!$T$4:$U$255,2,FALSE)</f>
        <v>6834087.0299999993</v>
      </c>
      <c r="I176" s="246">
        <f>VLOOKUP(A176,[4]Planilha7!$L$5:$R$252,7,FALSE)</f>
        <v>934660.15</v>
      </c>
      <c r="J176" s="247">
        <f>VLOOKUP(A176,'[5]População das EFPC - detalhada'!$A$1:$E$247,5,FALSE)</f>
        <v>10598</v>
      </c>
      <c r="K176" s="247">
        <f>VLOOKUP(A176,'[5]População das EFPC - detalhada'!$A$1:$E$247,3,FALSE)</f>
        <v>258</v>
      </c>
      <c r="L176" s="247">
        <f>VLOOKUP(A176,'[5]População das EFPC - detalhada'!$A$1:$E$247,4,FALSE)</f>
        <v>19</v>
      </c>
      <c r="M176" s="248">
        <v>3</v>
      </c>
      <c r="N176" s="248">
        <v>9</v>
      </c>
      <c r="O176" s="330" t="str">
        <f>VLOOKUP(A176,[6]Dados_EFPC!$A$1:$O$272,15,FALSE)</f>
        <v>WWW.MARCOPREV.COM.BR</v>
      </c>
    </row>
    <row r="177" spans="1:15" x14ac:dyDescent="0.3">
      <c r="A177" s="328" t="s">
        <v>654</v>
      </c>
      <c r="B177" s="328" t="s">
        <v>778</v>
      </c>
      <c r="C177" s="328" t="s">
        <v>779</v>
      </c>
      <c r="D177" s="329" t="s">
        <v>675</v>
      </c>
      <c r="E177" s="329" t="s">
        <v>162</v>
      </c>
      <c r="F177" s="246">
        <f>VLOOKUP(A177,[4]Planilha1!$E$4:$F$270,2,FALSE)</f>
        <v>521388993.98000002</v>
      </c>
      <c r="G177" s="246">
        <f>VLOOKUP(A177,[4]Planilha7!$L$5:$Q$252,6,FALSE)</f>
        <v>12186093.85</v>
      </c>
      <c r="H177" s="246">
        <f>VLOOKUP(A177,[4]Planilha7!$T$4:$U$255,2,FALSE)</f>
        <v>12358711.27</v>
      </c>
      <c r="I177" s="246">
        <f>VLOOKUP(A177,[4]Planilha7!$L$5:$R$252,7,FALSE)</f>
        <v>0</v>
      </c>
      <c r="J177" s="247">
        <f>VLOOKUP(A177,'[5]População das EFPC - detalhada'!$A$1:$E$247,5,FALSE)</f>
        <v>718</v>
      </c>
      <c r="K177" s="247">
        <f>VLOOKUP(A177,'[5]População das EFPC - detalhada'!$A$1:$E$247,3,FALSE)</f>
        <v>713</v>
      </c>
      <c r="L177" s="247">
        <f>VLOOKUP(A177,'[5]População das EFPC - detalhada'!$A$1:$E$247,4,FALSE)</f>
        <v>280</v>
      </c>
      <c r="M177" s="248">
        <v>2</v>
      </c>
      <c r="N177" s="248">
        <v>2</v>
      </c>
      <c r="O177" s="330" t="str">
        <f>VLOOKUP(A177,[6]Dados_EFPC!$A$1:$O$272,15,FALSE)</f>
        <v>https://www.cifrao.com.br/</v>
      </c>
    </row>
    <row r="178" spans="1:15" x14ac:dyDescent="0.3">
      <c r="A178" s="328" t="s">
        <v>562</v>
      </c>
      <c r="B178" s="328" t="s">
        <v>1057</v>
      </c>
      <c r="C178" s="328" t="s">
        <v>1058</v>
      </c>
      <c r="D178" s="329" t="s">
        <v>690</v>
      </c>
      <c r="E178" s="329" t="s">
        <v>162</v>
      </c>
      <c r="F178" s="246">
        <f>VLOOKUP(A178,[4]Planilha1!$E$4:$F$270,2,FALSE)</f>
        <v>530711834.45999998</v>
      </c>
      <c r="G178" s="246">
        <f>VLOOKUP(A178,[4]Planilha7!$L$5:$Q$252,6,FALSE)</f>
        <v>4631823.09</v>
      </c>
      <c r="H178" s="246">
        <f>VLOOKUP(A178,[4]Planilha7!$T$4:$U$255,2,FALSE)</f>
        <v>3963706.89</v>
      </c>
      <c r="I178" s="246">
        <f>VLOOKUP(A178,[4]Planilha7!$L$5:$R$252,7,FALSE)</f>
        <v>787363.28</v>
      </c>
      <c r="J178" s="247">
        <f>VLOOKUP(A178,'[5]População das EFPC - detalhada'!$A$1:$E$247,5,FALSE)</f>
        <v>836</v>
      </c>
      <c r="K178" s="247">
        <f>VLOOKUP(A178,'[5]População das EFPC - detalhada'!$A$1:$E$247,3,FALSE)</f>
        <v>178</v>
      </c>
      <c r="L178" s="247">
        <f>VLOOKUP(A178,'[5]População das EFPC - detalhada'!$A$1:$E$247,4,FALSE)</f>
        <v>46</v>
      </c>
      <c r="M178" s="248">
        <v>1</v>
      </c>
      <c r="N178" s="248">
        <v>3</v>
      </c>
      <c r="O178" s="330" t="str">
        <f>VLOOKUP(A178,[6]Dados_EFPC!$A$1:$O$272,15,FALSE)</f>
        <v>http://www.previcel.org.br/</v>
      </c>
    </row>
    <row r="179" spans="1:15" x14ac:dyDescent="0.3">
      <c r="A179" s="328" t="s">
        <v>567</v>
      </c>
      <c r="B179" s="328" t="s">
        <v>958</v>
      </c>
      <c r="C179" s="328" t="s">
        <v>959</v>
      </c>
      <c r="D179" s="329" t="s">
        <v>418</v>
      </c>
      <c r="E179" s="329" t="s">
        <v>283</v>
      </c>
      <c r="F179" s="246">
        <f>VLOOKUP(A179,[4]Planilha1!$E$4:$F$270,2,FALSE)</f>
        <v>519717126.12</v>
      </c>
      <c r="G179" s="246">
        <f>VLOOKUP(A179,[4]Planilha7!$L$5:$Q$252,6,FALSE)</f>
        <v>11769708.99</v>
      </c>
      <c r="H179" s="246">
        <f>VLOOKUP(A179,[4]Planilha7!$T$4:$U$255,2,FALSE)</f>
        <v>3306444.06</v>
      </c>
      <c r="I179" s="246">
        <f>VLOOKUP(A179,[4]Planilha7!$L$5:$R$252,7,FALSE)</f>
        <v>2813965.51</v>
      </c>
      <c r="J179" s="247">
        <f>VLOOKUP(A179,'[5]População das EFPC - detalhada'!$A$1:$E$247,5,FALSE)</f>
        <v>3460</v>
      </c>
      <c r="K179" s="247">
        <f>VLOOKUP(A179,'[5]População das EFPC - detalhada'!$A$1:$E$247,3,FALSE)</f>
        <v>92</v>
      </c>
      <c r="L179" s="247">
        <f>VLOOKUP(A179,'[5]População das EFPC - detalhada'!$A$1:$E$247,4,FALSE)</f>
        <v>1</v>
      </c>
      <c r="M179" s="248">
        <v>5</v>
      </c>
      <c r="N179" s="248">
        <v>7</v>
      </c>
      <c r="O179" s="330" t="str">
        <f>VLOOKUP(A179,[6]Dados_EFPC!$A$1:$O$272,15,FALSE)</f>
        <v>http://www.mercerprev.com.br/mercerprev/</v>
      </c>
    </row>
    <row r="180" spans="1:15" x14ac:dyDescent="0.3">
      <c r="A180" s="328" t="s">
        <v>561</v>
      </c>
      <c r="B180" s="328" t="s">
        <v>952</v>
      </c>
      <c r="C180" s="328" t="s">
        <v>953</v>
      </c>
      <c r="D180" s="329" t="s">
        <v>675</v>
      </c>
      <c r="E180" s="329" t="s">
        <v>283</v>
      </c>
      <c r="F180" s="246">
        <f>VLOOKUP(A180,[4]Planilha1!$E$4:$F$270,2,FALSE)</f>
        <v>504553417.33999997</v>
      </c>
      <c r="G180" s="246">
        <f>VLOOKUP(A180,[4]Planilha7!$L$5:$Q$252,6,FALSE)</f>
        <v>5506056.6699999999</v>
      </c>
      <c r="H180" s="246">
        <f>VLOOKUP(A180,[4]Planilha7!$T$4:$U$255,2,FALSE)</f>
        <v>6336903.1100000003</v>
      </c>
      <c r="I180" s="246">
        <f>VLOOKUP(A180,[4]Planilha7!$L$5:$R$252,7,FALSE)</f>
        <v>4257745.5</v>
      </c>
      <c r="J180" s="247">
        <f>VLOOKUP(A180,'[5]População das EFPC - detalhada'!$A$1:$E$247,5,FALSE)</f>
        <v>6475</v>
      </c>
      <c r="K180" s="247">
        <f>VLOOKUP(A180,'[5]População das EFPC - detalhada'!$A$1:$E$247,3,FALSE)</f>
        <v>257</v>
      </c>
      <c r="L180" s="247">
        <f>VLOOKUP(A180,'[5]População das EFPC - detalhada'!$A$1:$E$247,4,FALSE)</f>
        <v>32</v>
      </c>
      <c r="M180" s="248">
        <v>1</v>
      </c>
      <c r="N180" s="248">
        <v>12</v>
      </c>
      <c r="O180" s="330" t="str">
        <f>VLOOKUP(A180,[6]Dados_EFPC!$A$1:$O$272,15,FALSE)</f>
        <v>WWW.MAUAPREV.COM.BR</v>
      </c>
    </row>
    <row r="181" spans="1:15" x14ac:dyDescent="0.3">
      <c r="A181" s="328" t="s">
        <v>558</v>
      </c>
      <c r="B181" s="328" t="s">
        <v>901</v>
      </c>
      <c r="C181" s="328" t="s">
        <v>902</v>
      </c>
      <c r="D181" s="329" t="s">
        <v>675</v>
      </c>
      <c r="E181" s="329" t="s">
        <v>283</v>
      </c>
      <c r="F181" s="246">
        <f>VLOOKUP(A181,[4]Planilha1!$E$4:$F$270,2,FALSE)</f>
        <v>450805709.82999998</v>
      </c>
      <c r="G181" s="246">
        <f>VLOOKUP(A181,[4]Planilha7!$L$5:$Q$252,6,FALSE)</f>
        <v>1687402.44</v>
      </c>
      <c r="H181" s="246">
        <f>VLOOKUP(A181,[4]Planilha7!$T$4:$U$255,2,FALSE)</f>
        <v>10926826.5</v>
      </c>
      <c r="I181" s="246">
        <f>VLOOKUP(A181,[4]Planilha7!$L$5:$R$252,7,FALSE)</f>
        <v>0</v>
      </c>
      <c r="J181" s="247">
        <f>VLOOKUP(A181,'[5]População das EFPC - detalhada'!$A$1:$E$247,5,FALSE)</f>
        <v>9</v>
      </c>
      <c r="K181" s="247">
        <f>VLOOKUP(A181,'[5]População das EFPC - detalhada'!$A$1:$E$247,3,FALSE)</f>
        <v>516</v>
      </c>
      <c r="L181" s="247">
        <f>VLOOKUP(A181,'[5]População das EFPC - detalhada'!$A$1:$E$247,4,FALSE)</f>
        <v>405</v>
      </c>
      <c r="M181" s="248">
        <v>1</v>
      </c>
      <c r="N181" s="248">
        <v>1</v>
      </c>
      <c r="O181" s="330" t="str">
        <f>VLOOKUP(A181,[6]Dados_EFPC!$A$1:$O$272,15,FALSE)</f>
        <v>http://www.gasius.com.br</v>
      </c>
    </row>
    <row r="182" spans="1:15" x14ac:dyDescent="0.3">
      <c r="A182" s="328" t="s">
        <v>566</v>
      </c>
      <c r="B182" s="328" t="s">
        <v>1210</v>
      </c>
      <c r="C182" s="328" t="s">
        <v>1211</v>
      </c>
      <c r="D182" s="329" t="s">
        <v>418</v>
      </c>
      <c r="E182" s="329" t="s">
        <v>283</v>
      </c>
      <c r="F182" s="246">
        <f>VLOOKUP(A182,[4]Planilha1!$E$4:$F$270,2,FALSE)</f>
        <v>467877198.31</v>
      </c>
      <c r="G182" s="246">
        <f>VLOOKUP(A182,[4]Planilha7!$L$5:$Q$252,6,FALSE)</f>
        <v>3426441.87</v>
      </c>
      <c r="H182" s="246">
        <f>VLOOKUP(A182,[4]Planilha7!$T$4:$U$255,2,FALSE)</f>
        <v>5407908.46</v>
      </c>
      <c r="I182" s="246">
        <f>VLOOKUP(A182,[4]Planilha7!$L$5:$R$252,7,FALSE)</f>
        <v>116971.95</v>
      </c>
      <c r="J182" s="247">
        <f>VLOOKUP(A182,'[5]População das EFPC - detalhada'!$A$1:$E$247,5,FALSE)</f>
        <v>2415</v>
      </c>
      <c r="K182" s="247">
        <f>VLOOKUP(A182,'[5]População das EFPC - detalhada'!$A$1:$E$247,3,FALSE)</f>
        <v>304</v>
      </c>
      <c r="L182" s="247">
        <f>VLOOKUP(A182,'[5]População das EFPC - detalhada'!$A$1:$E$247,4,FALSE)</f>
        <v>18</v>
      </c>
      <c r="M182" s="248">
        <v>1</v>
      </c>
      <c r="N182" s="248">
        <v>6</v>
      </c>
      <c r="O182" s="330" t="str">
        <f>VLOOKUP(A182,[6]Dados_EFPC!$A$1:$O$272,15,FALSE)</f>
        <v>http://www.portalprev.com.br/voithprev</v>
      </c>
    </row>
    <row r="183" spans="1:15" x14ac:dyDescent="0.3">
      <c r="A183" s="328" t="s">
        <v>565</v>
      </c>
      <c r="B183" s="328" t="s">
        <v>1091</v>
      </c>
      <c r="C183" s="328" t="s">
        <v>1092</v>
      </c>
      <c r="D183" s="329" t="s">
        <v>418</v>
      </c>
      <c r="E183" s="329" t="s">
        <v>283</v>
      </c>
      <c r="F183" s="246">
        <f>VLOOKUP(A183,[4]Planilha1!$E$4:$F$270,2,FALSE)</f>
        <v>449043848.63</v>
      </c>
      <c r="G183" s="246">
        <f>VLOOKUP(A183,[4]Planilha7!$L$5:$Q$252,6,FALSE)</f>
        <v>2749956.25</v>
      </c>
      <c r="H183" s="246">
        <f>VLOOKUP(A183,[4]Planilha7!$T$4:$U$255,2,FALSE)</f>
        <v>6330393.1599999992</v>
      </c>
      <c r="I183" s="246">
        <f>VLOOKUP(A183,[4]Planilha7!$L$5:$R$252,7,FALSE)</f>
        <v>0</v>
      </c>
      <c r="J183" s="247">
        <f>VLOOKUP(A183,'[5]População das EFPC - detalhada'!$A$1:$E$247,5,FALSE)</f>
        <v>5884</v>
      </c>
      <c r="K183" s="247">
        <f>VLOOKUP(A183,'[5]População das EFPC - detalhada'!$A$1:$E$247,3,FALSE)</f>
        <v>252</v>
      </c>
      <c r="L183" s="247">
        <f>VLOOKUP(A183,'[5]População das EFPC - detalhada'!$A$1:$E$247,4,FALSE)</f>
        <v>11</v>
      </c>
      <c r="M183" s="248">
        <v>1</v>
      </c>
      <c r="N183" s="248">
        <v>3</v>
      </c>
      <c r="O183" s="330" t="str">
        <f>VLOOKUP(A183,[6]Dados_EFPC!$A$1:$O$272,15,FALSE)</f>
        <v>WWW.SCANIA.COM.BR</v>
      </c>
    </row>
    <row r="184" spans="1:15" x14ac:dyDescent="0.3">
      <c r="A184" s="328" t="s">
        <v>581</v>
      </c>
      <c r="B184" s="328" t="s">
        <v>699</v>
      </c>
      <c r="C184" s="328" t="s">
        <v>700</v>
      </c>
      <c r="D184" s="329" t="s">
        <v>418</v>
      </c>
      <c r="E184" s="329" t="s">
        <v>283</v>
      </c>
      <c r="F184" s="246">
        <f>VLOOKUP(A184,[4]Planilha1!$E$4:$F$270,2,FALSE)</f>
        <v>456082385.63</v>
      </c>
      <c r="G184" s="246">
        <f>VLOOKUP(A184,[4]Planilha7!$L$5:$Q$252,6,FALSE)</f>
        <v>11371963.42</v>
      </c>
      <c r="H184" s="246">
        <f>VLOOKUP(A184,[4]Planilha7!$T$4:$U$255,2,FALSE)</f>
        <v>2453975.7999999998</v>
      </c>
      <c r="I184" s="246">
        <f>VLOOKUP(A184,[4]Planilha7!$L$5:$R$252,7,FALSE)</f>
        <v>3375429.54</v>
      </c>
      <c r="J184" s="247">
        <f>VLOOKUP(A184,'[5]População das EFPC - detalhada'!$A$1:$E$247,5,FALSE)</f>
        <v>9845</v>
      </c>
      <c r="K184" s="247">
        <f>VLOOKUP(A184,'[5]População das EFPC - detalhada'!$A$1:$E$247,3,FALSE)</f>
        <v>89</v>
      </c>
      <c r="L184" s="247">
        <f>VLOOKUP(A184,'[5]População das EFPC - detalhada'!$A$1:$E$247,4,FALSE)</f>
        <v>0</v>
      </c>
      <c r="M184" s="248">
        <v>1</v>
      </c>
      <c r="N184" s="248">
        <v>12</v>
      </c>
      <c r="O184" s="330" t="str">
        <f>VLOOKUP(A184,[6]Dados_EFPC!$A$1:$O$272,15,FALSE)</f>
        <v>http://www.avonprev.com.br</v>
      </c>
    </row>
    <row r="185" spans="1:15" x14ac:dyDescent="0.3">
      <c r="A185" s="328" t="s">
        <v>568</v>
      </c>
      <c r="B185" s="328" t="s">
        <v>1195</v>
      </c>
      <c r="C185" s="328" t="s">
        <v>1196</v>
      </c>
      <c r="D185" s="329" t="s">
        <v>675</v>
      </c>
      <c r="E185" s="329" t="s">
        <v>283</v>
      </c>
      <c r="F185" s="246">
        <f>VLOOKUP(A185,[4]Planilha1!$E$4:$F$270,2,FALSE)</f>
        <v>421976981.04000002</v>
      </c>
      <c r="G185" s="246">
        <f>VLOOKUP(A185,[4]Planilha7!$L$5:$Q$252,6,FALSE)</f>
        <v>2828155.25</v>
      </c>
      <c r="H185" s="246">
        <f>VLOOKUP(A185,[4]Planilha7!$T$4:$U$255,2,FALSE)</f>
        <v>3982586.48</v>
      </c>
      <c r="I185" s="246">
        <f>VLOOKUP(A185,[4]Planilha7!$L$5:$R$252,7,FALSE)</f>
        <v>1652712.25</v>
      </c>
      <c r="J185" s="247">
        <f>VLOOKUP(A185,'[5]População das EFPC - detalhada'!$A$1:$E$247,5,FALSE)</f>
        <v>501</v>
      </c>
      <c r="K185" s="247">
        <f>VLOOKUP(A185,'[5]População das EFPC - detalhada'!$A$1:$E$247,3,FALSE)</f>
        <v>88</v>
      </c>
      <c r="L185" s="247">
        <f>VLOOKUP(A185,'[5]População das EFPC - detalhada'!$A$1:$E$247,4,FALSE)</f>
        <v>3</v>
      </c>
      <c r="M185" s="248">
        <v>1</v>
      </c>
      <c r="N185" s="248">
        <v>2</v>
      </c>
      <c r="O185" s="330" t="str">
        <f>VLOOKUP(A185,[6]Dados_EFPC!$A$1:$O$272,15,FALSE)</f>
        <v>WWW.UNISYSPREVI.COM.BR</v>
      </c>
    </row>
    <row r="186" spans="1:15" x14ac:dyDescent="0.3">
      <c r="A186" s="328" t="s">
        <v>570</v>
      </c>
      <c r="B186" s="328" t="s">
        <v>942</v>
      </c>
      <c r="C186" s="328" t="s">
        <v>943</v>
      </c>
      <c r="D186" s="329" t="s">
        <v>418</v>
      </c>
      <c r="E186" s="329" t="s">
        <v>283</v>
      </c>
      <c r="F186" s="246">
        <f>VLOOKUP(A186,[4]Planilha1!$E$4:$F$270,2,FALSE)</f>
        <v>430612974.45999998</v>
      </c>
      <c r="G186" s="246">
        <f>VLOOKUP(A186,[4]Planilha7!$L$5:$Q$252,6,FALSE)</f>
        <v>3680039.54</v>
      </c>
      <c r="H186" s="246">
        <f>VLOOKUP(A186,[4]Planilha7!$T$4:$U$255,2,FALSE)</f>
        <v>4590327.13</v>
      </c>
      <c r="I186" s="246">
        <f>VLOOKUP(A186,[4]Planilha7!$L$5:$R$252,7,FALSE)</f>
        <v>182071.62</v>
      </c>
      <c r="J186" s="247">
        <f>VLOOKUP(A186,'[5]População das EFPC - detalhada'!$A$1:$E$247,5,FALSE)</f>
        <v>701</v>
      </c>
      <c r="K186" s="247">
        <f>VLOOKUP(A186,'[5]População das EFPC - detalhada'!$A$1:$E$247,3,FALSE)</f>
        <v>257</v>
      </c>
      <c r="L186" s="247">
        <f>VLOOKUP(A186,'[5]População das EFPC - detalhada'!$A$1:$E$247,4,FALSE)</f>
        <v>33</v>
      </c>
      <c r="M186" s="248">
        <v>1</v>
      </c>
      <c r="N186" s="248">
        <v>2</v>
      </c>
      <c r="O186" s="330" t="str">
        <f>VLOOKUP(A186,[6]Dados_EFPC!$A$1:$O$272,15,FALSE)</f>
        <v>https://www.portalprev.com.br/lillyprev/lillyprev</v>
      </c>
    </row>
    <row r="187" spans="1:15" x14ac:dyDescent="0.3">
      <c r="A187" s="328" t="s">
        <v>571</v>
      </c>
      <c r="B187" s="328" t="s">
        <v>1183</v>
      </c>
      <c r="C187" s="328" t="s">
        <v>1184</v>
      </c>
      <c r="D187" s="329" t="s">
        <v>418</v>
      </c>
      <c r="E187" s="329" t="s">
        <v>283</v>
      </c>
      <c r="F187" s="246">
        <f>VLOOKUP(A187,[4]Planilha1!$E$4:$F$270,2,FALSE)</f>
        <v>431730335.68000001</v>
      </c>
      <c r="G187" s="246">
        <f>VLOOKUP(A187,[4]Planilha7!$L$5:$Q$252,6,FALSE)</f>
        <v>5668054.9100000001</v>
      </c>
      <c r="H187" s="246">
        <f>VLOOKUP(A187,[4]Planilha7!$T$4:$U$255,2,FALSE)</f>
        <v>2759683.92</v>
      </c>
      <c r="I187" s="246">
        <f>VLOOKUP(A187,[4]Planilha7!$L$5:$R$252,7,FALSE)</f>
        <v>2056714.1</v>
      </c>
      <c r="J187" s="247">
        <f>VLOOKUP(A187,'[5]População das EFPC - detalhada'!$A$1:$E$247,5,FALSE)</f>
        <v>5163</v>
      </c>
      <c r="K187" s="247">
        <f>VLOOKUP(A187,'[5]População das EFPC - detalhada'!$A$1:$E$247,3,FALSE)</f>
        <v>165</v>
      </c>
      <c r="L187" s="247">
        <f>VLOOKUP(A187,'[5]População das EFPC - detalhada'!$A$1:$E$247,4,FALSE)</f>
        <v>0</v>
      </c>
      <c r="M187" s="248">
        <v>1</v>
      </c>
      <c r="N187" s="248">
        <v>5</v>
      </c>
      <c r="O187" s="330" t="str">
        <f>VLOOKUP(A187,[6]Dados_EFPC!$A$1:$O$272,15,FALSE)</f>
        <v>http://www.portalprev.com.br/toyotaprevi</v>
      </c>
    </row>
    <row r="188" spans="1:15" x14ac:dyDescent="0.3">
      <c r="A188" s="328" t="s">
        <v>569</v>
      </c>
      <c r="B188" s="328" t="s">
        <v>1049</v>
      </c>
      <c r="C188" s="328" t="s">
        <v>1050</v>
      </c>
      <c r="D188" s="329" t="s">
        <v>675</v>
      </c>
      <c r="E188" s="329" t="s">
        <v>162</v>
      </c>
      <c r="F188" s="246">
        <f>VLOOKUP(A188,[4]Planilha1!$E$4:$F$270,2,FALSE)</f>
        <v>428344708.48000002</v>
      </c>
      <c r="G188" s="246" t="s">
        <v>1263</v>
      </c>
      <c r="H188" s="246">
        <f>VLOOKUP(A188,[4]Planilha7!$T$4:$U$255,2,FALSE)</f>
        <v>0</v>
      </c>
      <c r="I188" s="246" t="s">
        <v>1263</v>
      </c>
      <c r="J188" s="247" t="s">
        <v>1263</v>
      </c>
      <c r="K188" s="247" t="s">
        <v>1263</v>
      </c>
      <c r="L188" s="247" t="s">
        <v>1263</v>
      </c>
      <c r="M188" s="248">
        <v>1</v>
      </c>
      <c r="N188" s="248">
        <v>1</v>
      </c>
      <c r="O188" s="330" t="str">
        <f>VLOOKUP(A188,[6]Dados_EFPC!$A$1:$O$272,15,FALSE)</f>
        <v>www.previbanerj.com.br</v>
      </c>
    </row>
    <row r="189" spans="1:15" x14ac:dyDescent="0.3">
      <c r="A189" s="328" t="s">
        <v>574</v>
      </c>
      <c r="B189" s="328" t="s">
        <v>988</v>
      </c>
      <c r="C189" s="328" t="s">
        <v>989</v>
      </c>
      <c r="D189" s="329" t="s">
        <v>667</v>
      </c>
      <c r="E189" s="329" t="s">
        <v>282</v>
      </c>
      <c r="F189" s="246">
        <f>VLOOKUP(A189,[4]Planilha1!$E$4:$F$270,2,FALSE)</f>
        <v>430522810.42000002</v>
      </c>
      <c r="G189" s="246">
        <f>VLOOKUP(A189,[4]Planilha7!$L$5:$Q$252,6,FALSE)</f>
        <v>7792079.4900000002</v>
      </c>
      <c r="H189" s="246">
        <f>VLOOKUP(A189,[4]Planilha7!$T$4:$U$255,2,FALSE)</f>
        <v>1129048.02</v>
      </c>
      <c r="I189" s="246">
        <f>VLOOKUP(A189,[4]Planilha7!$L$5:$R$252,7,FALSE)</f>
        <v>3234500.75</v>
      </c>
      <c r="J189" s="247">
        <f>VLOOKUP(A189,'[5]População das EFPC - detalhada'!$A$1:$E$247,5,FALSE)</f>
        <v>11426</v>
      </c>
      <c r="K189" s="247">
        <f>VLOOKUP(A189,'[5]População das EFPC - detalhada'!$A$1:$E$247,3,FALSE)</f>
        <v>84</v>
      </c>
      <c r="L189" s="247">
        <f>VLOOKUP(A189,'[5]População das EFPC - detalhada'!$A$1:$E$247,4,FALSE)</f>
        <v>37</v>
      </c>
      <c r="M189" s="248">
        <v>1</v>
      </c>
      <c r="N189" s="248">
        <v>22</v>
      </c>
      <c r="O189" s="330" t="str">
        <f>VLOOKUP(A189,[6]Dados_EFPC!$A$1:$O$272,15,FALSE)</f>
        <v>http://www.oabprev-mg.com.br</v>
      </c>
    </row>
    <row r="190" spans="1:15" x14ac:dyDescent="0.3">
      <c r="A190" s="328" t="s">
        <v>603</v>
      </c>
      <c r="B190" s="328" t="s">
        <v>1149</v>
      </c>
      <c r="C190" s="328" t="s">
        <v>1150</v>
      </c>
      <c r="D190" s="329" t="s">
        <v>756</v>
      </c>
      <c r="E190" s="329" t="s">
        <v>162</v>
      </c>
      <c r="F190" s="246">
        <f>VLOOKUP(A190,[4]Planilha1!$E$4:$F$270,2,FALSE)</f>
        <v>452131466.49000001</v>
      </c>
      <c r="G190" s="246">
        <f>VLOOKUP(A190,[4]Planilha7!$L$5:$Q$252,6,FALSE)</f>
        <v>26272549.77</v>
      </c>
      <c r="H190" s="246">
        <f>VLOOKUP(A190,[4]Planilha7!$T$4:$U$255,2,FALSE)</f>
        <v>9121.11</v>
      </c>
      <c r="I190" s="246">
        <f>VLOOKUP(A190,[4]Planilha7!$L$5:$R$252,7,FALSE)</f>
        <v>1699938.86</v>
      </c>
      <c r="J190" s="247">
        <f>VLOOKUP(A190,'[5]População das EFPC - detalhada'!$A$1:$E$247,5,FALSE)</f>
        <v>4240</v>
      </c>
      <c r="K190" s="247">
        <f>VLOOKUP(A190,'[5]População das EFPC - detalhada'!$A$1:$E$247,3,FALSE)</f>
        <v>1</v>
      </c>
      <c r="L190" s="247">
        <f>VLOOKUP(A190,'[5]População das EFPC - detalhada'!$A$1:$E$247,4,FALSE)</f>
        <v>1</v>
      </c>
      <c r="M190" s="248">
        <v>1</v>
      </c>
      <c r="N190" s="248">
        <v>7</v>
      </c>
      <c r="O190" s="330" t="str">
        <f>VLOOKUP(A190,[6]Dados_EFPC!$A$1:$O$272,15,FALSE)</f>
        <v>https://www.scprev.com.br/</v>
      </c>
    </row>
    <row r="191" spans="1:15" x14ac:dyDescent="0.3">
      <c r="A191" s="328" t="s">
        <v>572</v>
      </c>
      <c r="B191" s="328" t="s">
        <v>754</v>
      </c>
      <c r="C191" s="328" t="s">
        <v>755</v>
      </c>
      <c r="D191" s="329" t="s">
        <v>756</v>
      </c>
      <c r="E191" s="329" t="s">
        <v>162</v>
      </c>
      <c r="F191" s="246">
        <f>VLOOKUP(A191,[4]Planilha1!$E$4:$F$270,2,FALSE)</f>
        <v>382405876.32999998</v>
      </c>
      <c r="G191" s="246">
        <f>VLOOKUP(A191,[4]Planilha7!$L$5:$Q$252,6,FALSE)</f>
        <v>3672491.62</v>
      </c>
      <c r="H191" s="246">
        <f>VLOOKUP(A191,[4]Planilha7!$T$4:$U$255,2,FALSE)</f>
        <v>5721944.3899999997</v>
      </c>
      <c r="I191" s="246">
        <f>VLOOKUP(A191,[4]Planilha7!$L$5:$R$252,7,FALSE)</f>
        <v>0</v>
      </c>
      <c r="J191" s="247">
        <f>VLOOKUP(A191,'[5]População das EFPC - detalhada'!$A$1:$E$247,5,FALSE)</f>
        <v>1242</v>
      </c>
      <c r="K191" s="247">
        <f>VLOOKUP(A191,'[5]População das EFPC - detalhada'!$A$1:$E$247,3,FALSE)</f>
        <v>774</v>
      </c>
      <c r="L191" s="247">
        <f>VLOOKUP(A191,'[5]População das EFPC - detalhada'!$A$1:$E$247,4,FALSE)</f>
        <v>40</v>
      </c>
      <c r="M191" s="248">
        <v>1</v>
      </c>
      <c r="N191" s="248">
        <v>2</v>
      </c>
      <c r="O191" s="330" t="str">
        <f>VLOOKUP(A191,[6]Dados_EFPC!$A$1:$O$272,15,FALSE)</f>
        <v>http://www.casanprev.com.br</v>
      </c>
    </row>
    <row r="192" spans="1:15" x14ac:dyDescent="0.3">
      <c r="A192" s="328" t="s">
        <v>577</v>
      </c>
      <c r="B192" s="328" t="s">
        <v>732</v>
      </c>
      <c r="C192" s="328" t="s">
        <v>733</v>
      </c>
      <c r="D192" s="329" t="s">
        <v>731</v>
      </c>
      <c r="E192" s="329" t="s">
        <v>162</v>
      </c>
      <c r="F192" s="246">
        <f>VLOOKUP(A192,[4]Planilha1!$E$4:$F$270,2,FALSE)</f>
        <v>384361833.22000003</v>
      </c>
      <c r="G192" s="246">
        <f>VLOOKUP(A192,[4]Planilha7!$L$5:$Q$252,6,FALSE)</f>
        <v>4671747.6400000006</v>
      </c>
      <c r="H192" s="246">
        <f>VLOOKUP(A192,[4]Planilha7!$T$4:$U$255,2,FALSE)</f>
        <v>3523650.14</v>
      </c>
      <c r="I192" s="246">
        <f>VLOOKUP(A192,[4]Planilha7!$L$5:$R$252,7,FALSE)</f>
        <v>2216262.61</v>
      </c>
      <c r="J192" s="247">
        <f>VLOOKUP(A192,'[5]População das EFPC - detalhada'!$A$1:$E$247,5,FALSE)</f>
        <v>1162</v>
      </c>
      <c r="K192" s="247">
        <f>VLOOKUP(A192,'[5]População das EFPC - detalhada'!$A$1:$E$247,3,FALSE)</f>
        <v>127</v>
      </c>
      <c r="L192" s="247">
        <f>VLOOKUP(A192,'[5]População das EFPC - detalhada'!$A$1:$E$247,4,FALSE)</f>
        <v>42</v>
      </c>
      <c r="M192" s="248">
        <v>1</v>
      </c>
      <c r="N192" s="248">
        <v>1</v>
      </c>
      <c r="O192" s="330" t="str">
        <f>VLOOKUP(A192,[6]Dados_EFPC!$A$1:$O$272,15,FALSE)</f>
        <v>http://www.cageprev.com.br</v>
      </c>
    </row>
    <row r="193" spans="1:15" x14ac:dyDescent="0.3">
      <c r="A193" s="328" t="s">
        <v>575</v>
      </c>
      <c r="B193" s="328" t="s">
        <v>792</v>
      </c>
      <c r="C193" s="328" t="s">
        <v>793</v>
      </c>
      <c r="D193" s="329" t="s">
        <v>710</v>
      </c>
      <c r="E193" s="329" t="s">
        <v>283</v>
      </c>
      <c r="F193" s="246">
        <f>VLOOKUP(A193,[4]Planilha1!$E$4:$F$270,2,FALSE)</f>
        <v>362141947.75</v>
      </c>
      <c r="G193" s="246">
        <f>VLOOKUP(A193,[4]Planilha7!$L$5:$Q$252,6,FALSE)</f>
        <v>2348933.66</v>
      </c>
      <c r="H193" s="246">
        <f>VLOOKUP(A193,[4]Planilha7!$T$4:$U$255,2,FALSE)</f>
        <v>5081884.01</v>
      </c>
      <c r="I193" s="246">
        <f>VLOOKUP(A193,[4]Planilha7!$L$5:$R$252,7,FALSE)</f>
        <v>142372.79999999999</v>
      </c>
      <c r="J193" s="247">
        <f>VLOOKUP(A193,'[5]População das EFPC - detalhada'!$A$1:$E$247,5,FALSE)</f>
        <v>4153</v>
      </c>
      <c r="K193" s="247">
        <f>VLOOKUP(A193,'[5]População das EFPC - detalhada'!$A$1:$E$247,3,FALSE)</f>
        <v>189</v>
      </c>
      <c r="L193" s="247">
        <f>VLOOKUP(A193,'[5]População das EFPC - detalhada'!$A$1:$E$247,4,FALSE)</f>
        <v>6</v>
      </c>
      <c r="M193" s="248">
        <v>1</v>
      </c>
      <c r="N193" s="248">
        <v>3</v>
      </c>
      <c r="O193" s="330" t="str">
        <f>VLOOKUP(A193,[6]Dados_EFPC!$A$1:$O$272,15,FALSE)</f>
        <v>http://www.portalprev.com.br/danaprev</v>
      </c>
    </row>
    <row r="194" spans="1:15" x14ac:dyDescent="0.3">
      <c r="A194" s="328" t="s">
        <v>578</v>
      </c>
      <c r="B194" s="328" t="s">
        <v>833</v>
      </c>
      <c r="C194" s="328" t="s">
        <v>834</v>
      </c>
      <c r="D194" s="329" t="s">
        <v>731</v>
      </c>
      <c r="E194" s="329" t="s">
        <v>162</v>
      </c>
      <c r="F194" s="246">
        <f>VLOOKUP(A194,[4]Planilha1!$E$4:$F$270,2,FALSE)</f>
        <v>351574836.31999999</v>
      </c>
      <c r="G194" s="246">
        <f>VLOOKUP(A194,[4]Planilha7!$L$5:$Q$252,6,FALSE)</f>
        <v>1321167.6399999999</v>
      </c>
      <c r="H194" s="246">
        <f>VLOOKUP(A194,[4]Planilha7!$T$4:$U$255,2,FALSE)</f>
        <v>1865776.27</v>
      </c>
      <c r="I194" s="246">
        <f>VLOOKUP(A194,[4]Planilha7!$L$5:$R$252,7,FALSE)</f>
        <v>620019.88</v>
      </c>
      <c r="J194" s="247">
        <f>VLOOKUP(A194,'[5]População das EFPC - detalhada'!$A$1:$E$247,5,FALSE)</f>
        <v>204</v>
      </c>
      <c r="K194" s="247">
        <f>VLOOKUP(A194,'[5]População das EFPC - detalhada'!$A$1:$E$247,3,FALSE)</f>
        <v>104</v>
      </c>
      <c r="L194" s="247">
        <f>VLOOKUP(A194,'[5]População das EFPC - detalhada'!$A$1:$E$247,4,FALSE)</f>
        <v>94</v>
      </c>
      <c r="M194" s="248">
        <v>1</v>
      </c>
      <c r="N194" s="248">
        <v>2</v>
      </c>
      <c r="O194" s="330" t="str">
        <f>VLOOKUP(A194,[6]Dados_EFPC!$A$1:$O$272,15,FALSE)</f>
        <v>http://www.fapece.com.br</v>
      </c>
    </row>
    <row r="195" spans="1:15" x14ac:dyDescent="0.3">
      <c r="A195" s="328" t="s">
        <v>582</v>
      </c>
      <c r="B195" s="328" t="s">
        <v>1071</v>
      </c>
      <c r="C195" s="328" t="s">
        <v>1072</v>
      </c>
      <c r="D195" s="329" t="s">
        <v>418</v>
      </c>
      <c r="E195" s="329" t="s">
        <v>283</v>
      </c>
      <c r="F195" s="246">
        <f>VLOOKUP(A195,[4]Planilha1!$E$4:$F$270,2,FALSE)</f>
        <v>335327547.63</v>
      </c>
      <c r="G195" s="246">
        <f>VLOOKUP(A195,[4]Planilha7!$L$5:$Q$252,6,FALSE)</f>
        <v>2648749.64</v>
      </c>
      <c r="H195" s="246">
        <f>VLOOKUP(A195,[4]Planilha7!$T$4:$U$255,2,FALSE)</f>
        <v>2179232.65</v>
      </c>
      <c r="I195" s="246">
        <f>VLOOKUP(A195,[4]Planilha7!$L$5:$R$252,7,FALSE)</f>
        <v>0</v>
      </c>
      <c r="J195" s="247">
        <f>VLOOKUP(A195,'[5]População das EFPC - detalhada'!$A$1:$E$247,5,FALSE)</f>
        <v>14310</v>
      </c>
      <c r="K195" s="247">
        <f>VLOOKUP(A195,'[5]População das EFPC - detalhada'!$A$1:$E$247,3,FALSE)</f>
        <v>123</v>
      </c>
      <c r="L195" s="247">
        <f>VLOOKUP(A195,'[5]População das EFPC - detalhada'!$A$1:$E$247,4,FALSE)</f>
        <v>1</v>
      </c>
      <c r="M195" s="248">
        <v>2</v>
      </c>
      <c r="N195" s="248">
        <v>9</v>
      </c>
      <c r="O195" s="330" t="str">
        <f>VLOOKUP(A195,[6]Dados_EFPC!$A$1:$O$272,15,FALSE)</f>
        <v>https://previhonda.com.br/</v>
      </c>
    </row>
    <row r="196" spans="1:15" x14ac:dyDescent="0.3">
      <c r="A196" s="328" t="s">
        <v>590</v>
      </c>
      <c r="B196" s="328" t="s">
        <v>1127</v>
      </c>
      <c r="C196" s="328" t="s">
        <v>1128</v>
      </c>
      <c r="D196" s="329" t="s">
        <v>675</v>
      </c>
      <c r="E196" s="329" t="s">
        <v>162</v>
      </c>
      <c r="F196" s="246">
        <f>VLOOKUP(A196,[4]Planilha1!$E$4:$F$270,2,FALSE)</f>
        <v>366411496.38999999</v>
      </c>
      <c r="G196" s="246">
        <f>VLOOKUP(A196,[4]Planilha7!$L$5:$Q$252,6,FALSE)</f>
        <v>16212682.899999999</v>
      </c>
      <c r="H196" s="246">
        <f>VLOOKUP(A196,[4]Planilha7!$T$4:$U$255,2,FALSE)</f>
        <v>63370.21</v>
      </c>
      <c r="I196" s="246">
        <f>VLOOKUP(A196,[4]Planilha7!$L$5:$R$252,7,FALSE)</f>
        <v>19240.330000000002</v>
      </c>
      <c r="J196" s="247">
        <f>VLOOKUP(A196,'[5]População das EFPC - detalhada'!$A$1:$E$247,5,FALSE)</f>
        <v>5331</v>
      </c>
      <c r="K196" s="247">
        <f>VLOOKUP(A196,'[5]População das EFPC - detalhada'!$A$1:$E$247,3,FALSE)</f>
        <v>4</v>
      </c>
      <c r="L196" s="247">
        <f>VLOOKUP(A196,'[5]População das EFPC - detalhada'!$A$1:$E$247,4,FALSE)</f>
        <v>28</v>
      </c>
      <c r="M196" s="248">
        <v>2</v>
      </c>
      <c r="N196" s="248">
        <v>33</v>
      </c>
      <c r="O196" s="330" t="str">
        <f>VLOOKUP(A196,[6]Dados_EFPC!$A$1:$O$272,15,FALSE)</f>
        <v>http://www.rjprev.rj.gov.br/</v>
      </c>
    </row>
    <row r="197" spans="1:15" x14ac:dyDescent="0.3">
      <c r="A197" s="328" t="s">
        <v>586</v>
      </c>
      <c r="B197" s="328" t="s">
        <v>586</v>
      </c>
      <c r="C197" s="328" t="s">
        <v>999</v>
      </c>
      <c r="D197" s="329" t="s">
        <v>756</v>
      </c>
      <c r="E197" s="329" t="s">
        <v>282</v>
      </c>
      <c r="F197" s="246">
        <f>VLOOKUP(A197,[4]Planilha1!$E$4:$F$270,2,FALSE)</f>
        <v>326133418.63999999</v>
      </c>
      <c r="G197" s="246">
        <f>VLOOKUP(A197,[4]Planilha7!$L$5:$Q$252,6,FALSE)</f>
        <v>5326226.37</v>
      </c>
      <c r="H197" s="246">
        <f>VLOOKUP(A197,[4]Planilha7!$T$4:$U$255,2,FALSE)</f>
        <v>891762.51</v>
      </c>
      <c r="I197" s="246">
        <f>VLOOKUP(A197,[4]Planilha7!$L$5:$R$252,7,FALSE)</f>
        <v>5779499.6399999997</v>
      </c>
      <c r="J197" s="247">
        <f>VLOOKUP(A197,'[5]População das EFPC - detalhada'!$A$1:$E$247,5,FALSE)</f>
        <v>8998</v>
      </c>
      <c r="K197" s="247">
        <f>VLOOKUP(A197,'[5]População das EFPC - detalhada'!$A$1:$E$247,3,FALSE)</f>
        <v>85</v>
      </c>
      <c r="L197" s="247">
        <f>VLOOKUP(A197,'[5]População das EFPC - detalhada'!$A$1:$E$247,4,FALSE)</f>
        <v>48</v>
      </c>
      <c r="M197" s="248">
        <v>1</v>
      </c>
      <c r="N197" s="248">
        <v>3</v>
      </c>
      <c r="O197" s="330" t="str">
        <f>VLOOKUP(A197,[6]Dados_EFPC!$A$1:$O$272,15,FALSE)</f>
        <v>http://www.oabprev-sc.org.br</v>
      </c>
    </row>
    <row r="198" spans="1:15" x14ac:dyDescent="0.3">
      <c r="A198" s="328" t="s">
        <v>587</v>
      </c>
      <c r="B198" s="328" t="s">
        <v>1185</v>
      </c>
      <c r="C198" s="328" t="s">
        <v>1186</v>
      </c>
      <c r="D198" s="329" t="s">
        <v>710</v>
      </c>
      <c r="E198" s="329" t="s">
        <v>283</v>
      </c>
      <c r="F198" s="246">
        <f>VLOOKUP(A198,[4]Planilha1!$E$4:$F$270,2,FALSE)</f>
        <v>325552428.44</v>
      </c>
      <c r="G198" s="246">
        <f>VLOOKUP(A198,[4]Planilha7!$L$5:$Q$252,6,FALSE)</f>
        <v>4052343.54</v>
      </c>
      <c r="H198" s="246">
        <f>VLOOKUP(A198,[4]Planilha7!$T$4:$U$255,2,FALSE)</f>
        <v>2541344.7399999998</v>
      </c>
      <c r="I198" s="246">
        <f>VLOOKUP(A198,[4]Planilha7!$L$5:$R$252,7,FALSE)</f>
        <v>6644.56</v>
      </c>
      <c r="J198" s="247">
        <f>VLOOKUP(A198,'[5]População das EFPC - detalhada'!$A$1:$E$247,5,FALSE)</f>
        <v>10546</v>
      </c>
      <c r="K198" s="247">
        <f>VLOOKUP(A198,'[5]População das EFPC - detalhada'!$A$1:$E$247,3,FALSE)</f>
        <v>99</v>
      </c>
      <c r="L198" s="247">
        <f>VLOOKUP(A198,'[5]População das EFPC - detalhada'!$A$1:$E$247,4,FALSE)</f>
        <v>4</v>
      </c>
      <c r="M198" s="248">
        <v>1</v>
      </c>
      <c r="N198" s="248">
        <v>20</v>
      </c>
      <c r="O198" s="330" t="str">
        <f>VLOOKUP(A198,[6]Dados_EFPC!$A$1:$O$272,15,FALSE)</f>
        <v>WWW.TRAMONTINA.NET/PREV</v>
      </c>
    </row>
    <row r="199" spans="1:15" x14ac:dyDescent="0.3">
      <c r="A199" s="328" t="s">
        <v>579</v>
      </c>
      <c r="B199" s="328" t="s">
        <v>860</v>
      </c>
      <c r="C199" s="328" t="s">
        <v>861</v>
      </c>
      <c r="D199" s="329" t="s">
        <v>675</v>
      </c>
      <c r="E199" s="329" t="s">
        <v>283</v>
      </c>
      <c r="F199" s="246">
        <f>VLOOKUP(A199,[4]Planilha1!$E$4:$F$270,2,FALSE)</f>
        <v>318016084.26999998</v>
      </c>
      <c r="G199" s="246">
        <f>VLOOKUP(A199,[4]Planilha7!$L$5:$Q$252,6,FALSE)</f>
        <v>1660097.26</v>
      </c>
      <c r="H199" s="246">
        <f>VLOOKUP(A199,[4]Planilha7!$T$4:$U$255,2,FALSE)</f>
        <v>4380188.8499999996</v>
      </c>
      <c r="I199" s="246">
        <f>VLOOKUP(A199,[4]Planilha7!$L$5:$R$252,7,FALSE)</f>
        <v>230510.84</v>
      </c>
      <c r="J199" s="247">
        <f>VLOOKUP(A199,'[5]População das EFPC - detalhada'!$A$1:$E$247,5,FALSE)</f>
        <v>914</v>
      </c>
      <c r="K199" s="247">
        <f>VLOOKUP(A199,'[5]População das EFPC - detalhada'!$A$1:$E$247,3,FALSE)</f>
        <v>212</v>
      </c>
      <c r="L199" s="247">
        <f>VLOOKUP(A199,'[5]População das EFPC - detalhada'!$A$1:$E$247,4,FALSE)</f>
        <v>64</v>
      </c>
      <c r="M199" s="248">
        <v>2</v>
      </c>
      <c r="N199" s="248">
        <v>9</v>
      </c>
      <c r="O199" s="330" t="str">
        <f>VLOOKUP(A199,[6]Dados_EFPC!$A$1:$O$272,15,FALSE)</f>
        <v>http://www.fucap.org.br</v>
      </c>
    </row>
    <row r="200" spans="1:15" x14ac:dyDescent="0.3">
      <c r="A200" s="328" t="s">
        <v>657</v>
      </c>
      <c r="B200" s="328" t="s">
        <v>745</v>
      </c>
      <c r="C200" s="328" t="s">
        <v>746</v>
      </c>
      <c r="D200" s="329" t="s">
        <v>747</v>
      </c>
      <c r="E200" s="329" t="s">
        <v>283</v>
      </c>
      <c r="F200" s="246">
        <f>VLOOKUP(A200,[4]Planilha1!$E$4:$F$270,2,FALSE)</f>
        <v>311885794.24000001</v>
      </c>
      <c r="G200" s="246">
        <f>VLOOKUP(A200,[4]Planilha7!$L$5:$Q$252,6,FALSE)</f>
        <v>1877402.0899999999</v>
      </c>
      <c r="H200" s="246">
        <f>VLOOKUP(A200,[4]Planilha7!$T$4:$U$255,2,FALSE)</f>
        <v>6500113.6699999999</v>
      </c>
      <c r="I200" s="246">
        <f>VLOOKUP(A200,[4]Planilha7!$L$5:$R$252,7,FALSE)</f>
        <v>1619855</v>
      </c>
      <c r="J200" s="247">
        <f>VLOOKUP(A200,'[5]População das EFPC - detalhada'!$A$1:$E$247,5,FALSE)</f>
        <v>36</v>
      </c>
      <c r="K200" s="247">
        <f>VLOOKUP(A200,'[5]População das EFPC - detalhada'!$A$1:$E$247,3,FALSE)</f>
        <v>249</v>
      </c>
      <c r="L200" s="247">
        <f>VLOOKUP(A200,'[5]População das EFPC - detalhada'!$A$1:$E$247,4,FALSE)</f>
        <v>118</v>
      </c>
      <c r="M200" s="248">
        <v>1</v>
      </c>
      <c r="N200" s="248">
        <v>2</v>
      </c>
      <c r="O200" s="330" t="str">
        <f>VLOOKUP(A200,[6]Dados_EFPC!$A$1:$O$272,15,FALSE)</f>
        <v>https://www.capof.org.br/</v>
      </c>
    </row>
    <row r="201" spans="1:15" x14ac:dyDescent="0.3">
      <c r="A201" s="328" t="s">
        <v>583</v>
      </c>
      <c r="B201" s="328" t="s">
        <v>865</v>
      </c>
      <c r="C201" s="328" t="s">
        <v>866</v>
      </c>
      <c r="D201" s="329" t="s">
        <v>756</v>
      </c>
      <c r="E201" s="329" t="s">
        <v>162</v>
      </c>
      <c r="F201" s="246">
        <f>VLOOKUP(A201,[4]Planilha1!$E$4:$F$270,2,FALSE)</f>
        <v>308275427.5</v>
      </c>
      <c r="G201" s="246">
        <f>VLOOKUP(A201,[4]Planilha7!$L$5:$Q$252,6,FALSE)</f>
        <v>2807759.63</v>
      </c>
      <c r="H201" s="246">
        <f>VLOOKUP(A201,[4]Planilha7!$T$4:$U$255,2,FALSE)</f>
        <v>3260570.27</v>
      </c>
      <c r="I201" s="246">
        <f>VLOOKUP(A201,[4]Planilha7!$L$5:$R$252,7,FALSE)</f>
        <v>2567.14</v>
      </c>
      <c r="J201" s="247">
        <f>VLOOKUP(A201,'[5]População das EFPC - detalhada'!$A$1:$E$247,5,FALSE)</f>
        <v>908</v>
      </c>
      <c r="K201" s="247">
        <f>VLOOKUP(A201,'[5]População das EFPC - detalhada'!$A$1:$E$247,3,FALSE)</f>
        <v>388</v>
      </c>
      <c r="L201" s="247">
        <f>VLOOKUP(A201,'[5]População das EFPC - detalhada'!$A$1:$E$247,4,FALSE)</f>
        <v>88</v>
      </c>
      <c r="M201" s="248">
        <v>3</v>
      </c>
      <c r="N201" s="248">
        <v>3</v>
      </c>
      <c r="O201" s="330" t="str">
        <f>VLOOKUP(A201,[6]Dados_EFPC!$A$1:$O$272,15,FALSE)</f>
        <v>http://www.fumpresc.com.br</v>
      </c>
    </row>
    <row r="202" spans="1:15" x14ac:dyDescent="0.3">
      <c r="A202" s="328" t="s">
        <v>584</v>
      </c>
      <c r="B202" s="328" t="s">
        <v>748</v>
      </c>
      <c r="C202" s="328" t="s">
        <v>749</v>
      </c>
      <c r="D202" s="329" t="s">
        <v>418</v>
      </c>
      <c r="E202" s="329" t="s">
        <v>283</v>
      </c>
      <c r="F202" s="246">
        <f>VLOOKUP(A202,[4]Planilha1!$E$4:$F$270,2,FALSE)</f>
        <v>316389.94</v>
      </c>
      <c r="G202" s="246">
        <f>VLOOKUP(A202,[4]Planilha7!$L$5:$Q$252,6,FALSE)</f>
        <v>1530061.77</v>
      </c>
      <c r="H202" s="246">
        <f>VLOOKUP(A202,[4]Planilha7!$T$4:$U$255,2,FALSE)</f>
        <v>2900543.6599999997</v>
      </c>
      <c r="I202" s="246">
        <f>VLOOKUP(A202,[4]Planilha7!$L$5:$R$252,7,FALSE)</f>
        <v>13140.48</v>
      </c>
      <c r="J202" s="247">
        <f>VLOOKUP(A202,'[5]População das EFPC - detalhada'!$A$1:$E$247,5,FALSE)</f>
        <v>875</v>
      </c>
      <c r="K202" s="247">
        <f>VLOOKUP(A202,'[5]População das EFPC - detalhada'!$A$1:$E$247,3,FALSE)</f>
        <v>200</v>
      </c>
      <c r="L202" s="247">
        <f>VLOOKUP(A202,'[5]População das EFPC - detalhada'!$A$1:$E$247,4,FALSE)</f>
        <v>16</v>
      </c>
      <c r="M202" s="248">
        <v>1</v>
      </c>
      <c r="N202" s="248">
        <v>2</v>
      </c>
      <c r="O202" s="330" t="str">
        <f>VLOOKUP(A202,[6]Dados_EFPC!$A$1:$O$272,15,FALSE)</f>
        <v>https://www.portalprev.com.br/carboprev</v>
      </c>
    </row>
    <row r="203" spans="1:15" x14ac:dyDescent="0.3">
      <c r="A203" s="328" t="s">
        <v>585</v>
      </c>
      <c r="B203" s="328" t="s">
        <v>1117</v>
      </c>
      <c r="C203" s="328" t="s">
        <v>1118</v>
      </c>
      <c r="D203" s="329" t="s">
        <v>710</v>
      </c>
      <c r="E203" s="329" t="s">
        <v>283</v>
      </c>
      <c r="F203" s="246">
        <f>VLOOKUP(A203,[4]Planilha1!$E$4:$F$270,2,FALSE)</f>
        <v>295926945.04000002</v>
      </c>
      <c r="G203" s="246">
        <f>VLOOKUP(A203,[4]Planilha7!$L$5:$Q$252,6,FALSE)</f>
        <v>1559633.48</v>
      </c>
      <c r="H203" s="246">
        <f>VLOOKUP(A203,[4]Planilha7!$T$4:$U$255,2,FALSE)</f>
        <v>2847469.5</v>
      </c>
      <c r="I203" s="246">
        <f>VLOOKUP(A203,[4]Planilha7!$L$5:$R$252,7,FALSE)</f>
        <v>767696.6</v>
      </c>
      <c r="J203" s="247">
        <f>VLOOKUP(A203,'[5]População das EFPC - detalhada'!$A$1:$E$247,5,FALSE)</f>
        <v>5683</v>
      </c>
      <c r="K203" s="247">
        <f>VLOOKUP(A203,'[5]População das EFPC - detalhada'!$A$1:$E$247,3,FALSE)</f>
        <v>145</v>
      </c>
      <c r="L203" s="247">
        <f>VLOOKUP(A203,'[5]População das EFPC - detalhada'!$A$1:$E$247,4,FALSE)</f>
        <v>18</v>
      </c>
      <c r="M203" s="248">
        <v>1</v>
      </c>
      <c r="N203" s="248">
        <v>51</v>
      </c>
      <c r="O203" s="330" t="str">
        <f>VLOOKUP(A203,[6]Dados_EFPC!$A$1:$O$272,15,FALSE)</f>
        <v>HTTP://WWW.RBSPREV.COM.BR/</v>
      </c>
    </row>
    <row r="204" spans="1:15" x14ac:dyDescent="0.3">
      <c r="A204" s="328" t="s">
        <v>580</v>
      </c>
      <c r="B204" s="328" t="s">
        <v>869</v>
      </c>
      <c r="C204" s="328" t="s">
        <v>870</v>
      </c>
      <c r="D204" s="329" t="s">
        <v>693</v>
      </c>
      <c r="E204" s="329" t="s">
        <v>162</v>
      </c>
      <c r="F204" s="246">
        <f>VLOOKUP(A204,[4]Planilha1!$E$4:$F$270,2,FALSE)</f>
        <v>287489355.69</v>
      </c>
      <c r="G204" s="246">
        <f>VLOOKUP(A204,[4]Planilha7!$L$5:$Q$252,6,FALSE)</f>
        <v>1102629.31</v>
      </c>
      <c r="H204" s="246">
        <f>VLOOKUP(A204,[4]Planilha7!$T$4:$U$255,2,FALSE)</f>
        <v>5448489.71</v>
      </c>
      <c r="I204" s="246">
        <f>VLOOKUP(A204,[4]Planilha7!$L$5:$R$252,7,FALSE)</f>
        <v>0</v>
      </c>
      <c r="J204" s="247">
        <f>VLOOKUP(A204,'[5]População das EFPC - detalhada'!$A$1:$E$247,5,FALSE)</f>
        <v>405</v>
      </c>
      <c r="K204" s="247">
        <f>VLOOKUP(A204,'[5]População das EFPC - detalhada'!$A$1:$E$247,3,FALSE)</f>
        <v>638</v>
      </c>
      <c r="L204" s="247">
        <f>VLOOKUP(A204,'[5]População das EFPC - detalhada'!$A$1:$E$247,4,FALSE)</f>
        <v>192</v>
      </c>
      <c r="M204" s="248">
        <v>1</v>
      </c>
      <c r="N204" s="248">
        <v>2</v>
      </c>
      <c r="O204" s="330" t="str">
        <f>VLOOKUP(A204,[6]Dados_EFPC!$A$1:$O$272,15,FALSE)</f>
        <v>http://www.funcasal.com.br</v>
      </c>
    </row>
    <row r="205" spans="1:15" x14ac:dyDescent="0.3">
      <c r="A205" s="328" t="s">
        <v>589</v>
      </c>
      <c r="B205" s="328" t="s">
        <v>688</v>
      </c>
      <c r="C205" s="328" t="s">
        <v>689</v>
      </c>
      <c r="D205" s="329" t="s">
        <v>690</v>
      </c>
      <c r="E205" s="329" t="s">
        <v>162</v>
      </c>
      <c r="F205" s="246">
        <f>VLOOKUP(A205,[4]Planilha1!$E$4:$F$270,2,FALSE)</f>
        <v>285895510.87</v>
      </c>
      <c r="G205" s="246">
        <f>VLOOKUP(A205,[4]Planilha7!$L$5:$Q$252,6,FALSE)</f>
        <v>2483830.2400000002</v>
      </c>
      <c r="H205" s="246">
        <f>VLOOKUP(A205,[4]Planilha7!$T$4:$U$255,2,FALSE)</f>
        <v>2629980.6100000003</v>
      </c>
      <c r="I205" s="246">
        <f>VLOOKUP(A205,[4]Planilha7!$L$5:$R$252,7,FALSE)</f>
        <v>6541.13</v>
      </c>
      <c r="J205" s="247">
        <f>VLOOKUP(A205,'[5]População das EFPC - detalhada'!$A$1:$E$247,5,FALSE)</f>
        <v>666</v>
      </c>
      <c r="K205" s="247">
        <f>VLOOKUP(A205,'[5]População das EFPC - detalhada'!$A$1:$E$247,3,FALSE)</f>
        <v>197</v>
      </c>
      <c r="L205" s="247">
        <f>VLOOKUP(A205,'[5]População das EFPC - detalhada'!$A$1:$E$247,4,FALSE)</f>
        <v>71</v>
      </c>
      <c r="M205" s="248">
        <v>1</v>
      </c>
      <c r="N205" s="248">
        <v>4</v>
      </c>
      <c r="O205" s="330" t="str">
        <f>VLOOKUP(A205,[6]Dados_EFPC!$A$1:$O$272,15,FALSE)</f>
        <v>http://www.fundacaoalpha.org.br</v>
      </c>
    </row>
    <row r="206" spans="1:15" x14ac:dyDescent="0.3">
      <c r="A206" s="328" t="s">
        <v>588</v>
      </c>
      <c r="B206" s="328" t="s">
        <v>1165</v>
      </c>
      <c r="C206" s="328" t="s">
        <v>1166</v>
      </c>
      <c r="D206" s="329" t="s">
        <v>418</v>
      </c>
      <c r="E206" s="329" t="s">
        <v>283</v>
      </c>
      <c r="F206" s="246">
        <f>VLOOKUP(A206,[4]Planilha1!$E$4:$F$270,2,FALSE)</f>
        <v>246948980.83000001</v>
      </c>
      <c r="G206" s="246" t="s">
        <v>1263</v>
      </c>
      <c r="H206" s="246">
        <f>VLOOKUP(A206,[4]Planilha7!$T$4:$U$255,2,FALSE)</f>
        <v>5417746.4100000001</v>
      </c>
      <c r="I206" s="246" t="s">
        <v>1263</v>
      </c>
      <c r="J206" s="247">
        <f>VLOOKUP(A206,'[5]População das EFPC - detalhada'!$A$1:$E$247,5,FALSE)</f>
        <v>0</v>
      </c>
      <c r="K206" s="247">
        <f>VLOOKUP(A206,'[5]População das EFPC - detalhada'!$A$1:$E$247,3,FALSE)</f>
        <v>27</v>
      </c>
      <c r="L206" s="247">
        <f>VLOOKUP(A206,'[5]População das EFPC - detalhada'!$A$1:$E$247,4,FALSE)</f>
        <v>68</v>
      </c>
      <c r="M206" s="248">
        <v>1</v>
      </c>
      <c r="N206" s="248">
        <v>1</v>
      </c>
      <c r="O206" s="330" t="str">
        <f>VLOOKUP(A206,[6]Dados_EFPC!$A$1:$O$272,15,FALSE)</f>
        <v>http://www.somupp.com.br/2127/3922.html</v>
      </c>
    </row>
    <row r="207" spans="1:15" x14ac:dyDescent="0.3">
      <c r="A207" s="328" t="s">
        <v>592</v>
      </c>
      <c r="B207" s="328" t="s">
        <v>1095</v>
      </c>
      <c r="C207" s="328" t="s">
        <v>1096</v>
      </c>
      <c r="D207" s="329" t="s">
        <v>710</v>
      </c>
      <c r="E207" s="329" t="s">
        <v>283</v>
      </c>
      <c r="F207" s="246">
        <f>VLOOKUP(A207,[4]Planilha1!$E$4:$F$270,2,FALSE)</f>
        <v>257416958.36000001</v>
      </c>
      <c r="G207" s="246">
        <f>VLOOKUP(A207,[4]Planilha7!$L$5:$Q$252,6,FALSE)</f>
        <v>3009207.95</v>
      </c>
      <c r="H207" s="246">
        <f>VLOOKUP(A207,[4]Planilha7!$T$4:$U$255,2,FALSE)</f>
        <v>2004829.8599999999</v>
      </c>
      <c r="I207" s="246">
        <f>VLOOKUP(A207,[4]Planilha7!$L$5:$R$252,7,FALSE)</f>
        <v>476373.82</v>
      </c>
      <c r="J207" s="247">
        <f>VLOOKUP(A207,'[5]População das EFPC - detalhada'!$A$1:$E$247,5,FALSE)</f>
        <v>3107</v>
      </c>
      <c r="K207" s="247">
        <f>VLOOKUP(A207,'[5]População das EFPC - detalhada'!$A$1:$E$247,3,FALSE)</f>
        <v>45</v>
      </c>
      <c r="L207" s="247">
        <f>VLOOKUP(A207,'[5]População das EFPC - detalhada'!$A$1:$E$247,4,FALSE)</f>
        <v>6</v>
      </c>
      <c r="M207" s="248">
        <v>1</v>
      </c>
      <c r="N207" s="248">
        <v>1</v>
      </c>
      <c r="O207" s="330" t="str">
        <f>VLOOKUP(A207,[6]Dados_EFPC!$A$1:$O$272,15,FALSE)</f>
        <v>WWW.PORTALPREV.COM.BR/PREVISTIHL</v>
      </c>
    </row>
    <row r="208" spans="1:15" x14ac:dyDescent="0.3">
      <c r="A208" s="328" t="s">
        <v>607</v>
      </c>
      <c r="B208" s="328" t="s">
        <v>1029</v>
      </c>
      <c r="C208" s="328" t="s">
        <v>1030</v>
      </c>
      <c r="D208" s="329" t="s">
        <v>667</v>
      </c>
      <c r="E208" s="329" t="s">
        <v>162</v>
      </c>
      <c r="F208" s="246">
        <f>VLOOKUP(A208,[4]Planilha1!$E$4:$F$270,2,FALSE)</f>
        <v>285346824.20999998</v>
      </c>
      <c r="G208" s="246">
        <f>VLOOKUP(A208,[4]Planilha7!$L$5:$Q$252,6,FALSE)</f>
        <v>18235480.16</v>
      </c>
      <c r="H208" s="246">
        <f>VLOOKUP(A208,[4]Planilha7!$T$4:$U$255,2,FALSE)</f>
        <v>859124.74</v>
      </c>
      <c r="I208" s="246">
        <f>VLOOKUP(A208,[4]Planilha7!$L$5:$R$252,7,FALSE)</f>
        <v>136295.54999999999</v>
      </c>
      <c r="J208" s="247">
        <f>VLOOKUP(A208,'[5]População das EFPC - detalhada'!$A$1:$E$247,5,FALSE)</f>
        <v>3077</v>
      </c>
      <c r="K208" s="247">
        <f>VLOOKUP(A208,'[5]População das EFPC - detalhada'!$A$1:$E$247,3,FALSE)</f>
        <v>0</v>
      </c>
      <c r="L208" s="247">
        <f>VLOOKUP(A208,'[5]População das EFPC - detalhada'!$A$1:$E$247,4,FALSE)</f>
        <v>4</v>
      </c>
      <c r="M208" s="248">
        <v>2</v>
      </c>
      <c r="N208" s="248">
        <v>13</v>
      </c>
      <c r="O208" s="330" t="str">
        <f>VLOOKUP(A208,[6]Dados_EFPC!$A$1:$O$272,15,FALSE)</f>
        <v>http://www.prevcommg.com.br</v>
      </c>
    </row>
    <row r="209" spans="1:15" x14ac:dyDescent="0.3">
      <c r="A209" s="328" t="s">
        <v>595</v>
      </c>
      <c r="B209" s="328" t="s">
        <v>997</v>
      </c>
      <c r="C209" s="328" t="s">
        <v>998</v>
      </c>
      <c r="D209" s="329" t="s">
        <v>710</v>
      </c>
      <c r="E209" s="329" t="s">
        <v>282</v>
      </c>
      <c r="F209" s="246">
        <f>VLOOKUP(A209,[4]Planilha1!$E$4:$F$270,2,FALSE)</f>
        <v>241588108.91999999</v>
      </c>
      <c r="G209" s="246">
        <f>VLOOKUP(A209,[4]Planilha7!$L$5:$Q$252,6,FALSE)</f>
        <v>4434804.6100000003</v>
      </c>
      <c r="H209" s="246">
        <f>VLOOKUP(A209,[4]Planilha7!$T$4:$U$255,2,FALSE)</f>
        <v>528733.94999999995</v>
      </c>
      <c r="I209" s="246">
        <f>VLOOKUP(A209,[4]Planilha7!$L$5:$R$252,7,FALSE)</f>
        <v>2840246.33</v>
      </c>
      <c r="J209" s="247">
        <f>VLOOKUP(A209,'[5]População das EFPC - detalhada'!$A$1:$E$247,5,FALSE)</f>
        <v>8107</v>
      </c>
      <c r="K209" s="247">
        <f>VLOOKUP(A209,'[5]População das EFPC - detalhada'!$A$1:$E$247,3,FALSE)</f>
        <v>46</v>
      </c>
      <c r="L209" s="247">
        <f>VLOOKUP(A209,'[5]População das EFPC - detalhada'!$A$1:$E$247,4,FALSE)</f>
        <v>41</v>
      </c>
      <c r="M209" s="248">
        <v>1</v>
      </c>
      <c r="N209" s="248">
        <v>2</v>
      </c>
      <c r="O209" s="330" t="str">
        <f>VLOOKUP(A209,[6]Dados_EFPC!$A$1:$O$272,15,FALSE)</f>
        <v>http://www.oabprev-rs.org.br</v>
      </c>
    </row>
    <row r="210" spans="1:15" x14ac:dyDescent="0.3">
      <c r="A210" s="328" t="s">
        <v>597</v>
      </c>
      <c r="B210" s="328" t="s">
        <v>1169</v>
      </c>
      <c r="C210" s="328" t="s">
        <v>1170</v>
      </c>
      <c r="D210" s="329" t="s">
        <v>756</v>
      </c>
      <c r="E210" s="329" t="s">
        <v>283</v>
      </c>
      <c r="F210" s="246">
        <f>VLOOKUP(A210,[4]Planilha1!$E$4:$F$270,2,FALSE)</f>
        <v>225892949.71000001</v>
      </c>
      <c r="G210" s="246">
        <f>VLOOKUP(A210,[4]Planilha7!$L$5:$Q$252,6,FALSE)</f>
        <v>5356188.95</v>
      </c>
      <c r="H210" s="246">
        <f>VLOOKUP(A210,[4]Planilha7!$T$4:$U$255,2,FALSE)</f>
        <v>2879159.23</v>
      </c>
      <c r="I210" s="246">
        <f>VLOOKUP(A210,[4]Planilha7!$L$5:$R$252,7,FALSE)</f>
        <v>160544.79</v>
      </c>
      <c r="J210" s="247">
        <f>VLOOKUP(A210,'[5]População das EFPC - detalhada'!$A$1:$E$247,5,FALSE)</f>
        <v>2049</v>
      </c>
      <c r="K210" s="247">
        <f>VLOOKUP(A210,'[5]População das EFPC - detalhada'!$A$1:$E$247,3,FALSE)</f>
        <v>116</v>
      </c>
      <c r="L210" s="247">
        <f>VLOOKUP(A210,'[5]População das EFPC - detalhada'!$A$1:$E$247,4,FALSE)</f>
        <v>33</v>
      </c>
      <c r="M210" s="248">
        <v>5</v>
      </c>
      <c r="N210" s="248">
        <v>19</v>
      </c>
      <c r="O210" s="330" t="str">
        <f>VLOOKUP(A210,[6]Dados_EFPC!$A$1:$O$272,15,FALSE)</f>
        <v>https://www.sulprevidencia.org.br/</v>
      </c>
    </row>
    <row r="211" spans="1:15" x14ac:dyDescent="0.3">
      <c r="A211" s="328" t="s">
        <v>594</v>
      </c>
      <c r="B211" s="328" t="s">
        <v>944</v>
      </c>
      <c r="C211" s="328" t="s">
        <v>945</v>
      </c>
      <c r="D211" s="329" t="s">
        <v>690</v>
      </c>
      <c r="E211" s="329" t="s">
        <v>283</v>
      </c>
      <c r="F211" s="246">
        <f>VLOOKUP(A211,[4]Planilha1!$E$4:$F$270,2,FALSE)</f>
        <v>209225720.27000001</v>
      </c>
      <c r="G211" s="246">
        <f>VLOOKUP(A211,[4]Planilha7!$L$5:$Q$252,6,FALSE)</f>
        <v>2543114.96</v>
      </c>
      <c r="H211" s="246">
        <f>VLOOKUP(A211,[4]Planilha7!$T$4:$U$255,2,FALSE)</f>
        <v>928731.71</v>
      </c>
      <c r="I211" s="246">
        <f>VLOOKUP(A211,[4]Planilha7!$L$5:$R$252,7,FALSE)</f>
        <v>7492734.8499999996</v>
      </c>
      <c r="J211" s="247">
        <f>VLOOKUP(A211,'[5]População das EFPC - detalhada'!$A$1:$E$247,5,FALSE)</f>
        <v>4001</v>
      </c>
      <c r="K211" s="247">
        <f>VLOOKUP(A211,'[5]População das EFPC - detalhada'!$A$1:$E$247,3,FALSE)</f>
        <v>73</v>
      </c>
      <c r="L211" s="247">
        <f>VLOOKUP(A211,'[5]População das EFPC - detalhada'!$A$1:$E$247,4,FALSE)</f>
        <v>28</v>
      </c>
      <c r="M211" s="248">
        <v>6</v>
      </c>
      <c r="N211" s="248">
        <v>41</v>
      </c>
      <c r="O211" s="330" t="str">
        <f>VLOOKUP(A211,[6]Dados_EFPC!$A$1:$O$272,15,FALSE)</f>
        <v>https://maisfuturo.com.br/</v>
      </c>
    </row>
    <row r="212" spans="1:15" x14ac:dyDescent="0.3">
      <c r="A212" s="328" t="s">
        <v>596</v>
      </c>
      <c r="B212" s="328" t="s">
        <v>1121</v>
      </c>
      <c r="C212" s="328" t="s">
        <v>1122</v>
      </c>
      <c r="D212" s="329" t="s">
        <v>418</v>
      </c>
      <c r="E212" s="329" t="s">
        <v>283</v>
      </c>
      <c r="F212" s="246">
        <f>VLOOKUP(A212,[4]Planilha1!$E$4:$F$270,2,FALSE)</f>
        <v>218870305.75999999</v>
      </c>
      <c r="G212" s="246">
        <f>VLOOKUP(A212,[4]Planilha7!$L$5:$Q$252,6,FALSE)</f>
        <v>4486740.2699999996</v>
      </c>
      <c r="H212" s="246">
        <f>VLOOKUP(A212,[4]Planilha7!$T$4:$U$255,2,FALSE)</f>
        <v>1297064.7</v>
      </c>
      <c r="I212" s="246">
        <f>VLOOKUP(A212,[4]Planilha7!$L$5:$R$252,7,FALSE)</f>
        <v>224955.61</v>
      </c>
      <c r="J212" s="247">
        <f>VLOOKUP(A212,'[5]População das EFPC - detalhada'!$A$1:$E$247,5,FALSE)</f>
        <v>896</v>
      </c>
      <c r="K212" s="247">
        <f>VLOOKUP(A212,'[5]População das EFPC - detalhada'!$A$1:$E$247,3,FALSE)</f>
        <v>50</v>
      </c>
      <c r="L212" s="247">
        <f>VLOOKUP(A212,'[5]População das EFPC - detalhada'!$A$1:$E$247,4,FALSE)</f>
        <v>21</v>
      </c>
      <c r="M212" s="248">
        <v>1</v>
      </c>
      <c r="N212" s="248">
        <v>5</v>
      </c>
      <c r="O212" s="330" t="str">
        <f>VLOOKUP(A212,[6]Dados_EFPC!$A$1:$O$272,15,FALSE)</f>
        <v>http://www.reckittprev.com.br</v>
      </c>
    </row>
    <row r="213" spans="1:15" x14ac:dyDescent="0.3">
      <c r="A213" s="328" t="s">
        <v>593</v>
      </c>
      <c r="B213" s="328" t="s">
        <v>1157</v>
      </c>
      <c r="C213" s="328" t="s">
        <v>1158</v>
      </c>
      <c r="D213" s="329" t="s">
        <v>675</v>
      </c>
      <c r="E213" s="329" t="s">
        <v>162</v>
      </c>
      <c r="F213" s="246">
        <f>VLOOKUP(A213,[4]Planilha1!$E$4:$F$270,2,FALSE)</f>
        <v>208538266.61000001</v>
      </c>
      <c r="G213" s="246">
        <f>VLOOKUP(A213,[4]Planilha7!$L$5:$Q$252,6,FALSE)</f>
        <v>2958281.2900000005</v>
      </c>
      <c r="H213" s="246">
        <f>VLOOKUP(A213,[4]Planilha7!$T$4:$U$255,2,FALSE)</f>
        <v>5012959.12</v>
      </c>
      <c r="I213" s="246">
        <f>VLOOKUP(A213,[4]Planilha7!$L$5:$R$252,7,FALSE)</f>
        <v>189365.55</v>
      </c>
      <c r="J213" s="247">
        <f>VLOOKUP(A213,'[5]População das EFPC - detalhada'!$A$1:$E$247,5,FALSE)</f>
        <v>5994</v>
      </c>
      <c r="K213" s="247">
        <f>VLOOKUP(A213,'[5]População das EFPC - detalhada'!$A$1:$E$247,3,FALSE)</f>
        <v>205</v>
      </c>
      <c r="L213" s="247">
        <f>VLOOKUP(A213,'[5]População das EFPC - detalhada'!$A$1:$E$247,4,FALSE)</f>
        <v>380</v>
      </c>
      <c r="M213" s="248">
        <v>3</v>
      </c>
      <c r="N213" s="248">
        <v>3</v>
      </c>
      <c r="O213" s="330" t="str">
        <f>VLOOKUP(A213,[6]Dados_EFPC!$A$1:$O$272,15,FALSE)</f>
        <v>https://sias.org.br/seguros/</v>
      </c>
    </row>
    <row r="214" spans="1:15" x14ac:dyDescent="0.3">
      <c r="A214" s="328" t="s">
        <v>611</v>
      </c>
      <c r="B214" s="328" t="s">
        <v>1181</v>
      </c>
      <c r="C214" s="328" t="s">
        <v>1182</v>
      </c>
      <c r="D214" s="329" t="s">
        <v>675</v>
      </c>
      <c r="E214" s="329" t="s">
        <v>283</v>
      </c>
      <c r="F214" s="246">
        <f>VLOOKUP(A214,[4]Planilha1!$E$4:$F$270,2,FALSE)</f>
        <v>209105307.63999999</v>
      </c>
      <c r="G214" s="246">
        <f>VLOOKUP(A214,[4]Planilha7!$L$5:$Q$252,6,FALSE)</f>
        <v>2524988.7800000003</v>
      </c>
      <c r="H214" s="246">
        <f>VLOOKUP(A214,[4]Planilha7!$T$4:$U$255,2,FALSE)</f>
        <v>1275524.69</v>
      </c>
      <c r="I214" s="246">
        <f>VLOOKUP(A214,[4]Planilha7!$L$5:$R$252,7,FALSE)</f>
        <v>1273336.04</v>
      </c>
      <c r="J214" s="247">
        <f>VLOOKUP(A214,'[5]População das EFPC - detalhada'!$A$1:$E$247,5,FALSE)</f>
        <v>215</v>
      </c>
      <c r="K214" s="247">
        <f>VLOOKUP(A214,'[5]População das EFPC - detalhada'!$A$1:$E$247,3,FALSE)</f>
        <v>57</v>
      </c>
      <c r="L214" s="247">
        <f>VLOOKUP(A214,'[5]População das EFPC - detalhada'!$A$1:$E$247,4,FALSE)</f>
        <v>7</v>
      </c>
      <c r="M214" s="248">
        <v>2</v>
      </c>
      <c r="N214" s="248">
        <v>2</v>
      </c>
      <c r="O214" s="330" t="str">
        <f>VLOOKUP(A214,[6]Dados_EFPC!$A$1:$O$272,15,FALSE)</f>
        <v>http://www.portalprev.com.br/texprev</v>
      </c>
    </row>
    <row r="215" spans="1:15" x14ac:dyDescent="0.3">
      <c r="A215" s="328" t="s">
        <v>599</v>
      </c>
      <c r="B215" s="328" t="s">
        <v>794</v>
      </c>
      <c r="C215" s="328" t="s">
        <v>795</v>
      </c>
      <c r="D215" s="329" t="s">
        <v>756</v>
      </c>
      <c r="E215" s="329" t="s">
        <v>162</v>
      </c>
      <c r="F215" s="246">
        <f>VLOOKUP(A215,[4]Planilha1!$E$4:$F$270,2,FALSE)</f>
        <v>197068691.58000001</v>
      </c>
      <c r="G215" s="246">
        <f>VLOOKUP(A215,[4]Planilha7!$L$5:$Q$252,6,FALSE)</f>
        <v>2502284</v>
      </c>
      <c r="H215" s="246">
        <f>VLOOKUP(A215,[4]Planilha7!$T$4:$U$255,2,FALSE)</f>
        <v>690361.4</v>
      </c>
      <c r="I215" s="246">
        <f>VLOOKUP(A215,[4]Planilha7!$L$5:$R$252,7,FALSE)</f>
        <v>2325956.9900000002</v>
      </c>
      <c r="J215" s="247">
        <f>VLOOKUP(A215,'[5]População das EFPC - detalhada'!$A$1:$E$247,5,FALSE)</f>
        <v>305</v>
      </c>
      <c r="K215" s="247">
        <f>VLOOKUP(A215,'[5]População das EFPC - detalhada'!$A$1:$E$247,3,FALSE)</f>
        <v>64</v>
      </c>
      <c r="L215" s="247">
        <f>VLOOKUP(A215,'[5]População das EFPC - detalhada'!$A$1:$E$247,4,FALSE)</f>
        <v>18</v>
      </c>
      <c r="M215" s="248">
        <v>1</v>
      </c>
      <c r="N215" s="248">
        <v>1</v>
      </c>
      <c r="O215" s="330" t="str">
        <f>VLOOKUP(A215,[6]Dados_EFPC!$A$1:$O$272,15,FALSE)</f>
        <v>http://www.datusprev.com.br</v>
      </c>
    </row>
    <row r="216" spans="1:15" x14ac:dyDescent="0.3">
      <c r="A216" s="328" t="s">
        <v>591</v>
      </c>
      <c r="B216" s="328" t="s">
        <v>905</v>
      </c>
      <c r="C216" s="328" t="s">
        <v>906</v>
      </c>
      <c r="D216" s="329" t="s">
        <v>696</v>
      </c>
      <c r="E216" s="329" t="s">
        <v>162</v>
      </c>
      <c r="F216" s="246">
        <f>VLOOKUP(A216,[4]Planilha1!$E$4:$F$270,2,FALSE)</f>
        <v>175516180.63</v>
      </c>
      <c r="G216" s="246">
        <f>VLOOKUP(A216,[4]Planilha7!$L$5:$Q$252,6,FALSE)</f>
        <v>3525298.67</v>
      </c>
      <c r="H216" s="246">
        <f>VLOOKUP(A216,[4]Planilha7!$T$4:$U$255,2,FALSE)</f>
        <v>8279516.8699999992</v>
      </c>
      <c r="I216" s="246">
        <f>VLOOKUP(A216,[4]Planilha7!$L$5:$R$252,7,FALSE)</f>
        <v>0</v>
      </c>
      <c r="J216" s="247">
        <f>VLOOKUP(A216,'[5]População das EFPC - detalhada'!$A$1:$E$247,5,FALSE)</f>
        <v>30</v>
      </c>
      <c r="K216" s="247">
        <f>VLOOKUP(A216,'[5]População das EFPC - detalhada'!$A$1:$E$247,3,FALSE)</f>
        <v>215</v>
      </c>
      <c r="L216" s="247">
        <f>VLOOKUP(A216,'[5]População das EFPC - detalhada'!$A$1:$E$247,4,FALSE)</f>
        <v>83</v>
      </c>
      <c r="M216" s="248">
        <v>1</v>
      </c>
      <c r="N216" s="248">
        <v>2</v>
      </c>
      <c r="O216" s="330" t="str">
        <f>VLOOKUP(A216,[6]Dados_EFPC!$A$1:$O$272,15,FALSE)</f>
        <v>www.geiprev.com.br</v>
      </c>
    </row>
    <row r="217" spans="1:15" x14ac:dyDescent="0.3">
      <c r="A217" s="328" t="s">
        <v>655</v>
      </c>
      <c r="B217" s="328" t="s">
        <v>980</v>
      </c>
      <c r="C217" s="328" t="s">
        <v>981</v>
      </c>
      <c r="D217" s="329" t="s">
        <v>418</v>
      </c>
      <c r="E217" s="329" t="s">
        <v>282</v>
      </c>
      <c r="F217" s="246">
        <f>VLOOKUP(A217,[4]Planilha1!$E$4:$F$270,2,FALSE)</f>
        <v>194966992.02000001</v>
      </c>
      <c r="G217" s="246">
        <f>VLOOKUP(A217,[4]Planilha7!$L$5:$Q$252,6,FALSE)</f>
        <v>4883731.3600000003</v>
      </c>
      <c r="H217" s="246">
        <f>VLOOKUP(A217,[4]Planilha7!$T$4:$U$255,2,FALSE)</f>
        <v>3756774.63</v>
      </c>
      <c r="I217" s="246">
        <f>VLOOKUP(A217,[4]Planilha7!$L$5:$R$252,7,FALSE)</f>
        <v>1213292.8700000001</v>
      </c>
      <c r="J217" s="247">
        <f>VLOOKUP(A217,'[5]População das EFPC - detalhada'!$A$1:$E$247,5,FALSE)</f>
        <v>9612</v>
      </c>
      <c r="K217" s="247">
        <f>VLOOKUP(A217,'[5]População das EFPC - detalhada'!$A$1:$E$247,3,FALSE)</f>
        <v>0</v>
      </c>
      <c r="L217" s="247">
        <f>VLOOKUP(A217,'[5]População das EFPC - detalhada'!$A$1:$E$247,4,FALSE)</f>
        <v>0</v>
      </c>
      <c r="M217" s="248">
        <v>4</v>
      </c>
      <c r="N217" s="248">
        <v>8</v>
      </c>
      <c r="O217" s="330" t="str">
        <f>VLOOKUP(A217,[6]Dados_EFPC!$A$1:$O$272,15,FALSE)</f>
        <v>https://www.mutuoprev.com.br/</v>
      </c>
    </row>
    <row r="218" spans="1:15" x14ac:dyDescent="0.3">
      <c r="A218" s="328" t="s">
        <v>602</v>
      </c>
      <c r="B218" s="328" t="s">
        <v>986</v>
      </c>
      <c r="C218" s="328" t="s">
        <v>987</v>
      </c>
      <c r="D218" s="329" t="s">
        <v>810</v>
      </c>
      <c r="E218" s="329" t="s">
        <v>282</v>
      </c>
      <c r="F218" s="246">
        <f>VLOOKUP(A218,[4]Planilha1!$E$4:$F$270,2,FALSE)</f>
        <v>182941184.90000001</v>
      </c>
      <c r="G218" s="246">
        <f>VLOOKUP(A218,[4]Planilha7!$L$5:$Q$252,6,FALSE)</f>
        <v>2756054.23</v>
      </c>
      <c r="H218" s="246">
        <f>VLOOKUP(A218,[4]Planilha7!$T$4:$U$255,2,FALSE)</f>
        <v>902949.01</v>
      </c>
      <c r="I218" s="246">
        <f>VLOOKUP(A218,[4]Planilha7!$L$5:$R$252,7,FALSE)</f>
        <v>2698371.86</v>
      </c>
      <c r="J218" s="247">
        <f>VLOOKUP(A218,'[5]População das EFPC - detalhada'!$A$1:$E$247,5,FALSE)</f>
        <v>4491</v>
      </c>
      <c r="K218" s="247">
        <f>VLOOKUP(A218,'[5]População das EFPC - detalhada'!$A$1:$E$247,3,FALSE)</f>
        <v>57</v>
      </c>
      <c r="L218" s="247">
        <f>VLOOKUP(A218,'[5]População das EFPC - detalhada'!$A$1:$E$247,4,FALSE)</f>
        <v>49</v>
      </c>
      <c r="M218" s="248">
        <v>1</v>
      </c>
      <c r="N218" s="248">
        <v>4</v>
      </c>
      <c r="O218" s="330" t="str">
        <f>VLOOKUP(A218,[6]Dados_EFPC!$A$1:$O$272,15,FALSE)</f>
        <v>http://www.oabprevgo.org.br</v>
      </c>
    </row>
    <row r="219" spans="1:15" x14ac:dyDescent="0.3">
      <c r="A219" s="328" t="s">
        <v>610</v>
      </c>
      <c r="B219" s="328" t="s">
        <v>1131</v>
      </c>
      <c r="C219" s="328" t="s">
        <v>1132</v>
      </c>
      <c r="D219" s="329" t="s">
        <v>710</v>
      </c>
      <c r="E219" s="329" t="s">
        <v>162</v>
      </c>
      <c r="F219" s="246">
        <f>VLOOKUP(A219,[4]Planilha1!$E$4:$F$270,2,FALSE)</f>
        <v>205450964.46000001</v>
      </c>
      <c r="G219" s="246">
        <f>VLOOKUP(A219,[4]Planilha7!$L$5:$Q$252,6,FALSE)</f>
        <v>14134900</v>
      </c>
      <c r="H219" s="246">
        <f>VLOOKUP(A219,[4]Planilha7!$T$4:$U$255,2,FALSE)</f>
        <v>0</v>
      </c>
      <c r="I219" s="246">
        <f>VLOOKUP(A219,[4]Planilha7!$L$5:$R$252,7,FALSE)</f>
        <v>41007.33</v>
      </c>
      <c r="J219" s="247">
        <f>VLOOKUP(A219,'[5]População das EFPC - detalhada'!$A$1:$E$247,5,FALSE)</f>
        <v>3279</v>
      </c>
      <c r="K219" s="247">
        <f>VLOOKUP(A219,'[5]População das EFPC - detalhada'!$A$1:$E$247,3,FALSE)</f>
        <v>0</v>
      </c>
      <c r="L219" s="247">
        <f>VLOOKUP(A219,'[5]População das EFPC - detalhada'!$A$1:$E$247,4,FALSE)</f>
        <v>0</v>
      </c>
      <c r="M219" s="248">
        <v>2</v>
      </c>
      <c r="N219" s="248">
        <v>27</v>
      </c>
      <c r="O219" s="330" t="str">
        <f>VLOOKUP(A219,[6]Dados_EFPC!$A$1:$O$272,15,FALSE)</f>
        <v>http://www.rsprev.com.br/inicial</v>
      </c>
    </row>
    <row r="220" spans="1:15" ht="15.6" customHeight="1" x14ac:dyDescent="0.3">
      <c r="A220" s="328" t="s">
        <v>600</v>
      </c>
      <c r="B220" s="328" t="s">
        <v>1024</v>
      </c>
      <c r="C220" s="328" t="s">
        <v>1025</v>
      </c>
      <c r="D220" s="329" t="s">
        <v>1026</v>
      </c>
      <c r="E220" s="329" t="s">
        <v>162</v>
      </c>
      <c r="F220" s="246">
        <f>VLOOKUP(A220,[4]Planilha1!$E$4:$F$270,2,FALSE)</f>
        <v>164560459.56999999</v>
      </c>
      <c r="G220" s="246">
        <f>VLOOKUP(A220,[4]Planilha7!$L$5:$Q$252,6,FALSE)</f>
        <v>262121.36</v>
      </c>
      <c r="H220" s="246">
        <f>VLOOKUP(A220,[4]Planilha7!$T$4:$U$255,2,FALSE)</f>
        <v>1775826.18</v>
      </c>
      <c r="I220" s="246">
        <f>VLOOKUP(A220,[4]Planilha7!$L$5:$R$252,7,FALSE)</f>
        <v>0</v>
      </c>
      <c r="J220" s="247">
        <f>VLOOKUP(A220,'[5]População das EFPC - detalhada'!$A$1:$E$247,5,FALSE)</f>
        <v>15</v>
      </c>
      <c r="K220" s="247">
        <f>VLOOKUP(A220,'[5]População das EFPC - detalhada'!$A$1:$E$247,3,FALSE)</f>
        <v>128</v>
      </c>
      <c r="L220" s="247">
        <f>VLOOKUP(A220,'[5]População das EFPC - detalhada'!$A$1:$E$247,4,FALSE)</f>
        <v>39</v>
      </c>
      <c r="M220" s="248">
        <v>1</v>
      </c>
      <c r="N220" s="248">
        <v>3</v>
      </c>
      <c r="O220" s="330" t="str">
        <f>VLOOKUP(A220,[6]Dados_EFPC!$A$1:$O$272,15,FALSE)</f>
        <v>https://www.prevbep.com.br/</v>
      </c>
    </row>
    <row r="221" spans="1:15" x14ac:dyDescent="0.3">
      <c r="A221" s="328" t="s">
        <v>606</v>
      </c>
      <c r="B221" s="328" t="s">
        <v>964</v>
      </c>
      <c r="C221" s="328" t="s">
        <v>965</v>
      </c>
      <c r="D221" s="329" t="s">
        <v>675</v>
      </c>
      <c r="E221" s="329" t="s">
        <v>283</v>
      </c>
      <c r="F221" s="246">
        <f>VLOOKUP(A221,[4]Planilha1!$E$4:$F$270,2,FALSE)</f>
        <v>172944278.21000001</v>
      </c>
      <c r="G221" s="246">
        <f>VLOOKUP(A221,[4]Planilha7!$L$5:$Q$252,6,FALSE)</f>
        <v>8502520.9700000007</v>
      </c>
      <c r="H221" s="246">
        <f>VLOOKUP(A221,[4]Planilha7!$T$4:$U$255,2,FALSE)</f>
        <v>799004.35</v>
      </c>
      <c r="I221" s="246">
        <f>VLOOKUP(A221,[4]Planilha7!$L$5:$R$252,7,FALSE)</f>
        <v>2053719.08</v>
      </c>
      <c r="J221" s="247">
        <f>VLOOKUP(A221,'[5]População das EFPC - detalhada'!$A$1:$E$247,5,FALSE)</f>
        <v>2998</v>
      </c>
      <c r="K221" s="247">
        <f>VLOOKUP(A221,'[5]População das EFPC - detalhada'!$A$1:$E$247,3,FALSE)</f>
        <v>25</v>
      </c>
      <c r="L221" s="247">
        <f>VLOOKUP(A221,'[5]População das EFPC - detalhada'!$A$1:$E$247,4,FALSE)</f>
        <v>7</v>
      </c>
      <c r="M221" s="248">
        <v>9</v>
      </c>
      <c r="N221" s="248">
        <v>87</v>
      </c>
      <c r="O221" s="330" t="str">
        <f>VLOOKUP(A221,[6]Dados_EFPC!$A$1:$O$272,15,FALSE)</f>
        <v>WWW.MONGERAL.COM.BR</v>
      </c>
    </row>
    <row r="222" spans="1:15" x14ac:dyDescent="0.3">
      <c r="A222" s="328" t="s">
        <v>604</v>
      </c>
      <c r="B222" s="328" t="s">
        <v>1201</v>
      </c>
      <c r="C222" s="328" t="s">
        <v>1202</v>
      </c>
      <c r="D222" s="329" t="s">
        <v>418</v>
      </c>
      <c r="E222" s="329" t="s">
        <v>283</v>
      </c>
      <c r="F222" s="246">
        <f>VLOOKUP(A222,[4]Planilha1!$E$4:$F$270,2,FALSE)</f>
        <v>156862418.84999999</v>
      </c>
      <c r="G222" s="246">
        <f>VLOOKUP(A222,[4]Planilha7!$L$5:$Q$252,6,FALSE)</f>
        <v>948148.94000000006</v>
      </c>
      <c r="H222" s="246">
        <f>VLOOKUP(A222,[4]Planilha7!$T$4:$U$255,2,FALSE)</f>
        <v>1805025.85</v>
      </c>
      <c r="I222" s="246">
        <f>VLOOKUP(A222,[4]Planilha7!$L$5:$R$252,7,FALSE)</f>
        <v>390921.63</v>
      </c>
      <c r="J222" s="247">
        <f>VLOOKUP(A222,'[5]População das EFPC - detalhada'!$A$1:$E$247,5,FALSE)</f>
        <v>2601</v>
      </c>
      <c r="K222" s="247">
        <f>VLOOKUP(A222,'[5]População das EFPC - detalhada'!$A$1:$E$247,3,FALSE)</f>
        <v>130</v>
      </c>
      <c r="L222" s="247">
        <f>VLOOKUP(A222,'[5]População das EFPC - detalhada'!$A$1:$E$247,4,FALSE)</f>
        <v>9</v>
      </c>
      <c r="M222" s="248">
        <v>1</v>
      </c>
      <c r="N222" s="248">
        <v>5</v>
      </c>
      <c r="O222" s="330" t="str">
        <f>VLOOKUP(A222,[6]Dados_EFPC!$A$1:$O$272,15,FALSE)</f>
        <v>Sem site</v>
      </c>
    </row>
    <row r="223" spans="1:15" x14ac:dyDescent="0.3">
      <c r="A223" s="328" t="s">
        <v>598</v>
      </c>
      <c r="B223" s="328" t="s">
        <v>1101</v>
      </c>
      <c r="C223" s="328" t="s">
        <v>1102</v>
      </c>
      <c r="D223" s="329" t="s">
        <v>418</v>
      </c>
      <c r="E223" s="329" t="s">
        <v>283</v>
      </c>
      <c r="F223" s="246">
        <f>VLOOKUP(A223,[4]Planilha1!$E$4:$F$270,2,FALSE)</f>
        <v>161436216.16</v>
      </c>
      <c r="G223" s="246">
        <f>VLOOKUP(A223,[4]Planilha7!$L$5:$Q$252,6,FALSE)</f>
        <v>2525223.0300000003</v>
      </c>
      <c r="H223" s="246">
        <f>VLOOKUP(A223,[4]Planilha7!$T$4:$U$255,2,FALSE)</f>
        <v>1922770.6</v>
      </c>
      <c r="I223" s="246">
        <f>VLOOKUP(A223,[4]Planilha7!$L$5:$R$252,7,FALSE)</f>
        <v>0</v>
      </c>
      <c r="J223" s="247">
        <f>VLOOKUP(A223,'[5]População das EFPC - detalhada'!$A$1:$E$247,5,FALSE)</f>
        <v>393</v>
      </c>
      <c r="K223" s="247">
        <f>VLOOKUP(A223,'[5]População das EFPC - detalhada'!$A$1:$E$247,3,FALSE)</f>
        <v>86</v>
      </c>
      <c r="L223" s="247">
        <f>VLOOKUP(A223,'[5]População das EFPC - detalhada'!$A$1:$E$247,4,FALSE)</f>
        <v>13</v>
      </c>
      <c r="M223" s="248">
        <v>4</v>
      </c>
      <c r="N223" s="248">
        <v>3</v>
      </c>
      <c r="O223" s="330" t="str">
        <f>VLOOKUP(A223,[6]Dados_EFPC!$A$1:$O$272,15,FALSE)</f>
        <v>https://sompo.com.br/respeito-nao-envelhece/</v>
      </c>
    </row>
    <row r="224" spans="1:15" x14ac:dyDescent="0.3">
      <c r="A224" s="328" t="s">
        <v>616</v>
      </c>
      <c r="B224" s="328" t="s">
        <v>1097</v>
      </c>
      <c r="C224" s="328" t="s">
        <v>1098</v>
      </c>
      <c r="D224" s="329" t="s">
        <v>680</v>
      </c>
      <c r="E224" s="329" t="s">
        <v>162</v>
      </c>
      <c r="F224" s="246">
        <f>VLOOKUP(A224,[4]Planilha1!$E$4:$F$270,2,FALSE)</f>
        <v>176231952.75</v>
      </c>
      <c r="G224" s="246">
        <f>VLOOKUP(A224,[4]Planilha7!$L$5:$Q$252,6,FALSE)</f>
        <v>12329251.6</v>
      </c>
      <c r="H224" s="246">
        <f>VLOOKUP(A224,[4]Planilha7!$T$4:$U$255,2,FALSE)</f>
        <v>14377.52</v>
      </c>
      <c r="I224" s="246">
        <f>VLOOKUP(A224,[4]Planilha7!$L$5:$R$252,7,FALSE)</f>
        <v>10702.98</v>
      </c>
      <c r="J224" s="247">
        <f>VLOOKUP(A224,'[5]População das EFPC - detalhada'!$A$1:$E$247,5,FALSE)</f>
        <v>4170</v>
      </c>
      <c r="K224" s="247">
        <f>VLOOKUP(A224,'[5]População das EFPC - detalhada'!$A$1:$E$247,3,FALSE)</f>
        <v>1</v>
      </c>
      <c r="L224" s="247">
        <f>VLOOKUP(A224,'[5]População das EFPC - detalhada'!$A$1:$E$247,4,FALSE)</f>
        <v>4</v>
      </c>
      <c r="M224" s="248">
        <v>4</v>
      </c>
      <c r="N224" s="248">
        <v>19</v>
      </c>
      <c r="O224" s="330" t="str">
        <f>VLOOKUP(A224,[6]Dados_EFPC!$A$1:$O$272,15,FALSE)</f>
        <v>https://www.prevnordeste.com.br/</v>
      </c>
    </row>
    <row r="225" spans="1:15" x14ac:dyDescent="0.3">
      <c r="A225" s="328" t="s">
        <v>608</v>
      </c>
      <c r="B225" s="328" t="s">
        <v>678</v>
      </c>
      <c r="C225" s="328" t="s">
        <v>679</v>
      </c>
      <c r="D225" s="329" t="s">
        <v>680</v>
      </c>
      <c r="E225" s="329" t="s">
        <v>162</v>
      </c>
      <c r="F225" s="246">
        <f>VLOOKUP(A225,[4]Planilha1!$E$4:$F$270,2,FALSE)</f>
        <v>143646099.44999999</v>
      </c>
      <c r="G225" s="246">
        <f>VLOOKUP(A225,[4]Planilha7!$L$5:$Q$252,6,FALSE)</f>
        <v>3280564.4</v>
      </c>
      <c r="H225" s="246">
        <f>VLOOKUP(A225,[4]Planilha7!$T$4:$U$255,2,FALSE)</f>
        <v>477976.24</v>
      </c>
      <c r="I225" s="246">
        <f>VLOOKUP(A225,[4]Planilha7!$L$5:$R$252,7,FALSE)</f>
        <v>1549248.56</v>
      </c>
      <c r="J225" s="247">
        <f>VLOOKUP(A225,'[5]População das EFPC - detalhada'!$A$1:$E$247,5,FALSE)</f>
        <v>241</v>
      </c>
      <c r="K225" s="247">
        <f>VLOOKUP(A225,'[5]População das EFPC - detalhada'!$A$1:$E$247,3,FALSE)</f>
        <v>12</v>
      </c>
      <c r="L225" s="247">
        <f>VLOOKUP(A225,'[5]População das EFPC - detalhada'!$A$1:$E$247,4,FALSE)</f>
        <v>12</v>
      </c>
      <c r="M225" s="248">
        <v>1</v>
      </c>
      <c r="N225" s="248">
        <v>1</v>
      </c>
      <c r="O225" s="330" t="str">
        <f>VLOOKUP(A225,[6]Dados_EFPC!$A$1:$O$272,15,FALSE)</f>
        <v>http://www.albaprev.com.br</v>
      </c>
    </row>
    <row r="226" spans="1:15" x14ac:dyDescent="0.3">
      <c r="A226" s="328" t="s">
        <v>612</v>
      </c>
      <c r="B226" s="328" t="s">
        <v>1041</v>
      </c>
      <c r="C226" s="328" t="s">
        <v>1042</v>
      </c>
      <c r="D226" s="329" t="s">
        <v>705</v>
      </c>
      <c r="E226" s="329" t="s">
        <v>162</v>
      </c>
      <c r="F226" s="246">
        <f>VLOOKUP(A226,[4]Planilha1!$E$4:$F$270,2,FALSE)</f>
        <v>143372885.91</v>
      </c>
      <c r="G226" s="246">
        <f>VLOOKUP(A226,[4]Planilha7!$L$5:$Q$252,6,FALSE)</f>
        <v>3941166.17</v>
      </c>
      <c r="H226" s="246">
        <f>VLOOKUP(A226,[4]Planilha7!$T$4:$U$255,2,FALSE)</f>
        <v>125397.99</v>
      </c>
      <c r="I226" s="246">
        <f>VLOOKUP(A226,[4]Planilha7!$L$5:$R$252,7,FALSE)</f>
        <v>115535.57</v>
      </c>
      <c r="J226" s="247">
        <f>VLOOKUP(A226,'[5]População das EFPC - detalhada'!$A$1:$E$247,5,FALSE)</f>
        <v>6702</v>
      </c>
      <c r="K226" s="247">
        <f>VLOOKUP(A226,'[5]População das EFPC - detalhada'!$A$1:$E$247,3,FALSE)</f>
        <v>9</v>
      </c>
      <c r="L226" s="247">
        <f>VLOOKUP(A226,'[5]População das EFPC - detalhada'!$A$1:$E$247,4,FALSE)</f>
        <v>2</v>
      </c>
      <c r="M226" s="248">
        <v>3</v>
      </c>
      <c r="N226" s="248">
        <v>22</v>
      </c>
      <c r="O226" s="330" t="str">
        <f>VLOOKUP(A226,[6]Dados_EFPC!$A$1:$O$272,15,FALSE)</f>
        <v>http://www.preves.es.gov.br/</v>
      </c>
    </row>
    <row r="227" spans="1:15" x14ac:dyDescent="0.3">
      <c r="A227" s="328" t="s">
        <v>605</v>
      </c>
      <c r="B227" s="328" t="s">
        <v>1105</v>
      </c>
      <c r="C227" s="328" t="s">
        <v>1106</v>
      </c>
      <c r="D227" s="329" t="s">
        <v>756</v>
      </c>
      <c r="E227" s="329" t="s">
        <v>283</v>
      </c>
      <c r="F227" s="246">
        <f>VLOOKUP(A227,[4]Planilha1!$E$4:$F$270,2,FALSE)</f>
        <v>125219105.58</v>
      </c>
      <c r="G227" s="246">
        <f>VLOOKUP(A227,[4]Planilha7!$L$5:$Q$252,6,FALSE)</f>
        <v>641613.43999999994</v>
      </c>
      <c r="H227" s="246">
        <f>VLOOKUP(A227,[4]Planilha7!$T$4:$U$255,2,FALSE)</f>
        <v>3419123.42</v>
      </c>
      <c r="I227" s="246">
        <f>VLOOKUP(A227,[4]Planilha7!$L$5:$R$252,7,FALSE)</f>
        <v>846932.1</v>
      </c>
      <c r="J227" s="247">
        <f>VLOOKUP(A227,'[5]População das EFPC - detalhada'!$A$1:$E$247,5,FALSE)</f>
        <v>271</v>
      </c>
      <c r="K227" s="247">
        <f>VLOOKUP(A227,'[5]População das EFPC - detalhada'!$A$1:$E$247,3,FALSE)</f>
        <v>113</v>
      </c>
      <c r="L227" s="247">
        <f>VLOOKUP(A227,'[5]População das EFPC - detalhada'!$A$1:$E$247,4,FALSE)</f>
        <v>27</v>
      </c>
      <c r="M227" s="248">
        <v>2</v>
      </c>
      <c r="N227" s="248">
        <v>3</v>
      </c>
      <c r="O227" s="330" t="str">
        <f>VLOOKUP(A227,[6]Dados_EFPC!$A$1:$O$272,15,FALSE)</f>
        <v>http://www.prevunisul.com.br</v>
      </c>
    </row>
    <row r="228" spans="1:15" x14ac:dyDescent="0.3">
      <c r="A228" s="328" t="s">
        <v>601</v>
      </c>
      <c r="B228" s="328" t="s">
        <v>734</v>
      </c>
      <c r="C228" s="328" t="s">
        <v>735</v>
      </c>
      <c r="D228" s="329" t="s">
        <v>736</v>
      </c>
      <c r="E228" s="329" t="s">
        <v>162</v>
      </c>
      <c r="F228" s="246">
        <f>VLOOKUP(A228,[4]Planilha1!$E$4:$F$270,2,FALSE)</f>
        <v>118565533.33</v>
      </c>
      <c r="G228" s="246">
        <f>VLOOKUP(A228,[4]Planilha7!$L$5:$Q$252,6,FALSE)</f>
        <v>5479232.9300000006</v>
      </c>
      <c r="H228" s="246">
        <f>VLOOKUP(A228,[4]Planilha7!$T$4:$U$255,2,FALSE)</f>
        <v>19437453.949999999</v>
      </c>
      <c r="I228" s="246">
        <f>VLOOKUP(A228,[4]Planilha7!$L$5:$R$252,7,FALSE)</f>
        <v>254799.82</v>
      </c>
      <c r="J228" s="247">
        <f>VLOOKUP(A228,'[5]População das EFPC - detalhada'!$A$1:$E$247,5,FALSE)</f>
        <v>79</v>
      </c>
      <c r="K228" s="247">
        <f>VLOOKUP(A228,'[5]População das EFPC - detalhada'!$A$1:$E$247,3,FALSE)</f>
        <v>532</v>
      </c>
      <c r="L228" s="247">
        <f>VLOOKUP(A228,'[5]População das EFPC - detalhada'!$A$1:$E$247,4,FALSE)</f>
        <v>336</v>
      </c>
      <c r="M228" s="248">
        <v>2</v>
      </c>
      <c r="N228" s="248">
        <v>2</v>
      </c>
      <c r="O228" s="330" t="str">
        <f>VLOOKUP(A228,[6]Dados_EFPC!$A$1:$O$272,15,FALSE)</f>
        <v>https://www.capaf.org.br/</v>
      </c>
    </row>
    <row r="229" spans="1:15" x14ac:dyDescent="0.3">
      <c r="A229" s="328" t="s">
        <v>623</v>
      </c>
      <c r="B229" s="328" t="s">
        <v>800</v>
      </c>
      <c r="C229" s="328" t="s">
        <v>801</v>
      </c>
      <c r="D229" s="329" t="s">
        <v>696</v>
      </c>
      <c r="E229" s="329" t="s">
        <v>162</v>
      </c>
      <c r="F229" s="246">
        <f>VLOOKUP(A229,[4]Planilha1!$E$4:$F$270,2,FALSE)</f>
        <v>139384208.75</v>
      </c>
      <c r="G229" s="246">
        <f>VLOOKUP(A229,[4]Planilha7!$L$5:$Q$252,6,FALSE)</f>
        <v>12011868.66</v>
      </c>
      <c r="H229" s="246">
        <f>VLOOKUP(A229,[4]Planilha7!$T$4:$U$255,2,FALSE)</f>
        <v>61783.31</v>
      </c>
      <c r="I229" s="246">
        <f>VLOOKUP(A229,[4]Planilha7!$L$5:$R$252,7,FALSE)</f>
        <v>48176.49</v>
      </c>
      <c r="J229" s="247">
        <f>VLOOKUP(A229,'[5]População das EFPC - detalhada'!$A$1:$E$247,5,FALSE)</f>
        <v>5040</v>
      </c>
      <c r="K229" s="247">
        <f>VLOOKUP(A229,'[5]População das EFPC - detalhada'!$A$1:$E$247,3,FALSE)</f>
        <v>0</v>
      </c>
      <c r="L229" s="247">
        <f>VLOOKUP(A229,'[5]População das EFPC - detalhada'!$A$1:$E$247,4,FALSE)</f>
        <v>0</v>
      </c>
      <c r="M229" s="248">
        <v>1</v>
      </c>
      <c r="N229" s="248">
        <v>4</v>
      </c>
      <c r="O229" s="330" t="str">
        <f>VLOOKUP(A229,[6]Dados_EFPC!$A$1:$O$272,15,FALSE)</f>
        <v>https://dfprevicom.com.br/</v>
      </c>
    </row>
    <row r="230" spans="1:15" x14ac:dyDescent="0.3">
      <c r="A230" s="328" t="s">
        <v>614</v>
      </c>
      <c r="B230" s="328" t="s">
        <v>921</v>
      </c>
      <c r="C230" s="328" t="s">
        <v>922</v>
      </c>
      <c r="D230" s="329" t="s">
        <v>923</v>
      </c>
      <c r="E230" s="329" t="s">
        <v>283</v>
      </c>
      <c r="F230" s="246">
        <f>VLOOKUP(A230,[4]Planilha1!$E$4:$F$270,2,FALSE)</f>
        <v>99575403.939999998</v>
      </c>
      <c r="G230" s="246">
        <f>VLOOKUP(A230,[4]Planilha7!$L$5:$Q$252,6,FALSE)</f>
        <v>5523192.96</v>
      </c>
      <c r="H230" s="246">
        <f>VLOOKUP(A230,[4]Planilha7!$T$4:$U$255,2,FALSE)</f>
        <v>1052034.28</v>
      </c>
      <c r="I230" s="246">
        <f>VLOOKUP(A230,[4]Planilha7!$L$5:$R$252,7,FALSE)</f>
        <v>0</v>
      </c>
      <c r="J230" s="247">
        <f>VLOOKUP(A230,'[5]População das EFPC - detalhada'!$A$1:$E$247,5,FALSE)</f>
        <v>0</v>
      </c>
      <c r="K230" s="247">
        <f>VLOOKUP(A230,'[5]População das EFPC - detalhada'!$A$1:$E$247,3,FALSE)</f>
        <v>70</v>
      </c>
      <c r="L230" s="247">
        <f>VLOOKUP(A230,'[5]População das EFPC - detalhada'!$A$1:$E$247,4,FALSE)</f>
        <v>31</v>
      </c>
      <c r="M230" s="248">
        <v>1</v>
      </c>
      <c r="N230" s="248">
        <v>2</v>
      </c>
      <c r="O230" s="330" t="str">
        <f>VLOOKUP(A230,[6]Dados_EFPC!$A$1:$O$272,15,FALSE)</f>
        <v>http://www.inergus.com.br</v>
      </c>
    </row>
    <row r="231" spans="1:15" x14ac:dyDescent="0.3">
      <c r="A231" s="328" t="s">
        <v>613</v>
      </c>
      <c r="B231" s="328" t="s">
        <v>1161</v>
      </c>
      <c r="C231" s="328" t="s">
        <v>1162</v>
      </c>
      <c r="D231" s="329" t="s">
        <v>710</v>
      </c>
      <c r="E231" s="329" t="s">
        <v>162</v>
      </c>
      <c r="F231" s="246">
        <f>VLOOKUP(A231,[4]Planilha1!$E$4:$F$270,2,FALSE)</f>
        <v>98964180.069999993</v>
      </c>
      <c r="G231" s="246">
        <f>VLOOKUP(A231,[4]Planilha7!$L$5:$Q$252,6,FALSE)</f>
        <v>2852233.8</v>
      </c>
      <c r="H231" s="246">
        <f>VLOOKUP(A231,[4]Planilha7!$T$4:$U$255,2,FALSE)</f>
        <v>3021318.57</v>
      </c>
      <c r="I231" s="246">
        <f>VLOOKUP(A231,[4]Planilha7!$L$5:$R$252,7,FALSE)</f>
        <v>0</v>
      </c>
      <c r="J231" s="247">
        <f>VLOOKUP(A231,'[5]População das EFPC - detalhada'!$A$1:$E$247,5,FALSE)</f>
        <v>11</v>
      </c>
      <c r="K231" s="247">
        <f>VLOOKUP(A231,'[5]População das EFPC - detalhada'!$A$1:$E$247,3,FALSE)</f>
        <v>160</v>
      </c>
      <c r="L231" s="247">
        <f>VLOOKUP(A231,'[5]População das EFPC - detalhada'!$A$1:$E$247,4,FALSE)</f>
        <v>102</v>
      </c>
      <c r="M231" s="248">
        <v>2</v>
      </c>
      <c r="N231" s="248">
        <v>1</v>
      </c>
      <c r="O231" s="330" t="str">
        <f>VLOOKUP(A231,[6]Dados_EFPC!$A$1:$O$272,15,FALSE)</f>
        <v>http://www.silius.com.br</v>
      </c>
    </row>
    <row r="232" spans="1:15" x14ac:dyDescent="0.3">
      <c r="A232" s="328" t="s">
        <v>615</v>
      </c>
      <c r="B232" s="328" t="s">
        <v>1147</v>
      </c>
      <c r="C232" s="328" t="s">
        <v>1148</v>
      </c>
      <c r="D232" s="329" t="s">
        <v>418</v>
      </c>
      <c r="E232" s="329" t="s">
        <v>282</v>
      </c>
      <c r="F232" s="246">
        <f>VLOOKUP(A232,[4]Planilha1!$E$4:$F$270,2,FALSE)</f>
        <v>99595929.209999993</v>
      </c>
      <c r="G232" s="246">
        <f>VLOOKUP(A232,[4]Planilha7!$L$5:$Q$252,6,FALSE)</f>
        <v>1547730.96</v>
      </c>
      <c r="H232" s="246">
        <f>VLOOKUP(A232,[4]Planilha7!$T$4:$U$255,2,FALSE)</f>
        <v>106685.85</v>
      </c>
      <c r="I232" s="246">
        <f>VLOOKUP(A232,[4]Planilha7!$L$5:$R$252,7,FALSE)</f>
        <v>1507944.89</v>
      </c>
      <c r="J232" s="247">
        <f>VLOOKUP(A232,'[5]População das EFPC - detalhada'!$A$1:$E$247,5,FALSE)</f>
        <v>1307</v>
      </c>
      <c r="K232" s="247">
        <f>VLOOKUP(A232,'[5]População das EFPC - detalhada'!$A$1:$E$247,3,FALSE)</f>
        <v>7</v>
      </c>
      <c r="L232" s="247">
        <f>VLOOKUP(A232,'[5]População das EFPC - detalhada'!$A$1:$E$247,4,FALSE)</f>
        <v>11</v>
      </c>
      <c r="M232" s="248">
        <v>1</v>
      </c>
      <c r="N232" s="248">
        <v>1</v>
      </c>
      <c r="O232" s="330" t="str">
        <f>VLOOKUP(A232,[6]Dados_EFPC!$A$1:$O$272,15,FALSE)</f>
        <v>http://www.sbotprev.org.br</v>
      </c>
    </row>
    <row r="233" spans="1:15" x14ac:dyDescent="0.3">
      <c r="A233" s="328" t="s">
        <v>624</v>
      </c>
      <c r="B233" s="328" t="s">
        <v>691</v>
      </c>
      <c r="C233" s="328" t="s">
        <v>692</v>
      </c>
      <c r="D233" s="329" t="s">
        <v>693</v>
      </c>
      <c r="E233" s="329" t="s">
        <v>162</v>
      </c>
      <c r="F233" s="246">
        <f>VLOOKUP(A233,[4]Planilha1!$E$4:$F$270,2,FALSE)</f>
        <v>126251736.65000001</v>
      </c>
      <c r="G233" s="246">
        <f>VLOOKUP(A233,[4]Planilha7!$L$5:$Q$252,6,FALSE)</f>
        <v>24680082.989999998</v>
      </c>
      <c r="H233" s="246">
        <f>VLOOKUP(A233,[4]Planilha7!$T$4:$U$255,2,FALSE)</f>
        <v>0</v>
      </c>
      <c r="I233" s="246">
        <f>VLOOKUP(A233,[4]Planilha7!$L$5:$R$252,7,FALSE)</f>
        <v>2113.5500000000002</v>
      </c>
      <c r="J233" s="247">
        <f>VLOOKUP(A233,'[5]População das EFPC - detalhada'!$A$1:$E$247,5,FALSE)</f>
        <v>500</v>
      </c>
      <c r="K233" s="247">
        <f>VLOOKUP(A233,'[5]População das EFPC - detalhada'!$A$1:$E$247,3,FALSE)</f>
        <v>0</v>
      </c>
      <c r="L233" s="247">
        <f>VLOOKUP(A233,'[5]População das EFPC - detalhada'!$A$1:$E$247,4,FALSE)</f>
        <v>0</v>
      </c>
      <c r="M233" s="248">
        <v>1</v>
      </c>
      <c r="N233" s="248">
        <v>6</v>
      </c>
      <c r="O233" s="330" t="str">
        <f>VLOOKUP(A233,[6]Dados_EFPC!$A$1:$O$272,15,FALSE)</f>
        <v>https://alprevcomp.com.br/</v>
      </c>
    </row>
    <row r="234" spans="1:15" x14ac:dyDescent="0.3">
      <c r="A234" s="328" t="s">
        <v>617</v>
      </c>
      <c r="B234" s="328" t="s">
        <v>694</v>
      </c>
      <c r="C234" s="328" t="s">
        <v>695</v>
      </c>
      <c r="D234" s="329" t="s">
        <v>696</v>
      </c>
      <c r="E234" s="329" t="s">
        <v>282</v>
      </c>
      <c r="F234" s="246">
        <f>VLOOKUP(A234,[4]Planilha1!$E$4:$F$270,2,FALSE)</f>
        <v>100516626.97</v>
      </c>
      <c r="G234" s="246">
        <f>VLOOKUP(A234,[4]Planilha7!$L$5:$Q$252,6,FALSE)</f>
        <v>637924.57999999996</v>
      </c>
      <c r="H234" s="246">
        <f>VLOOKUP(A234,[4]Planilha7!$T$4:$U$255,2,FALSE)</f>
        <v>4268035.53</v>
      </c>
      <c r="I234" s="246">
        <f>VLOOKUP(A234,[4]Planilha7!$L$5:$R$252,7,FALSE)</f>
        <v>2665366.58</v>
      </c>
      <c r="J234" s="247" t="s">
        <v>1263</v>
      </c>
      <c r="K234" s="247" t="s">
        <v>1263</v>
      </c>
      <c r="L234" s="247" t="s">
        <v>1263</v>
      </c>
      <c r="M234" s="248">
        <v>2</v>
      </c>
      <c r="N234" s="248">
        <v>4</v>
      </c>
      <c r="O234" s="330" t="str">
        <f>VLOOKUP(A234,[6]Dados_EFPC!$A$1:$O$272,15,FALSE)</f>
        <v>http://www.anabbprev.org.br</v>
      </c>
    </row>
    <row r="235" spans="1:15" x14ac:dyDescent="0.3">
      <c r="A235" s="328" t="s">
        <v>625</v>
      </c>
      <c r="B235" s="328" t="s">
        <v>717</v>
      </c>
      <c r="C235" s="328" t="s">
        <v>718</v>
      </c>
      <c r="D235" s="329" t="s">
        <v>418</v>
      </c>
      <c r="E235" s="329" t="s">
        <v>283</v>
      </c>
      <c r="F235" s="246">
        <f>VLOOKUP(A235,[4]Planilha1!$E$4:$F$270,2,FALSE)</f>
        <v>86675938.650000006</v>
      </c>
      <c r="G235" s="246">
        <f>VLOOKUP(A235,[4]Planilha7!$L$5:$Q$252,6,FALSE)</f>
        <v>5086901.88</v>
      </c>
      <c r="H235" s="246">
        <f>VLOOKUP(A235,[4]Planilha7!$T$4:$U$255,2,FALSE)</f>
        <v>21644.59</v>
      </c>
      <c r="I235" s="246">
        <f>VLOOKUP(A235,[4]Planilha7!$L$5:$R$252,7,FALSE)</f>
        <v>266263.90999999997</v>
      </c>
      <c r="J235" s="247">
        <f>VLOOKUP(A235,'[5]População das EFPC - detalhada'!$A$1:$E$247,5,FALSE)</f>
        <v>4278</v>
      </c>
      <c r="K235" s="247">
        <f>VLOOKUP(A235,'[5]População das EFPC - detalhada'!$A$1:$E$247,3,FALSE)</f>
        <v>2</v>
      </c>
      <c r="L235" s="247">
        <f>VLOOKUP(A235,'[5]População das EFPC - detalhada'!$A$1:$E$247,4,FALSE)</f>
        <v>0</v>
      </c>
      <c r="M235" s="248">
        <v>1</v>
      </c>
      <c r="N235" s="248">
        <v>8</v>
      </c>
      <c r="O235" s="330" t="str">
        <f>VLOOKUP(A235,[6]Dados_EFPC!$A$1:$O$272,15,FALSE)</f>
        <v>https://www.previbosch.bosch.com.br/</v>
      </c>
    </row>
    <row r="236" spans="1:15" x14ac:dyDescent="0.3">
      <c r="A236" s="328" t="s">
        <v>627</v>
      </c>
      <c r="B236" s="328" t="s">
        <v>770</v>
      </c>
      <c r="C236" s="328" t="s">
        <v>771</v>
      </c>
      <c r="D236" s="329" t="s">
        <v>731</v>
      </c>
      <c r="E236" s="329" t="s">
        <v>162</v>
      </c>
      <c r="F236" s="246">
        <f>VLOOKUP(A236,[4]Planilha1!$E$4:$F$270,2,FALSE)</f>
        <v>95660303.780000001</v>
      </c>
      <c r="G236" s="246">
        <f>VLOOKUP(A236,[4]Planilha7!$L$5:$Q$252,6,FALSE)</f>
        <v>10752087.07</v>
      </c>
      <c r="H236" s="246">
        <f>VLOOKUP(A236,[4]Planilha7!$T$4:$U$255,2,FALSE)</f>
        <v>6595.54</v>
      </c>
      <c r="I236" s="246">
        <f>VLOOKUP(A236,[4]Planilha7!$L$5:$R$252,7,FALSE)</f>
        <v>66052.12</v>
      </c>
      <c r="J236" s="247">
        <f>VLOOKUP(A236,'[5]População das EFPC - detalhada'!$A$1:$E$247,5,FALSE)</f>
        <v>1826</v>
      </c>
      <c r="K236" s="247">
        <f>VLOOKUP(A236,'[5]População das EFPC - detalhada'!$A$1:$E$247,3,FALSE)</f>
        <v>0</v>
      </c>
      <c r="L236" s="247">
        <f>VLOOKUP(A236,'[5]População das EFPC - detalhada'!$A$1:$E$247,4,FALSE)</f>
        <v>2</v>
      </c>
      <c r="M236" s="248">
        <v>2</v>
      </c>
      <c r="N236" s="248">
        <v>21</v>
      </c>
      <c r="O236" s="330" t="str">
        <f>VLOOKUP(A236,[6]Dados_EFPC!$A$1:$O$272,15,FALSE)</f>
        <v>https://ceprevcom.com.br/</v>
      </c>
    </row>
    <row r="237" spans="1:15" x14ac:dyDescent="0.3">
      <c r="A237" s="328" t="s">
        <v>659</v>
      </c>
      <c r="B237" s="328" t="s">
        <v>962</v>
      </c>
      <c r="C237" s="328" t="s">
        <v>963</v>
      </c>
      <c r="D237" s="329" t="s">
        <v>418</v>
      </c>
      <c r="E237" s="329" t="s">
        <v>283</v>
      </c>
      <c r="F237" s="246">
        <f>VLOOKUP(A237,[4]Planilha1!$E$4:$F$270,2,FALSE)</f>
        <v>68806757.340000004</v>
      </c>
      <c r="G237" s="246">
        <f>VLOOKUP(A237,[4]Planilha7!$L$5:$Q$252,6,FALSE)</f>
        <v>986924.8899999999</v>
      </c>
      <c r="H237" s="246">
        <f>VLOOKUP(A237,[4]Planilha7!$T$4:$U$255,2,FALSE)</f>
        <v>237567.18</v>
      </c>
      <c r="I237" s="246">
        <f>VLOOKUP(A237,[4]Planilha7!$L$5:$R$252,7,FALSE)</f>
        <v>1628445.99</v>
      </c>
      <c r="J237" s="247">
        <f>VLOOKUP(A237,'[5]População das EFPC - detalhada'!$A$1:$E$247,5,FALSE)</f>
        <v>2219</v>
      </c>
      <c r="K237" s="247">
        <f>VLOOKUP(A237,'[5]População das EFPC - detalhada'!$A$1:$E$247,3,FALSE)</f>
        <v>31</v>
      </c>
      <c r="L237" s="247">
        <f>VLOOKUP(A237,'[5]População das EFPC - detalhada'!$A$1:$E$247,4,FALSE)</f>
        <v>5</v>
      </c>
      <c r="M237" s="248">
        <v>1</v>
      </c>
      <c r="N237" s="248">
        <v>4</v>
      </c>
      <c r="O237" s="330" t="str">
        <f>VLOOKUP(A237,[6]Dados_EFPC!$A$1:$O$272,15,FALSE)</f>
        <v>Sem site</v>
      </c>
    </row>
    <row r="238" spans="1:15" x14ac:dyDescent="0.3">
      <c r="A238" s="328" t="s">
        <v>622</v>
      </c>
      <c r="B238" s="328" t="s">
        <v>683</v>
      </c>
      <c r="C238" s="328" t="s">
        <v>684</v>
      </c>
      <c r="D238" s="329" t="s">
        <v>685</v>
      </c>
      <c r="E238" s="329" t="s">
        <v>162</v>
      </c>
      <c r="F238" s="246">
        <f>VLOOKUP(A238,[4]Planilha1!$E$4:$F$270,2,FALSE)</f>
        <v>64530600.899999999</v>
      </c>
      <c r="G238" s="246">
        <f>VLOOKUP(A238,[4]Planilha7!$L$5:$Q$252,6,FALSE)</f>
        <v>1003412.24</v>
      </c>
      <c r="H238" s="246">
        <f>VLOOKUP(A238,[4]Planilha7!$T$4:$U$255,2,FALSE)</f>
        <v>824125.27</v>
      </c>
      <c r="I238" s="246">
        <f>VLOOKUP(A238,[4]Planilha7!$L$5:$R$252,7,FALSE)</f>
        <v>182262.02</v>
      </c>
      <c r="J238" s="247">
        <f>VLOOKUP(A238,'[5]População das EFPC - detalhada'!$A$1:$E$247,5,FALSE)</f>
        <v>149</v>
      </c>
      <c r="K238" s="247">
        <f>VLOOKUP(A238,'[5]População das EFPC - detalhada'!$A$1:$E$247,3,FALSE)</f>
        <v>33</v>
      </c>
      <c r="L238" s="247">
        <f>VLOOKUP(A238,'[5]População das EFPC - detalhada'!$A$1:$E$247,4,FALSE)</f>
        <v>1</v>
      </c>
      <c r="M238" s="248">
        <v>1</v>
      </c>
      <c r="N238" s="248">
        <v>2</v>
      </c>
      <c r="O238" s="330" t="str">
        <f>VLOOKUP(A238,[6]Dados_EFPC!$A$1:$O$272,15,FALSE)</f>
        <v>http://www.alepeprev.org.br/</v>
      </c>
    </row>
    <row r="239" spans="1:15" x14ac:dyDescent="0.3">
      <c r="A239" s="328" t="s">
        <v>618</v>
      </c>
      <c r="B239" s="328" t="s">
        <v>849</v>
      </c>
      <c r="C239" s="328" t="s">
        <v>850</v>
      </c>
      <c r="D239" s="329" t="s">
        <v>675</v>
      </c>
      <c r="E239" s="329" t="s">
        <v>162</v>
      </c>
      <c r="F239" s="246">
        <f>VLOOKUP(A239,[4]Planilha1!$E$4:$F$270,2,FALSE)</f>
        <v>58489517.68</v>
      </c>
      <c r="G239" s="246" t="s">
        <v>1263</v>
      </c>
      <c r="H239" s="246" t="s">
        <v>1263</v>
      </c>
      <c r="I239" s="246" t="s">
        <v>1263</v>
      </c>
      <c r="J239" s="247">
        <f>VLOOKUP(A239,'[5]População das EFPC - detalhada'!$A$1:$E$247,5,FALSE)</f>
        <v>0</v>
      </c>
      <c r="K239" s="247">
        <f>VLOOKUP(A239,'[5]População das EFPC - detalhada'!$A$1:$E$247,3,FALSE)</f>
        <v>0</v>
      </c>
      <c r="L239" s="247">
        <f>VLOOKUP(A239,'[5]População das EFPC - detalhada'!$A$1:$E$247,4,FALSE)</f>
        <v>0</v>
      </c>
      <c r="M239" s="248">
        <v>2</v>
      </c>
      <c r="N239" s="248">
        <v>0</v>
      </c>
      <c r="O239" s="330" t="str">
        <f>VLOOKUP(A239,[6]Dados_EFPC!$A$1:$O$272,15,FALSE)</f>
        <v>http://www.fioprev.org.br</v>
      </c>
    </row>
    <row r="240" spans="1:15" x14ac:dyDescent="0.3">
      <c r="A240" s="328" t="s">
        <v>629</v>
      </c>
      <c r="B240" s="328" t="s">
        <v>1027</v>
      </c>
      <c r="C240" s="328" t="s">
        <v>1028</v>
      </c>
      <c r="D240" s="329" t="s">
        <v>810</v>
      </c>
      <c r="E240" s="329" t="s">
        <v>162</v>
      </c>
      <c r="F240" s="246">
        <f>VLOOKUP(A240,[4]Planilha1!$E$4:$F$270,2,FALSE)</f>
        <v>70784818.510000005</v>
      </c>
      <c r="G240" s="246">
        <f>VLOOKUP(A240,[4]Planilha7!$L$5:$Q$252,6,FALSE)</f>
        <v>8431399.1699999999</v>
      </c>
      <c r="H240" s="246">
        <f>VLOOKUP(A240,[4]Planilha7!$T$4:$U$255,2,FALSE)</f>
        <v>0</v>
      </c>
      <c r="I240" s="246">
        <f>VLOOKUP(A240,[4]Planilha7!$L$5:$R$252,7,FALSE)</f>
        <v>40334.54</v>
      </c>
      <c r="J240" s="247">
        <f>VLOOKUP(A240,'[5]População das EFPC - detalhada'!$A$1:$E$247,5,FALSE)</f>
        <v>2349</v>
      </c>
      <c r="K240" s="247">
        <f>VLOOKUP(A240,'[5]População das EFPC - detalhada'!$A$1:$E$247,3,FALSE)</f>
        <v>0</v>
      </c>
      <c r="L240" s="247">
        <f>VLOOKUP(A240,'[5]População das EFPC - detalhada'!$A$1:$E$247,4,FALSE)</f>
        <v>0</v>
      </c>
      <c r="M240" s="248">
        <v>1</v>
      </c>
      <c r="N240" s="248">
        <v>7</v>
      </c>
      <c r="O240" s="330" t="str">
        <f>VLOOKUP(A240,[6]Dados_EFPC!$A$1:$O$272,15,FALSE)</f>
        <v>http://www.prevcom-brc.com.br/</v>
      </c>
    </row>
    <row r="241" spans="1:15" x14ac:dyDescent="0.3">
      <c r="A241" s="328" t="s">
        <v>619</v>
      </c>
      <c r="B241" s="328" t="s">
        <v>995</v>
      </c>
      <c r="C241" s="328" t="s">
        <v>996</v>
      </c>
      <c r="D241" s="329" t="s">
        <v>675</v>
      </c>
      <c r="E241" s="329" t="s">
        <v>282</v>
      </c>
      <c r="F241" s="246">
        <f>VLOOKUP(A241,[4]Planilha1!$E$4:$F$270,2,FALSE)</f>
        <v>51840016.469999999</v>
      </c>
      <c r="G241" s="246">
        <f>VLOOKUP(A241,[4]Planilha7!$L$5:$Q$252,6,FALSE)</f>
        <v>786714.74</v>
      </c>
      <c r="H241" s="246">
        <f>VLOOKUP(A241,[4]Planilha7!$T$4:$U$255,2,FALSE)</f>
        <v>311905.16000000003</v>
      </c>
      <c r="I241" s="246">
        <f>VLOOKUP(A241,[4]Planilha7!$L$5:$R$252,7,FALSE)</f>
        <v>1598288.11</v>
      </c>
      <c r="J241" s="247">
        <f>VLOOKUP(A241,'[5]População das EFPC - detalhada'!$A$1:$E$247,5,FALSE)</f>
        <v>3790</v>
      </c>
      <c r="K241" s="247">
        <f>VLOOKUP(A241,'[5]População das EFPC - detalhada'!$A$1:$E$247,3,FALSE)</f>
        <v>15</v>
      </c>
      <c r="L241" s="247">
        <f>VLOOKUP(A241,'[5]População das EFPC - detalhada'!$A$1:$E$247,4,FALSE)</f>
        <v>18</v>
      </c>
      <c r="M241" s="248">
        <v>1</v>
      </c>
      <c r="N241" s="248">
        <v>2</v>
      </c>
      <c r="O241" s="330" t="str">
        <f>VLOOKUP(A241,[6]Dados_EFPC!$A$1:$O$272,15,FALSE)</f>
        <v>http://www.oabprev-rj.com.br</v>
      </c>
    </row>
    <row r="242" spans="1:15" x14ac:dyDescent="0.3">
      <c r="A242" s="328" t="s">
        <v>620</v>
      </c>
      <c r="B242" s="328" t="s">
        <v>956</v>
      </c>
      <c r="C242" s="328" t="s">
        <v>957</v>
      </c>
      <c r="D242" s="329" t="s">
        <v>667</v>
      </c>
      <c r="E242" s="329" t="s">
        <v>283</v>
      </c>
      <c r="F242" s="246">
        <f>VLOOKUP(A242,[4]Planilha1!$E$4:$F$270,2,FALSE)</f>
        <v>48526481.329999998</v>
      </c>
      <c r="G242" s="246" t="s">
        <v>1263</v>
      </c>
      <c r="H242" s="246" t="s">
        <v>1263</v>
      </c>
      <c r="I242" s="246" t="s">
        <v>1263</v>
      </c>
      <c r="J242" s="247" t="s">
        <v>1263</v>
      </c>
      <c r="K242" s="247" t="s">
        <v>1263</v>
      </c>
      <c r="L242" s="247" t="s">
        <v>1263</v>
      </c>
      <c r="M242" s="248">
        <v>2</v>
      </c>
      <c r="N242" s="248">
        <v>12</v>
      </c>
      <c r="O242" s="330" t="str">
        <f>VLOOKUP(A242,[6]Dados_EFPC!$A$1:$O$272,15,FALSE)</f>
        <v>www.mendesprev.org.br</v>
      </c>
    </row>
    <row r="243" spans="1:15" x14ac:dyDescent="0.3">
      <c r="A243" s="328" t="s">
        <v>626</v>
      </c>
      <c r="B243" s="328" t="s">
        <v>873</v>
      </c>
      <c r="C243" s="328" t="s">
        <v>874</v>
      </c>
      <c r="D243" s="329" t="s">
        <v>690</v>
      </c>
      <c r="E243" s="329" t="s">
        <v>283</v>
      </c>
      <c r="F243" s="246">
        <f>VLOOKUP(A243,[4]Planilha1!$E$4:$F$270,2,FALSE)</f>
        <v>46169811.009999998</v>
      </c>
      <c r="G243" s="246">
        <f>VLOOKUP(A243,[4]Planilha7!$L$5:$Q$252,6,FALSE)</f>
        <v>50830.91</v>
      </c>
      <c r="H243" s="246">
        <f>VLOOKUP(A243,[4]Planilha7!$T$4:$U$255,2,FALSE)</f>
        <v>87815.73</v>
      </c>
      <c r="I243" s="246">
        <f>VLOOKUP(A243,[4]Planilha7!$L$5:$R$252,7,FALSE)</f>
        <v>21186.28</v>
      </c>
      <c r="J243" s="247">
        <f>VLOOKUP(A243,'[5]População das EFPC - detalhada'!$A$1:$E$247,5,FALSE)</f>
        <v>142</v>
      </c>
      <c r="K243" s="247">
        <f>VLOOKUP(A243,'[5]População das EFPC - detalhada'!$A$1:$E$247,3,FALSE)</f>
        <v>7</v>
      </c>
      <c r="L243" s="247">
        <f>VLOOKUP(A243,'[5]População das EFPC - detalhada'!$A$1:$E$247,4,FALSE)</f>
        <v>0</v>
      </c>
      <c r="M243" s="248">
        <v>1</v>
      </c>
      <c r="N243" s="248">
        <v>2</v>
      </c>
      <c r="O243" s="330" t="str">
        <f>VLOOKUP(A243,[6]Dados_EFPC!$A$1:$O$272,15,FALSE)</f>
        <v>WWW.BRASILSAT.COM.BR</v>
      </c>
    </row>
    <row r="244" spans="1:15" x14ac:dyDescent="0.3">
      <c r="A244" s="328" t="s">
        <v>633</v>
      </c>
      <c r="B244" s="328" t="s">
        <v>788</v>
      </c>
      <c r="C244" s="328" t="s">
        <v>789</v>
      </c>
      <c r="D244" s="329" t="s">
        <v>690</v>
      </c>
      <c r="E244" s="329" t="s">
        <v>162</v>
      </c>
      <c r="F244" s="246">
        <f>VLOOKUP(A244,[4]Planilha1!$E$4:$F$270,2,FALSE)</f>
        <v>56599372.130000003</v>
      </c>
      <c r="G244" s="246">
        <f>VLOOKUP(A244,[4]Planilha7!$L$5:$Q$252,6,FALSE)</f>
        <v>5787620.0600000005</v>
      </c>
      <c r="H244" s="246">
        <f>VLOOKUP(A244,[4]Planilha7!$T$4:$U$255,2,FALSE)</f>
        <v>0</v>
      </c>
      <c r="I244" s="246">
        <f>VLOOKUP(A244,[4]Planilha7!$L$5:$R$252,7,FALSE)</f>
        <v>289162.78000000003</v>
      </c>
      <c r="J244" s="247">
        <f>VLOOKUP(A244,'[5]População das EFPC - detalhada'!$A$1:$E$247,5,FALSE)</f>
        <v>7699</v>
      </c>
      <c r="K244" s="247">
        <f>VLOOKUP(A244,'[5]População das EFPC - detalhada'!$A$1:$E$247,3,FALSE)</f>
        <v>0</v>
      </c>
      <c r="L244" s="247">
        <f>VLOOKUP(A244,'[5]População das EFPC - detalhada'!$A$1:$E$247,4,FALSE)</f>
        <v>0</v>
      </c>
      <c r="M244" s="248">
        <v>4</v>
      </c>
      <c r="N244" s="248">
        <v>18</v>
      </c>
      <c r="O244" s="330" t="str">
        <f>VLOOKUP(A244,[6]Dados_EFPC!$A$1:$O$272,15,FALSE)</f>
        <v>https://curitibaprev.com.br/</v>
      </c>
    </row>
    <row r="245" spans="1:15" x14ac:dyDescent="0.3">
      <c r="A245" s="328" t="s">
        <v>656</v>
      </c>
      <c r="B245" s="328" t="s">
        <v>1193</v>
      </c>
      <c r="C245" s="328" t="s">
        <v>1194</v>
      </c>
      <c r="D245" s="329" t="s">
        <v>667</v>
      </c>
      <c r="E245" s="329" t="s">
        <v>283</v>
      </c>
      <c r="F245" s="246">
        <f>VLOOKUP(A245,[4]Planilha1!$E$4:$F$270,2,FALSE)</f>
        <v>31550925.010000002</v>
      </c>
      <c r="G245" s="246">
        <f>VLOOKUP(A245,[4]Planilha7!$L$5:$Q$252,6,FALSE)</f>
        <v>49988.04</v>
      </c>
      <c r="H245" s="246">
        <f>VLOOKUP(A245,[4]Planilha7!$T$4:$U$255,2,FALSE)</f>
        <v>528181.53</v>
      </c>
      <c r="I245" s="246">
        <f>VLOOKUP(A245,[4]Planilha7!$L$5:$R$252,7,FALSE)</f>
        <v>0</v>
      </c>
      <c r="J245" s="247">
        <f>VLOOKUP(A245,'[5]População das EFPC - detalhada'!$A$1:$E$247,5,FALSE)</f>
        <v>4</v>
      </c>
      <c r="K245" s="247">
        <f>VLOOKUP(A245,'[5]População das EFPC - detalhada'!$A$1:$E$247,3,FALSE)</f>
        <v>12</v>
      </c>
      <c r="L245" s="247">
        <f>VLOOKUP(A245,'[5]População das EFPC - detalhada'!$A$1:$E$247,4,FALSE)</f>
        <v>9</v>
      </c>
      <c r="M245" s="248">
        <v>1</v>
      </c>
      <c r="N245" s="248">
        <v>3</v>
      </c>
      <c r="O245" s="330" t="str">
        <f>VLOOKUP(A245,[6]Dados_EFPC!$A$1:$O$272,15,FALSE)</f>
        <v>Sem site</v>
      </c>
    </row>
    <row r="246" spans="1:15" ht="16.95" customHeight="1" x14ac:dyDescent="0.3">
      <c r="A246" s="328" t="s">
        <v>630</v>
      </c>
      <c r="B246" s="328" t="s">
        <v>671</v>
      </c>
      <c r="C246" s="328" t="s">
        <v>672</v>
      </c>
      <c r="D246" s="329" t="s">
        <v>418</v>
      </c>
      <c r="E246" s="329" t="s">
        <v>283</v>
      </c>
      <c r="F246" s="246">
        <f>VLOOKUP(A246,[4]Planilha1!$E$4:$F$270,2,FALSE)</f>
        <v>82760827.579999998</v>
      </c>
      <c r="G246" s="246">
        <f>VLOOKUP(A246,[4]Planilha7!$L$5:$Q$252,6,FALSE)</f>
        <v>0</v>
      </c>
      <c r="H246" s="246">
        <f>VLOOKUP(A246,[4]Planilha7!$T$4:$U$255,2,FALSE)</f>
        <v>0</v>
      </c>
      <c r="I246" s="246">
        <f>VLOOKUP(A246,[4]Planilha7!$L$5:$R$252,7,FALSE)</f>
        <v>0</v>
      </c>
      <c r="J246" s="247" t="s">
        <v>1263</v>
      </c>
      <c r="K246" s="247" t="s">
        <v>1263</v>
      </c>
      <c r="L246" s="247" t="s">
        <v>1263</v>
      </c>
      <c r="M246" s="248">
        <v>1</v>
      </c>
      <c r="N246" s="248">
        <v>2</v>
      </c>
      <c r="O246" s="330" t="str">
        <f>VLOOKUP(A246,[6]Dados_EFPC!$A$1:$O$272,15,FALSE)</f>
        <v>https://www.aeros.com.br/</v>
      </c>
    </row>
    <row r="247" spans="1:15" ht="15" customHeight="1" x14ac:dyDescent="0.3">
      <c r="A247" s="328" t="s">
        <v>632</v>
      </c>
      <c r="B247" s="328" t="s">
        <v>990</v>
      </c>
      <c r="C247" s="328" t="s">
        <v>991</v>
      </c>
      <c r="D247" s="329" t="s">
        <v>992</v>
      </c>
      <c r="E247" s="329" t="s">
        <v>282</v>
      </c>
      <c r="F247" s="246">
        <f>VLOOKUP(A247,[4]Planilha1!$E$4:$F$270,2,FALSE)</f>
        <v>13137193.310000001</v>
      </c>
      <c r="G247" s="246">
        <f>VLOOKUP(A247,[4]Planilha7!$L$5:$Q$252,6,FALSE)</f>
        <v>92310.97</v>
      </c>
      <c r="H247" s="246">
        <f>VLOOKUP(A247,[4]Planilha7!$T$4:$U$255,2,FALSE)</f>
        <v>391449.45</v>
      </c>
      <c r="I247" s="246">
        <f>VLOOKUP(A247,[4]Planilha7!$L$5:$R$252,7,FALSE)</f>
        <v>42227.37</v>
      </c>
      <c r="J247" s="247">
        <f>VLOOKUP(A247,'[5]População das EFPC - detalhada'!$A$1:$E$247,5,FALSE)</f>
        <v>417</v>
      </c>
      <c r="K247" s="247">
        <f>VLOOKUP(A247,'[5]População das EFPC - detalhada'!$A$1:$E$247,3,FALSE)</f>
        <v>57</v>
      </c>
      <c r="L247" s="247">
        <f>VLOOKUP(A247,'[5]População das EFPC - detalhada'!$A$1:$E$247,4,FALSE)</f>
        <v>30</v>
      </c>
      <c r="M247" s="248">
        <v>1</v>
      </c>
      <c r="N247" s="248">
        <v>3</v>
      </c>
      <c r="O247" s="330" t="str">
        <f>VLOOKUP(A247,[6]Dados_EFPC!$A$1:$O$272,15,FALSE)</f>
        <v>oabprevnordeste.org.br</v>
      </c>
    </row>
    <row r="248" spans="1:15" x14ac:dyDescent="0.3">
      <c r="A248" s="328" t="s">
        <v>634</v>
      </c>
      <c r="B248" s="328" t="s">
        <v>1002</v>
      </c>
      <c r="C248" s="328" t="s">
        <v>1003</v>
      </c>
      <c r="D248" s="329" t="s">
        <v>418</v>
      </c>
      <c r="E248" s="329" t="s">
        <v>283</v>
      </c>
      <c r="F248" s="246">
        <f>VLOOKUP(A248,[4]Planilha1!$E$4:$F$270,2,FALSE)</f>
        <v>13463474.720000001</v>
      </c>
      <c r="G248" s="246">
        <f>VLOOKUP(A248,[4]Planilha7!$L$5:$Q$252,6,FALSE)</f>
        <v>268136.13</v>
      </c>
      <c r="H248" s="246">
        <f>VLOOKUP(A248,[4]Planilha7!$T$4:$U$255,2,FALSE)</f>
        <v>373644.14</v>
      </c>
      <c r="I248" s="246">
        <f>VLOOKUP(A248,[4]Planilha7!$L$5:$R$252,7,FALSE)</f>
        <v>1779.97</v>
      </c>
      <c r="J248" s="247">
        <f>VLOOKUP(A248,'[5]População das EFPC - detalhada'!$A$1:$E$247,5,FALSE)</f>
        <v>0</v>
      </c>
      <c r="K248" s="247">
        <f>VLOOKUP(A248,'[5]População das EFPC - detalhada'!$A$1:$E$247,3,FALSE)</f>
        <v>20</v>
      </c>
      <c r="L248" s="247">
        <f>VLOOKUP(A248,'[5]População das EFPC - detalhada'!$A$1:$E$247,4,FALSE)</f>
        <v>19</v>
      </c>
      <c r="M248" s="248">
        <v>1</v>
      </c>
      <c r="N248" s="248">
        <v>1</v>
      </c>
      <c r="O248" s="330" t="str">
        <f>VLOOKUP(A248,[6]Dados_EFPC!$A$1:$O$272,15,FALSE)</f>
        <v>Sem site</v>
      </c>
    </row>
    <row r="249" spans="1:15" x14ac:dyDescent="0.3">
      <c r="A249" s="328" t="s">
        <v>631</v>
      </c>
      <c r="B249" s="328" t="s">
        <v>858</v>
      </c>
      <c r="C249" s="328" t="s">
        <v>859</v>
      </c>
      <c r="D249" s="329" t="s">
        <v>710</v>
      </c>
      <c r="E249" s="329" t="s">
        <v>162</v>
      </c>
      <c r="F249" s="246">
        <f>VLOOKUP(A249,[4]Planilha1!$E$4:$F$270,2,FALSE)</f>
        <v>5016319.46</v>
      </c>
      <c r="G249" s="246" t="s">
        <v>1263</v>
      </c>
      <c r="H249" s="246" t="s">
        <v>1263</v>
      </c>
      <c r="I249" s="246" t="s">
        <v>1263</v>
      </c>
      <c r="J249" s="247" t="s">
        <v>1263</v>
      </c>
      <c r="K249" s="247" t="s">
        <v>1263</v>
      </c>
      <c r="L249" s="247" t="s">
        <v>1263</v>
      </c>
      <c r="M249" s="248">
        <v>1</v>
      </c>
      <c r="N249" s="248">
        <v>0</v>
      </c>
      <c r="O249" s="330" t="str">
        <f>VLOOKUP(A249,[6]Dados_EFPC!$A$1:$O$272,15,FALSE)</f>
        <v>http://www.fucae.com.br/</v>
      </c>
    </row>
    <row r="250" spans="1:15" x14ac:dyDescent="0.3">
      <c r="A250" s="328" t="s">
        <v>640</v>
      </c>
      <c r="B250" s="328" t="s">
        <v>1079</v>
      </c>
      <c r="C250" s="328" t="s">
        <v>1080</v>
      </c>
      <c r="D250" s="329" t="s">
        <v>675</v>
      </c>
      <c r="E250" s="329" t="s">
        <v>283</v>
      </c>
      <c r="F250" s="246">
        <f>VLOOKUP(A250,[4]Planilha1!$E$4:$F$270,2,FALSE)</f>
        <v>4274572.29</v>
      </c>
      <c r="G250" s="246" t="s">
        <v>1263</v>
      </c>
      <c r="H250" s="246" t="s">
        <v>1263</v>
      </c>
      <c r="I250" s="246" t="s">
        <v>1263</v>
      </c>
      <c r="J250" s="247" t="s">
        <v>1263</v>
      </c>
      <c r="K250" s="247" t="s">
        <v>1263</v>
      </c>
      <c r="L250" s="247" t="s">
        <v>1263</v>
      </c>
      <c r="M250" s="248">
        <v>1</v>
      </c>
      <c r="N250" s="248">
        <v>0</v>
      </c>
      <c r="O250" s="330" t="str">
        <f>VLOOKUP(A250,[6]Dados_EFPC!$A$1:$O$272,15,FALSE)</f>
        <v>Sem site</v>
      </c>
    </row>
    <row r="251" spans="1:15" x14ac:dyDescent="0.3">
      <c r="A251" s="328" t="s">
        <v>635</v>
      </c>
      <c r="B251" s="328" t="s">
        <v>767</v>
      </c>
      <c r="C251" s="328" t="s">
        <v>768</v>
      </c>
      <c r="D251" s="329" t="s">
        <v>769</v>
      </c>
      <c r="E251" s="329" t="s">
        <v>162</v>
      </c>
      <c r="F251" s="246">
        <f>VLOOKUP(A251,[4]Planilha1!$E$4:$F$270,2,FALSE)</f>
        <v>4419424.95</v>
      </c>
      <c r="G251" s="246" t="s">
        <v>1263</v>
      </c>
      <c r="H251" s="246" t="s">
        <v>1263</v>
      </c>
      <c r="I251" s="246" t="s">
        <v>1263</v>
      </c>
      <c r="J251" s="247" t="s">
        <v>1263</v>
      </c>
      <c r="K251" s="247" t="s">
        <v>1263</v>
      </c>
      <c r="L251" s="247" t="s">
        <v>1263</v>
      </c>
      <c r="M251" s="248">
        <v>1</v>
      </c>
      <c r="N251" s="248">
        <v>0</v>
      </c>
      <c r="O251" s="330" t="str">
        <f>VLOOKUP(A251,[6]Dados_EFPC!$A$1:$O$272,15,FALSE)</f>
        <v>https://www.centrus.org.br/</v>
      </c>
    </row>
    <row r="252" spans="1:15" x14ac:dyDescent="0.3">
      <c r="A252" s="328" t="s">
        <v>636</v>
      </c>
      <c r="B252" s="328" t="s">
        <v>948</v>
      </c>
      <c r="C252" s="328" t="s">
        <v>949</v>
      </c>
      <c r="D252" s="329" t="s">
        <v>418</v>
      </c>
      <c r="E252" s="329" t="s">
        <v>283</v>
      </c>
      <c r="F252" s="246">
        <f>VLOOKUP(A252,[4]Planilha1!$E$4:$F$270,2,FALSE)</f>
        <v>4542038.09</v>
      </c>
      <c r="G252" s="246">
        <f>VLOOKUP(A252,[4]Planilha7!$L$5:$Q$252,6,FALSE)</f>
        <v>0</v>
      </c>
      <c r="H252" s="246">
        <f>VLOOKUP(A252,[4]Planilha7!$T$4:$U$255,2,FALSE)</f>
        <v>0</v>
      </c>
      <c r="I252" s="246">
        <f>VLOOKUP(A252,[4]Planilha7!$L$5:$R$252,7,FALSE)</f>
        <v>0</v>
      </c>
      <c r="J252" s="247" t="s">
        <v>1263</v>
      </c>
      <c r="K252" s="247" t="s">
        <v>1263</v>
      </c>
      <c r="L252" s="247" t="s">
        <v>1263</v>
      </c>
      <c r="M252" s="248">
        <v>1</v>
      </c>
      <c r="N252" s="248">
        <v>0</v>
      </c>
      <c r="O252" s="330" t="str">
        <f>VLOOKUP(A252,[6]Dados_EFPC!$A$1:$O$272,15,FALSE)</f>
        <v>Sem site</v>
      </c>
    </row>
    <row r="253" spans="1:15" x14ac:dyDescent="0.3">
      <c r="A253" s="328" t="s">
        <v>621</v>
      </c>
      <c r="B253" s="328" t="s">
        <v>759</v>
      </c>
      <c r="C253" s="328" t="s">
        <v>760</v>
      </c>
      <c r="D253" s="329" t="s">
        <v>667</v>
      </c>
      <c r="E253" s="329" t="s">
        <v>283</v>
      </c>
      <c r="F253" s="246">
        <f>VLOOKUP(A253,[4]Planilha1!$E$4:$F$270,2,FALSE)</f>
        <v>909125.36</v>
      </c>
      <c r="G253" s="246" t="s">
        <v>1263</v>
      </c>
      <c r="H253" s="246" t="s">
        <v>1263</v>
      </c>
      <c r="I253" s="246" t="s">
        <v>1263</v>
      </c>
      <c r="J253" s="247" t="s">
        <v>1263</v>
      </c>
      <c r="K253" s="247" t="s">
        <v>1263</v>
      </c>
      <c r="L253" s="247" t="s">
        <v>1263</v>
      </c>
      <c r="M253" s="248">
        <v>0</v>
      </c>
      <c r="N253" s="248">
        <v>0</v>
      </c>
      <c r="O253" s="330" t="str">
        <f>VLOOKUP(A253,[6]Dados_EFPC!$A$1:$O$272,15,FALSE)</f>
        <v>http://www.cava.org.br</v>
      </c>
    </row>
    <row r="254" spans="1:15" x14ac:dyDescent="0.3">
      <c r="A254" s="328" t="s">
        <v>639</v>
      </c>
      <c r="B254" s="328" t="s">
        <v>970</v>
      </c>
      <c r="C254" s="328" t="s">
        <v>971</v>
      </c>
      <c r="D254" s="329" t="s">
        <v>418</v>
      </c>
      <c r="E254" s="329" t="s">
        <v>282</v>
      </c>
      <c r="F254" s="246">
        <f>VLOOKUP(A254,[4]Planilha1!$E$4:$F$270,2,FALSE)</f>
        <v>348274.05</v>
      </c>
      <c r="G254" s="246">
        <f>VLOOKUP(A254,[4]Planilha7!$L$5:$Q$252,6,FALSE)</f>
        <v>9419.8799999999992</v>
      </c>
      <c r="H254" s="246">
        <f>VLOOKUP(A254,[4]Planilha7!$T$4:$U$255,2,FALSE)</f>
        <v>5467.77</v>
      </c>
      <c r="I254" s="246">
        <f>VLOOKUP(A254,[4]Planilha7!$L$5:$R$252,7,FALSE)</f>
        <v>24522.21</v>
      </c>
      <c r="J254" s="247">
        <f>VLOOKUP(A254,'[5]População das EFPC - detalhada'!$A$1:$E$247,5,FALSE)</f>
        <v>17</v>
      </c>
      <c r="K254" s="247">
        <f>VLOOKUP(A254,'[5]População das EFPC - detalhada'!$A$1:$E$247,3,FALSE)</f>
        <v>100</v>
      </c>
      <c r="L254" s="247">
        <f>VLOOKUP(A254,'[5]População das EFPC - detalhada'!$A$1:$E$247,4,FALSE)</f>
        <v>15</v>
      </c>
      <c r="M254" s="248">
        <v>4</v>
      </c>
      <c r="N254" s="248">
        <v>1</v>
      </c>
      <c r="O254" s="330" t="str">
        <f>VLOOKUP(A254,[6]Dados_EFPC!$A$1:$O$272,15,FALSE)</f>
        <v>https://www.acricel.com.br/multibra/</v>
      </c>
    </row>
    <row r="255" spans="1:15" x14ac:dyDescent="0.3">
      <c r="A255" s="328" t="s">
        <v>641</v>
      </c>
      <c r="B255" s="328" t="s">
        <v>1073</v>
      </c>
      <c r="C255" s="328" t="s">
        <v>1074</v>
      </c>
      <c r="D255" s="329" t="s">
        <v>756</v>
      </c>
      <c r="E255" s="329" t="s">
        <v>282</v>
      </c>
      <c r="F255" s="246">
        <f>VLOOKUP(A255,[4]Planilha1!$E$4:$F$270,2,FALSE)</f>
        <v>1110323.51</v>
      </c>
      <c r="G255" s="246">
        <f>VLOOKUP(A255,[4]Planilha7!$L$5:$Q$252,6,FALSE)</f>
        <v>11445</v>
      </c>
      <c r="H255" s="246">
        <f>VLOOKUP(A255,[4]Planilha7!$T$4:$U$255,2,FALSE)</f>
        <v>0</v>
      </c>
      <c r="I255" s="246">
        <f>VLOOKUP(A255,[4]Planilha7!$L$5:$R$252,7,FALSE)</f>
        <v>0</v>
      </c>
      <c r="J255" s="247">
        <f>VLOOKUP(A255,'[5]População das EFPC - detalhada'!$A$1:$E$247,5,FALSE)</f>
        <v>1597</v>
      </c>
      <c r="K255" s="247">
        <f>VLOOKUP(A255,'[5]População das EFPC - detalhada'!$A$1:$E$247,3,FALSE)</f>
        <v>0</v>
      </c>
      <c r="L255" s="247">
        <f>VLOOKUP(A255,'[5]População das EFPC - detalhada'!$A$1:$E$247,4,FALSE)</f>
        <v>0</v>
      </c>
      <c r="M255" s="248">
        <v>1</v>
      </c>
      <c r="N255" s="248">
        <v>1</v>
      </c>
      <c r="O255" s="330" t="str">
        <f>VLOOKUP(A255,[6]Dados_EFPC!$A$1:$O$272,15,FALSE)</f>
        <v>WWW.PREVIK.COM.BR</v>
      </c>
    </row>
    <row r="256" spans="1:15" x14ac:dyDescent="0.3">
      <c r="A256" s="328" t="s">
        <v>637</v>
      </c>
      <c r="B256" s="328" t="s">
        <v>774</v>
      </c>
      <c r="C256" s="328" t="s">
        <v>775</v>
      </c>
      <c r="D256" s="329" t="s">
        <v>418</v>
      </c>
      <c r="E256" s="329" t="s">
        <v>282</v>
      </c>
      <c r="F256" s="246">
        <f>VLOOKUP(A256,[4]Planilha1!$E$4:$F$270,2,FALSE)</f>
        <v>206401.37</v>
      </c>
      <c r="G256" s="246" t="s">
        <v>1263</v>
      </c>
      <c r="H256" s="246" t="s">
        <v>1263</v>
      </c>
      <c r="I256" s="246" t="s">
        <v>1263</v>
      </c>
      <c r="J256" s="247">
        <f>VLOOKUP(A256,'[5]População das EFPC - detalhada'!$A$1:$E$247,5,FALSE)</f>
        <v>0</v>
      </c>
      <c r="K256" s="247">
        <f>VLOOKUP(A256,'[5]População das EFPC - detalhada'!$A$1:$E$247,3,FALSE)</f>
        <v>0</v>
      </c>
      <c r="L256" s="247">
        <f>VLOOKUP(A256,'[5]População das EFPC - detalhada'!$A$1:$E$247,4,FALSE)</f>
        <v>0</v>
      </c>
      <c r="M256" s="248">
        <v>1</v>
      </c>
      <c r="N256" s="248">
        <v>0</v>
      </c>
      <c r="O256" s="330" t="str">
        <f>VLOOKUP(A256,[6]Dados_EFPC!$A$1:$O$272,15,FALSE)</f>
        <v>https://www.ciasprev.com.br/</v>
      </c>
    </row>
    <row r="257" spans="1:15" x14ac:dyDescent="0.3">
      <c r="A257" s="328" t="s">
        <v>573</v>
      </c>
      <c r="B257" s="328" t="s">
        <v>1129</v>
      </c>
      <c r="C257" s="328" t="s">
        <v>1130</v>
      </c>
      <c r="D257" s="329" t="s">
        <v>418</v>
      </c>
      <c r="E257" s="329" t="s">
        <v>283</v>
      </c>
      <c r="F257" s="246">
        <f>VLOOKUP(A257,[4]Planilha1!$E$4:$F$270,2,FALSE)</f>
        <v>789825.34</v>
      </c>
      <c r="G257" s="246">
        <f>VLOOKUP(A257,[4]Planilha7!$L$5:$Q$252,6,FALSE)</f>
        <v>59421.74</v>
      </c>
      <c r="H257" s="246">
        <f>VLOOKUP(A257,[4]Planilha7!$T$4:$U$255,2,FALSE)</f>
        <v>0</v>
      </c>
      <c r="I257" s="246">
        <f>VLOOKUP(A257,[4]Planilha7!$L$5:$R$252,7,FALSE)</f>
        <v>0</v>
      </c>
      <c r="J257" s="247" t="s">
        <v>1263</v>
      </c>
      <c r="K257" s="247" t="s">
        <v>1263</v>
      </c>
      <c r="L257" s="247" t="s">
        <v>1263</v>
      </c>
      <c r="M257" s="248">
        <v>1</v>
      </c>
      <c r="N257" s="248">
        <v>3</v>
      </c>
      <c r="O257" s="330" t="str">
        <f>VLOOKUP(A257,[6]Dados_EFPC!$A$1:$O$272,15,FALSE)</f>
        <v>http://www.portalprev.com.br/rocheprev</v>
      </c>
    </row>
    <row r="258" spans="1:15" x14ac:dyDescent="0.3">
      <c r="A258" s="328" t="s">
        <v>609</v>
      </c>
      <c r="B258" s="328" t="s">
        <v>806</v>
      </c>
      <c r="C258" s="328" t="s">
        <v>807</v>
      </c>
      <c r="D258" s="329" t="s">
        <v>418</v>
      </c>
      <c r="E258" s="329" t="s">
        <v>283</v>
      </c>
      <c r="F258" s="246">
        <f>VLOOKUP(A258,[4]Planilha1!$E$4:$F$270,2,FALSE)</f>
        <v>0</v>
      </c>
      <c r="G258" s="246" t="s">
        <v>1263</v>
      </c>
      <c r="H258" s="246" t="s">
        <v>1263</v>
      </c>
      <c r="I258" s="246" t="s">
        <v>1263</v>
      </c>
      <c r="J258" s="247" t="s">
        <v>1263</v>
      </c>
      <c r="K258" s="247" t="s">
        <v>1263</v>
      </c>
      <c r="L258" s="247" t="s">
        <v>1263</v>
      </c>
      <c r="M258" s="248">
        <v>3</v>
      </c>
      <c r="N258" s="248">
        <v>1</v>
      </c>
      <c r="O258" s="330" t="str">
        <f>VLOOKUP(A258,[6]Dados_EFPC!$A$1:$O$272,15,FALSE)</f>
        <v>https://www.elanco.com/</v>
      </c>
    </row>
    <row r="259" spans="1:15" x14ac:dyDescent="0.3">
      <c r="A259" s="328" t="s">
        <v>668</v>
      </c>
      <c r="B259" s="328" t="s">
        <v>669</v>
      </c>
      <c r="C259" s="328" t="s">
        <v>670</v>
      </c>
      <c r="D259" s="329" t="s">
        <v>418</v>
      </c>
      <c r="E259" s="329" t="s">
        <v>282</v>
      </c>
      <c r="F259" s="246" t="s">
        <v>1263</v>
      </c>
      <c r="G259" s="246" t="s">
        <v>1263</v>
      </c>
      <c r="H259" s="246" t="s">
        <v>1263</v>
      </c>
      <c r="I259" s="246" t="s">
        <v>1263</v>
      </c>
      <c r="J259" s="247" t="s">
        <v>1263</v>
      </c>
      <c r="K259" s="247" t="s">
        <v>1263</v>
      </c>
      <c r="L259" s="247" t="s">
        <v>1263</v>
      </c>
      <c r="M259" s="248">
        <v>0</v>
      </c>
      <c r="N259" s="248">
        <v>0</v>
      </c>
      <c r="O259" s="330" t="str">
        <f>VLOOKUP(A259,[6]Dados_EFPC!$A$1:$O$272,15,FALSE)</f>
        <v>https://www.aciprev.com.br/</v>
      </c>
    </row>
    <row r="260" spans="1:15" x14ac:dyDescent="0.3">
      <c r="A260" s="328" t="s">
        <v>628</v>
      </c>
      <c r="B260" s="328" t="s">
        <v>697</v>
      </c>
      <c r="C260" s="328" t="s">
        <v>698</v>
      </c>
      <c r="D260" s="329" t="s">
        <v>418</v>
      </c>
      <c r="E260" s="329" t="s">
        <v>282</v>
      </c>
      <c r="F260" s="246">
        <f>VLOOKUP(A260,[4]Planilha1!$E$4:$F$270,2,FALSE)</f>
        <v>0</v>
      </c>
      <c r="G260" s="246" t="s">
        <v>1263</v>
      </c>
      <c r="H260" s="246" t="s">
        <v>1263</v>
      </c>
      <c r="I260" s="246" t="s">
        <v>1263</v>
      </c>
      <c r="J260" s="247">
        <f>VLOOKUP(A260,'[5]População das EFPC - detalhada'!$A$1:$E$247,5,FALSE)</f>
        <v>0</v>
      </c>
      <c r="K260" s="247">
        <f>VLOOKUP(A260,'[5]População das EFPC - detalhada'!$A$1:$E$247,3,FALSE)</f>
        <v>0</v>
      </c>
      <c r="L260" s="247">
        <f>VLOOKUP(A260,'[5]População das EFPC - detalhada'!$A$1:$E$247,4,FALSE)</f>
        <v>0</v>
      </c>
      <c r="M260" s="248">
        <v>1</v>
      </c>
      <c r="N260" s="248">
        <v>2</v>
      </c>
      <c r="O260" s="330" t="str">
        <f>VLOOKUP(A260,[6]Dados_EFPC!$A$1:$O$272,15,FALSE)</f>
        <v>WWW.APCDPREV.ORG.BR</v>
      </c>
    </row>
    <row r="261" spans="1:15" x14ac:dyDescent="0.3">
      <c r="A261" s="328" t="s">
        <v>1237</v>
      </c>
      <c r="B261" s="328" t="s">
        <v>743</v>
      </c>
      <c r="C261" s="328" t="s">
        <v>744</v>
      </c>
      <c r="D261" s="329" t="s">
        <v>418</v>
      </c>
      <c r="E261" s="329" t="s">
        <v>283</v>
      </c>
      <c r="F261" s="246" t="s">
        <v>1263</v>
      </c>
      <c r="G261" s="246" t="s">
        <v>1263</v>
      </c>
      <c r="H261" s="246" t="s">
        <v>1263</v>
      </c>
      <c r="I261" s="246" t="s">
        <v>1263</v>
      </c>
      <c r="J261" s="247" t="s">
        <v>1263</v>
      </c>
      <c r="K261" s="247" t="s">
        <v>1263</v>
      </c>
      <c r="L261" s="247" t="s">
        <v>1263</v>
      </c>
      <c r="M261" s="248">
        <v>0</v>
      </c>
      <c r="N261" s="248">
        <v>0</v>
      </c>
      <c r="O261" s="330" t="s">
        <v>1269</v>
      </c>
    </row>
    <row r="262" spans="1:15" x14ac:dyDescent="0.3">
      <c r="A262" s="328" t="s">
        <v>528</v>
      </c>
      <c r="B262" s="328" t="s">
        <v>808</v>
      </c>
      <c r="C262" s="328" t="s">
        <v>809</v>
      </c>
      <c r="D262" s="329" t="s">
        <v>810</v>
      </c>
      <c r="E262" s="329" t="s">
        <v>283</v>
      </c>
      <c r="F262" s="246" t="s">
        <v>1263</v>
      </c>
      <c r="G262" s="246" t="s">
        <v>1263</v>
      </c>
      <c r="H262" s="246" t="s">
        <v>1263</v>
      </c>
      <c r="I262" s="246" t="s">
        <v>1263</v>
      </c>
      <c r="J262" s="247" t="s">
        <v>1263</v>
      </c>
      <c r="K262" s="247" t="s">
        <v>1263</v>
      </c>
      <c r="L262" s="247" t="s">
        <v>1263</v>
      </c>
      <c r="M262" s="248">
        <v>2</v>
      </c>
      <c r="N262" s="248">
        <v>4</v>
      </c>
      <c r="O262" s="330" t="str">
        <f>VLOOKUP(A262,[6]Dados_EFPC!$A$1:$O$272,15,FALSE)</f>
        <v>http://www.eletra.org.br</v>
      </c>
    </row>
    <row r="263" spans="1:15" x14ac:dyDescent="0.3">
      <c r="A263" s="328" t="s">
        <v>642</v>
      </c>
      <c r="B263" s="328" t="s">
        <v>839</v>
      </c>
      <c r="C263" s="328" t="s">
        <v>840</v>
      </c>
      <c r="D263" s="329" t="s">
        <v>710</v>
      </c>
      <c r="E263" s="329" t="s">
        <v>283</v>
      </c>
      <c r="F263" s="246" t="s">
        <v>1263</v>
      </c>
      <c r="G263" s="246" t="s">
        <v>1263</v>
      </c>
      <c r="H263" s="246" t="s">
        <v>1263</v>
      </c>
      <c r="I263" s="246" t="s">
        <v>1263</v>
      </c>
      <c r="J263" s="247">
        <f>VLOOKUP(A263,'[5]População das EFPC - detalhada'!$A$1:$E$247,5,FALSE)</f>
        <v>36</v>
      </c>
      <c r="K263" s="247">
        <f>VLOOKUP(A263,'[5]População das EFPC - detalhada'!$A$1:$E$247,3,FALSE)</f>
        <v>26</v>
      </c>
      <c r="L263" s="247">
        <f>VLOOKUP(A263,'[5]População das EFPC - detalhada'!$A$1:$E$247,4,FALSE)</f>
        <v>11</v>
      </c>
      <c r="M263" s="248">
        <v>1</v>
      </c>
      <c r="N263" s="248">
        <v>11</v>
      </c>
      <c r="O263" s="330" t="str">
        <f>VLOOKUP(A263,[6]Dados_EFPC!$A$1:$O$272,15,FALSE)</f>
        <v>www.fapieb.org.br</v>
      </c>
    </row>
    <row r="264" spans="1:15" x14ac:dyDescent="0.3">
      <c r="A264" s="328" t="s">
        <v>855</v>
      </c>
      <c r="B264" s="328" t="s">
        <v>856</v>
      </c>
      <c r="C264" s="328" t="s">
        <v>857</v>
      </c>
      <c r="D264" s="329" t="s">
        <v>418</v>
      </c>
      <c r="E264" s="329" t="s">
        <v>283</v>
      </c>
      <c r="F264" s="246" t="s">
        <v>1263</v>
      </c>
      <c r="G264" s="246" t="s">
        <v>1263</v>
      </c>
      <c r="H264" s="246" t="s">
        <v>1263</v>
      </c>
      <c r="I264" s="246" t="s">
        <v>1263</v>
      </c>
      <c r="J264" s="247" t="s">
        <v>1263</v>
      </c>
      <c r="K264" s="247" t="s">
        <v>1263</v>
      </c>
      <c r="L264" s="247" t="s">
        <v>1263</v>
      </c>
      <c r="M264" s="248">
        <v>0</v>
      </c>
      <c r="N264" s="248">
        <v>0</v>
      </c>
      <c r="O264" s="330" t="str">
        <f>VLOOKUP(A264,[6]Dados_EFPC!$A$1:$O$272,15,FALSE)</f>
        <v>WWW.FORDPREV.COM.BR</v>
      </c>
    </row>
    <row r="265" spans="1:15" x14ac:dyDescent="0.3">
      <c r="A265" s="328" t="s">
        <v>862</v>
      </c>
      <c r="B265" s="328" t="s">
        <v>863</v>
      </c>
      <c r="C265" s="328" t="s">
        <v>864</v>
      </c>
      <c r="D265" s="329" t="s">
        <v>418</v>
      </c>
      <c r="E265" s="329" t="s">
        <v>283</v>
      </c>
      <c r="F265" s="246" t="s">
        <v>1263</v>
      </c>
      <c r="G265" s="246" t="s">
        <v>1263</v>
      </c>
      <c r="H265" s="246" t="s">
        <v>1263</v>
      </c>
      <c r="I265" s="246" t="s">
        <v>1263</v>
      </c>
      <c r="J265" s="247" t="s">
        <v>1263</v>
      </c>
      <c r="K265" s="247" t="s">
        <v>1263</v>
      </c>
      <c r="L265" s="247" t="s">
        <v>1263</v>
      </c>
      <c r="M265" s="248">
        <v>0</v>
      </c>
      <c r="N265" s="248">
        <v>0</v>
      </c>
      <c r="O265" s="330" t="str">
        <f>VLOOKUP(A265,[6]Dados_EFPC!$A$1:$O$272,15,FALSE)</f>
        <v>Sem site</v>
      </c>
    </row>
    <row r="266" spans="1:15" x14ac:dyDescent="0.3">
      <c r="A266" s="328" t="s">
        <v>638</v>
      </c>
      <c r="B266" s="328" t="s">
        <v>909</v>
      </c>
      <c r="C266" s="328" t="s">
        <v>910</v>
      </c>
      <c r="D266" s="329" t="s">
        <v>418</v>
      </c>
      <c r="E266" s="329" t="s">
        <v>283</v>
      </c>
      <c r="F266" s="246">
        <f>VLOOKUP(A266,[4]Planilha1!$E$4:$F$270,2,FALSE)</f>
        <v>0</v>
      </c>
      <c r="G266" s="246" t="s">
        <v>1263</v>
      </c>
      <c r="H266" s="246" t="s">
        <v>1263</v>
      </c>
      <c r="I266" s="246" t="s">
        <v>1263</v>
      </c>
      <c r="J266" s="247" t="s">
        <v>1263</v>
      </c>
      <c r="K266" s="247" t="s">
        <v>1263</v>
      </c>
      <c r="L266" s="247" t="s">
        <v>1263</v>
      </c>
      <c r="M266" s="248">
        <v>1</v>
      </c>
      <c r="N266" s="248">
        <v>2</v>
      </c>
      <c r="O266" s="330" t="str">
        <f>VLOOKUP(A266,[6]Dados_EFPC!$A$1:$O$272,15,FALSE)</f>
        <v>https://www.portalprev.com.br/gpp/gpp</v>
      </c>
    </row>
    <row r="267" spans="1:15" x14ac:dyDescent="0.3">
      <c r="A267" s="328" t="s">
        <v>1238</v>
      </c>
      <c r="B267" s="328" t="s">
        <v>1239</v>
      </c>
      <c r="C267" s="328" t="s">
        <v>1240</v>
      </c>
      <c r="D267" s="329" t="s">
        <v>696</v>
      </c>
      <c r="E267" s="329" t="s">
        <v>282</v>
      </c>
      <c r="F267" s="246" t="s">
        <v>1263</v>
      </c>
      <c r="G267" s="246" t="s">
        <v>1263</v>
      </c>
      <c r="H267" s="246" t="s">
        <v>1263</v>
      </c>
      <c r="I267" s="246" t="s">
        <v>1263</v>
      </c>
      <c r="J267" s="247" t="s">
        <v>1263</v>
      </c>
      <c r="K267" s="247" t="s">
        <v>1263</v>
      </c>
      <c r="L267" s="247" t="s">
        <v>1263</v>
      </c>
      <c r="M267" s="248">
        <v>0</v>
      </c>
      <c r="N267" s="248">
        <v>0</v>
      </c>
      <c r="O267" s="330" t="s">
        <v>1269</v>
      </c>
    </row>
    <row r="268" spans="1:15" x14ac:dyDescent="0.3">
      <c r="A268" s="328" t="s">
        <v>576</v>
      </c>
      <c r="B268" s="328" t="s">
        <v>1171</v>
      </c>
      <c r="C268" s="328" t="s">
        <v>1172</v>
      </c>
      <c r="D268" s="329" t="s">
        <v>690</v>
      </c>
      <c r="E268" s="329" t="s">
        <v>283</v>
      </c>
      <c r="F268" s="246" t="s">
        <v>1263</v>
      </c>
      <c r="G268" s="246" t="s">
        <v>1263</v>
      </c>
      <c r="H268" s="246" t="s">
        <v>1263</v>
      </c>
      <c r="I268" s="246" t="s">
        <v>1263</v>
      </c>
      <c r="J268" s="247" t="s">
        <v>1263</v>
      </c>
      <c r="K268" s="247" t="s">
        <v>1263</v>
      </c>
      <c r="L268" s="247" t="s">
        <v>1263</v>
      </c>
      <c r="M268" s="248">
        <v>1</v>
      </c>
      <c r="N268" s="248">
        <v>2</v>
      </c>
      <c r="O268" s="330" t="str">
        <f>VLOOKUP(A268,[6]Dados_EFPC!$A$1:$O$272,15,FALSE)</f>
        <v>http://www.supreprevidencia.com.br</v>
      </c>
    </row>
    <row r="269" spans="1:15" x14ac:dyDescent="0.3">
      <c r="A269" s="328" t="s">
        <v>643</v>
      </c>
      <c r="B269" s="328" t="s">
        <v>1187</v>
      </c>
      <c r="C269" s="328" t="s">
        <v>1188</v>
      </c>
      <c r="D269" s="329" t="s">
        <v>418</v>
      </c>
      <c r="E269" s="329" t="s">
        <v>282</v>
      </c>
      <c r="F269" s="246" t="s">
        <v>1263</v>
      </c>
      <c r="G269" s="246" t="s">
        <v>1263</v>
      </c>
      <c r="H269" s="246" t="s">
        <v>1263</v>
      </c>
      <c r="I269" s="246" t="s">
        <v>1263</v>
      </c>
      <c r="J269" s="247" t="s">
        <v>1263</v>
      </c>
      <c r="K269" s="247" t="s">
        <v>1263</v>
      </c>
      <c r="L269" s="247" t="s">
        <v>1263</v>
      </c>
      <c r="M269" s="248">
        <v>1</v>
      </c>
      <c r="N269" s="248">
        <v>1</v>
      </c>
      <c r="O269" s="330" t="str">
        <f>VLOOKUP(A269,[6]Dados_EFPC!$A$1:$O$272,15,FALSE)</f>
        <v>https://uasprev.com.br/</v>
      </c>
    </row>
    <row r="271" spans="1:15" x14ac:dyDescent="0.3">
      <c r="A271" s="335"/>
      <c r="F271" s="336"/>
    </row>
    <row r="272" spans="1:15" x14ac:dyDescent="0.3">
      <c r="A272" s="309" t="s">
        <v>1312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O37"/>
  <sheetViews>
    <sheetView showGridLines="0" zoomScaleNormal="100" workbookViewId="0">
      <selection activeCell="Q22" sqref="Q22"/>
    </sheetView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4" max="14" width="14.33203125" bestFit="1" customWidth="1"/>
    <col min="15" max="15" width="11.6640625" customWidth="1"/>
  </cols>
  <sheetData>
    <row r="1" spans="1:15" x14ac:dyDescent="0.3">
      <c r="A1" s="42" t="s">
        <v>74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340" t="s">
        <v>96</v>
      </c>
      <c r="C2" s="340"/>
      <c r="D2" s="340"/>
      <c r="E2" s="340"/>
      <c r="F2" s="340"/>
      <c r="G2" s="340"/>
      <c r="H2" s="340"/>
      <c r="I2" s="340"/>
      <c r="J2" s="1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148" t="s">
        <v>97</v>
      </c>
      <c r="C5" s="148">
        <v>2012</v>
      </c>
      <c r="D5" s="148">
        <v>2013</v>
      </c>
      <c r="E5" s="148">
        <v>2014</v>
      </c>
      <c r="F5" s="148">
        <v>2015</v>
      </c>
      <c r="G5" s="148">
        <v>2016</v>
      </c>
      <c r="H5" s="148">
        <v>2017</v>
      </c>
      <c r="I5" s="146" t="s">
        <v>98</v>
      </c>
      <c r="J5" s="146">
        <v>2019</v>
      </c>
      <c r="K5" s="146">
        <v>2020</v>
      </c>
      <c r="L5" s="146" t="s">
        <v>660</v>
      </c>
      <c r="M5" s="146" t="s">
        <v>662</v>
      </c>
      <c r="N5" s="146" t="s">
        <v>663</v>
      </c>
      <c r="O5" s="146" t="s">
        <v>1275</v>
      </c>
    </row>
    <row r="6" spans="1:15" x14ac:dyDescent="0.3">
      <c r="B6" s="15" t="s">
        <v>77</v>
      </c>
      <c r="C6" s="242">
        <v>3075783</v>
      </c>
      <c r="D6" s="242">
        <v>3140129</v>
      </c>
      <c r="E6" s="242">
        <v>3255394</v>
      </c>
      <c r="F6" s="242">
        <v>3260660</v>
      </c>
      <c r="G6" s="242">
        <v>3231758</v>
      </c>
      <c r="H6" s="242">
        <v>3329279</v>
      </c>
      <c r="I6" s="242">
        <v>3356984</v>
      </c>
      <c r="J6" s="242">
        <v>3503607</v>
      </c>
      <c r="K6" s="242">
        <v>3718680</v>
      </c>
      <c r="L6" s="242">
        <v>3772335</v>
      </c>
      <c r="M6" s="242">
        <v>3832100</v>
      </c>
      <c r="N6" s="310">
        <v>3900651</v>
      </c>
      <c r="O6" s="310">
        <v>3941920</v>
      </c>
    </row>
    <row r="7" spans="1:15" x14ac:dyDescent="0.3">
      <c r="B7" s="15" t="s">
        <v>99</v>
      </c>
      <c r="C7" s="242">
        <v>7177776</v>
      </c>
      <c r="D7" s="242">
        <v>7424533</v>
      </c>
      <c r="E7" s="242">
        <v>7893993</v>
      </c>
      <c r="F7" s="242">
        <v>9178740</v>
      </c>
      <c r="G7" s="242">
        <v>10312019</v>
      </c>
      <c r="H7" s="242">
        <v>10570370</v>
      </c>
      <c r="I7" s="242">
        <v>9878275</v>
      </c>
      <c r="J7" s="242">
        <v>9878275</v>
      </c>
      <c r="K7" s="242">
        <v>9878275</v>
      </c>
      <c r="L7" s="242">
        <v>8397894.0748426169</v>
      </c>
      <c r="M7" s="242">
        <v>8691080</v>
      </c>
      <c r="N7" s="310">
        <v>8861294</v>
      </c>
      <c r="O7" s="310">
        <v>8861294</v>
      </c>
    </row>
    <row r="8" spans="1:15" x14ac:dyDescent="0.3">
      <c r="B8" s="15" t="s">
        <v>100</v>
      </c>
      <c r="C8" s="242">
        <v>2627195</v>
      </c>
      <c r="D8" s="242">
        <v>2751887</v>
      </c>
      <c r="E8" s="242">
        <v>2802834</v>
      </c>
      <c r="F8" s="242">
        <v>3207503</v>
      </c>
      <c r="G8" s="242">
        <v>3140888</v>
      </c>
      <c r="H8" s="266">
        <v>2968347</v>
      </c>
      <c r="I8" s="242">
        <v>2924417</v>
      </c>
      <c r="J8" s="242">
        <v>3118244</v>
      </c>
      <c r="K8" s="242">
        <v>3118244</v>
      </c>
      <c r="L8" s="242">
        <v>2192672.5053055417</v>
      </c>
      <c r="M8" s="242">
        <v>2262077</v>
      </c>
      <c r="N8" s="310">
        <v>2314248</v>
      </c>
      <c r="O8" s="310">
        <v>2314248</v>
      </c>
    </row>
    <row r="9" spans="1:15" x14ac:dyDescent="0.3">
      <c r="B9" s="15" t="s">
        <v>101</v>
      </c>
      <c r="C9" s="265">
        <v>12880754</v>
      </c>
      <c r="D9" s="265">
        <v>13316549</v>
      </c>
      <c r="E9" s="265">
        <v>13952221</v>
      </c>
      <c r="F9" s="265">
        <v>15646903</v>
      </c>
      <c r="G9" s="265">
        <v>16684665</v>
      </c>
      <c r="H9" s="265">
        <v>16867996</v>
      </c>
      <c r="I9" s="265">
        <f>I6+I7+I8</f>
        <v>16159676</v>
      </c>
      <c r="J9" s="265">
        <f>J6+J7+J8</f>
        <v>16500126</v>
      </c>
      <c r="K9" s="265">
        <f>K6+K7+K8</f>
        <v>16715199</v>
      </c>
      <c r="L9" s="265">
        <v>14362901.580148159</v>
      </c>
      <c r="M9" s="265">
        <v>14785257</v>
      </c>
      <c r="N9" s="311">
        <v>15076193</v>
      </c>
      <c r="O9" s="311">
        <v>15117462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7" t="s">
        <v>86</v>
      </c>
      <c r="C12" s="37" t="s">
        <v>1221</v>
      </c>
      <c r="D12" s="37"/>
      <c r="E12" s="37"/>
      <c r="F12" s="37"/>
      <c r="G12" s="37"/>
      <c r="H12" s="21"/>
      <c r="I12" s="8"/>
    </row>
    <row r="13" spans="1:15" ht="13.5" customHeight="1" x14ac:dyDescent="0.3">
      <c r="B13" s="37" t="s">
        <v>1227</v>
      </c>
      <c r="C13" s="37"/>
      <c r="D13" s="37"/>
      <c r="E13" s="37"/>
      <c r="F13" s="37"/>
      <c r="G13" s="21"/>
      <c r="H13" s="21"/>
      <c r="I13" s="8"/>
    </row>
    <row r="14" spans="1:15" ht="13.5" customHeight="1" x14ac:dyDescent="0.3">
      <c r="B14" s="37" t="s">
        <v>661</v>
      </c>
      <c r="C14" s="37"/>
      <c r="D14" s="37"/>
      <c r="E14" s="37"/>
      <c r="F14" s="37"/>
      <c r="G14" s="21"/>
      <c r="H14" s="21"/>
      <c r="I14" s="8"/>
    </row>
    <row r="15" spans="1:15" ht="13.5" customHeight="1" x14ac:dyDescent="0.3">
      <c r="B15" s="37" t="s">
        <v>102</v>
      </c>
      <c r="C15" s="37"/>
      <c r="D15" s="37"/>
      <c r="E15" s="37"/>
      <c r="F15" s="37"/>
      <c r="G15" s="21"/>
      <c r="H15" s="21"/>
      <c r="I15" s="8"/>
    </row>
    <row r="16" spans="1:1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zoomScaleNormal="100" workbookViewId="0">
      <selection activeCell="R28" sqref="R28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2" t="s">
        <v>74</v>
      </c>
    </row>
    <row r="2" spans="1:16" ht="18" x14ac:dyDescent="0.35">
      <c r="B2" s="340" t="s">
        <v>96</v>
      </c>
      <c r="C2" s="340"/>
      <c r="D2" s="340"/>
      <c r="E2" s="340"/>
      <c r="F2" s="340"/>
      <c r="G2" s="340"/>
      <c r="H2" s="340"/>
      <c r="I2" s="340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4" t="s">
        <v>10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6" x14ac:dyDescent="0.3">
      <c r="B5" s="148" t="s">
        <v>103</v>
      </c>
      <c r="C5" s="146">
        <v>2012</v>
      </c>
      <c r="D5" s="146">
        <v>2013</v>
      </c>
      <c r="E5" s="146">
        <v>2014</v>
      </c>
      <c r="F5" s="146">
        <v>2015</v>
      </c>
      <c r="G5" s="146">
        <v>2016</v>
      </c>
      <c r="H5" s="146">
        <v>2017</v>
      </c>
      <c r="I5" s="146">
        <v>2018</v>
      </c>
      <c r="J5" s="146">
        <v>2019</v>
      </c>
      <c r="K5" s="146">
        <v>2020</v>
      </c>
      <c r="L5" s="146">
        <v>2021</v>
      </c>
      <c r="M5" s="146">
        <v>2022</v>
      </c>
      <c r="N5" s="146">
        <v>2023</v>
      </c>
      <c r="O5" s="146">
        <v>2024</v>
      </c>
      <c r="P5" s="104"/>
    </row>
    <row r="6" spans="1:16" x14ac:dyDescent="0.3">
      <c r="B6" s="12" t="s">
        <v>104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N6" s="242">
        <v>3031490</v>
      </c>
      <c r="O6" s="242">
        <v>3065269</v>
      </c>
      <c r="P6" s="104"/>
    </row>
    <row r="7" spans="1:16" x14ac:dyDescent="0.3">
      <c r="B7" s="12" t="s">
        <v>105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N7" s="242">
        <v>666210</v>
      </c>
      <c r="O7" s="242">
        <v>669896</v>
      </c>
      <c r="P7" s="104"/>
    </row>
    <row r="8" spans="1:16" x14ac:dyDescent="0.3">
      <c r="B8" s="12" t="s">
        <v>106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N8" s="242">
        <v>202951</v>
      </c>
      <c r="O8" s="242">
        <v>206755</v>
      </c>
      <c r="P8" s="67"/>
    </row>
    <row r="9" spans="1:16" x14ac:dyDescent="0.3">
      <c r="B9" s="15" t="s">
        <v>107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f>M6+M7+M8</f>
        <v>3832100</v>
      </c>
      <c r="N9" s="16">
        <f>N6+N7+N8</f>
        <v>3900651</v>
      </c>
      <c r="O9" s="16">
        <v>3941920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7" t="s">
        <v>1270</v>
      </c>
      <c r="C11" s="37"/>
      <c r="D11" s="37"/>
      <c r="E11" s="37"/>
      <c r="F11" s="8"/>
      <c r="G11" s="8"/>
      <c r="H11" s="8"/>
      <c r="I11" s="8"/>
    </row>
    <row r="12" spans="1:16" x14ac:dyDescent="0.3">
      <c r="B12" s="37"/>
      <c r="C12" s="37"/>
      <c r="D12" s="37"/>
      <c r="E12" s="37"/>
      <c r="F12" s="8"/>
      <c r="G12" s="220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3"/>
  <sheetViews>
    <sheetView showGridLines="0" zoomScaleNormal="100" workbookViewId="0">
      <selection activeCell="K22" sqref="K22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</cols>
  <sheetData>
    <row r="1" spans="1:17" x14ac:dyDescent="0.3">
      <c r="A1" s="42" t="s">
        <v>74</v>
      </c>
    </row>
    <row r="2" spans="1:17" ht="18" x14ac:dyDescent="0.35">
      <c r="B2" s="340" t="s">
        <v>96</v>
      </c>
      <c r="C2" s="340"/>
      <c r="D2" s="340"/>
      <c r="E2" s="340"/>
      <c r="F2" s="340"/>
      <c r="G2" s="340"/>
      <c r="H2" s="340"/>
      <c r="I2" s="340"/>
      <c r="J2" s="340"/>
      <c r="K2" s="340"/>
    </row>
    <row r="3" spans="1:17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7" ht="15.6" x14ac:dyDescent="0.3">
      <c r="B4" s="144" t="s">
        <v>11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7" x14ac:dyDescent="0.3">
      <c r="B5" s="148" t="s">
        <v>108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  <c r="L5" s="146">
        <v>2019</v>
      </c>
      <c r="M5" s="146">
        <v>2020</v>
      </c>
      <c r="N5" s="146">
        <v>2021</v>
      </c>
      <c r="O5" s="146">
        <v>2022</v>
      </c>
      <c r="P5" s="146">
        <v>2023</v>
      </c>
      <c r="Q5" s="146">
        <v>2024</v>
      </c>
    </row>
    <row r="6" spans="1:17" x14ac:dyDescent="0.3">
      <c r="B6" s="19" t="s">
        <v>104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5">
        <v>1769947</v>
      </c>
      <c r="O6" s="105">
        <v>1792412</v>
      </c>
      <c r="P6" s="105">
        <v>1828409</v>
      </c>
      <c r="Q6" s="105">
        <v>1846285</v>
      </c>
    </row>
    <row r="7" spans="1:17" x14ac:dyDescent="0.3">
      <c r="B7" s="19" t="s">
        <v>105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5">
        <v>289465</v>
      </c>
      <c r="O7" s="105">
        <v>293444</v>
      </c>
      <c r="P7" s="105">
        <v>293356</v>
      </c>
      <c r="Q7" s="105">
        <v>295906</v>
      </c>
    </row>
    <row r="8" spans="1:17" x14ac:dyDescent="0.3">
      <c r="B8" s="19" t="s">
        <v>106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5">
        <v>74363</v>
      </c>
      <c r="O8" s="105">
        <v>76725</v>
      </c>
      <c r="P8" s="105">
        <v>79063</v>
      </c>
      <c r="Q8" s="105">
        <v>80278</v>
      </c>
    </row>
    <row r="9" spans="1:17" x14ac:dyDescent="0.3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6">
        <v>2133775</v>
      </c>
      <c r="O9" s="106">
        <f>SUM(O6:O8)</f>
        <v>2162581</v>
      </c>
      <c r="P9" s="106">
        <f>SUM(P6:P8)</f>
        <v>2200828</v>
      </c>
      <c r="Q9" s="106">
        <v>2222469</v>
      </c>
    </row>
    <row r="10" spans="1:17" x14ac:dyDescent="0.3">
      <c r="B10" s="148" t="s">
        <v>109</v>
      </c>
      <c r="C10" s="146">
        <v>2010</v>
      </c>
      <c r="D10" s="146">
        <v>2011</v>
      </c>
      <c r="E10" s="146">
        <v>2012</v>
      </c>
      <c r="F10" s="146">
        <v>2013</v>
      </c>
      <c r="G10" s="146">
        <v>2014</v>
      </c>
      <c r="H10" s="146">
        <v>2015</v>
      </c>
      <c r="I10" s="146">
        <v>2016</v>
      </c>
      <c r="J10" s="146">
        <v>2017</v>
      </c>
      <c r="K10" s="146">
        <v>2018</v>
      </c>
      <c r="L10" s="146">
        <v>2019</v>
      </c>
      <c r="M10" s="146">
        <v>2020</v>
      </c>
      <c r="N10" s="146">
        <v>2021</v>
      </c>
      <c r="O10" s="146">
        <v>2022</v>
      </c>
      <c r="P10" s="146">
        <v>2023</v>
      </c>
      <c r="Q10" s="146">
        <v>2024</v>
      </c>
    </row>
    <row r="11" spans="1:17" x14ac:dyDescent="0.3">
      <c r="B11" s="19" t="s">
        <v>104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5">
        <v>776014</v>
      </c>
      <c r="O11" s="105">
        <v>793653</v>
      </c>
      <c r="P11" s="105">
        <v>809618</v>
      </c>
      <c r="Q11" s="105">
        <v>829797</v>
      </c>
    </row>
    <row r="12" spans="1:17" x14ac:dyDescent="0.3">
      <c r="B12" s="19" t="s">
        <v>105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5">
        <v>316754</v>
      </c>
      <c r="O12" s="105">
        <v>376668</v>
      </c>
      <c r="P12" s="105">
        <v>366352</v>
      </c>
      <c r="Q12" s="105">
        <v>370533</v>
      </c>
    </row>
    <row r="13" spans="1:17" x14ac:dyDescent="0.3">
      <c r="B13" s="19" t="s">
        <v>106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5">
        <v>121091</v>
      </c>
      <c r="O13" s="105">
        <v>123105</v>
      </c>
      <c r="P13" s="105">
        <v>122617</v>
      </c>
      <c r="Q13" s="105">
        <v>125235</v>
      </c>
    </row>
    <row r="14" spans="1:17" x14ac:dyDescent="0.3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6">
        <f>SUM(N11:N13)</f>
        <v>1213859</v>
      </c>
      <c r="O14" s="106">
        <f>SUM(O11:O13)</f>
        <v>1293426</v>
      </c>
      <c r="P14" s="106">
        <f>SUM(P11:P13)</f>
        <v>1298587</v>
      </c>
      <c r="Q14" s="106">
        <v>1325565</v>
      </c>
    </row>
    <row r="15" spans="1:17" x14ac:dyDescent="0.3">
      <c r="B15" s="148" t="s">
        <v>110</v>
      </c>
      <c r="C15" s="146">
        <v>2010</v>
      </c>
      <c r="D15" s="146">
        <v>2011</v>
      </c>
      <c r="E15" s="146">
        <v>2012</v>
      </c>
      <c r="F15" s="146">
        <v>2013</v>
      </c>
      <c r="G15" s="146">
        <v>2014</v>
      </c>
      <c r="H15" s="146">
        <v>2015</v>
      </c>
      <c r="I15" s="146">
        <v>2016</v>
      </c>
      <c r="J15" s="146">
        <v>2017</v>
      </c>
      <c r="K15" s="146">
        <v>2018</v>
      </c>
      <c r="L15" s="146">
        <v>2019</v>
      </c>
      <c r="M15" s="146">
        <v>2020</v>
      </c>
      <c r="N15" s="146">
        <v>2021</v>
      </c>
      <c r="O15" s="146">
        <v>2022</v>
      </c>
      <c r="P15" s="146">
        <v>2023</v>
      </c>
      <c r="Q15" s="146">
        <v>2024</v>
      </c>
    </row>
    <row r="16" spans="1:17" x14ac:dyDescent="0.3">
      <c r="B16" s="19" t="s">
        <v>104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5">
        <v>346583</v>
      </c>
      <c r="O16" s="105">
        <v>363967</v>
      </c>
      <c r="P16" s="105">
        <v>393463</v>
      </c>
      <c r="Q16" s="105">
        <v>389187</v>
      </c>
    </row>
    <row r="17" spans="2:17" x14ac:dyDescent="0.3">
      <c r="B17" s="19" t="s">
        <v>105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111</v>
      </c>
      <c r="L17" s="9">
        <v>19800</v>
      </c>
      <c r="M17" s="9">
        <v>19833</v>
      </c>
      <c r="N17" s="105">
        <v>15744</v>
      </c>
      <c r="O17" s="105">
        <v>10457</v>
      </c>
      <c r="P17" s="105">
        <v>6502</v>
      </c>
      <c r="Q17" s="105">
        <v>3457</v>
      </c>
    </row>
    <row r="18" spans="2:17" x14ac:dyDescent="0.3">
      <c r="B18" s="19" t="s">
        <v>106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5">
        <v>1998</v>
      </c>
      <c r="O18" s="105">
        <v>1669</v>
      </c>
      <c r="P18" s="105">
        <v>1271</v>
      </c>
      <c r="Q18" s="105">
        <v>1242</v>
      </c>
    </row>
    <row r="19" spans="2:17" x14ac:dyDescent="0.3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6">
        <f>SUM(N16:N18)</f>
        <v>364325</v>
      </c>
      <c r="O19" s="106">
        <f>SUM(O16:O18)</f>
        <v>376093</v>
      </c>
      <c r="P19" s="106">
        <f>SUM(P16:P18)</f>
        <v>401236</v>
      </c>
      <c r="Q19" s="106">
        <v>393886</v>
      </c>
    </row>
    <row r="20" spans="2:17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7" ht="15.6" x14ac:dyDescent="0.3">
      <c r="B21" s="37" t="s">
        <v>1271</v>
      </c>
      <c r="C21" s="46"/>
      <c r="E21" s="22"/>
      <c r="F21" s="8"/>
      <c r="G21" s="8"/>
      <c r="H21" s="8"/>
      <c r="I21" s="8"/>
      <c r="J21" s="8"/>
      <c r="K21" s="8"/>
    </row>
    <row r="22" spans="2:17" x14ac:dyDescent="0.3">
      <c r="B22" s="61" t="s">
        <v>112</v>
      </c>
    </row>
    <row r="23" spans="2:17" x14ac:dyDescent="0.3">
      <c r="B23" s="61"/>
    </row>
  </sheetData>
  <mergeCells count="1">
    <mergeCell ref="B2:K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Índice </vt:lpstr>
      <vt:lpstr>1.1 Quantidade de EFPC EAPC</vt:lpstr>
      <vt:lpstr>1.2 Planos EFPC por modalidade</vt:lpstr>
      <vt:lpstr>1.3 Patrocinadores EFPC </vt:lpstr>
      <vt:lpstr>Dados_EAPC e Seguradoras </vt:lpstr>
      <vt:lpstr>Dados_EFPC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2.11 Pop plano_modalidade</vt:lpstr>
      <vt:lpstr>3.1 Patrimônio</vt:lpstr>
      <vt:lpstr>3.3 Patrimônio EFPC patrocínio</vt:lpstr>
      <vt:lpstr>3.4 Ativos por modalidade</vt:lpstr>
      <vt:lpstr>3.5 Provisões EAPC produto</vt:lpstr>
      <vt:lpstr>4.2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7.9 Rent. Média EFPC Plano</vt:lpstr>
      <vt:lpstr>7.10 Rent.Comparativo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Eldimara Custódio Ribeiro Barbosa</cp:lastModifiedBy>
  <cp:revision/>
  <dcterms:created xsi:type="dcterms:W3CDTF">2019-09-23T18:03:55Z</dcterms:created>
  <dcterms:modified xsi:type="dcterms:W3CDTF">2025-08-22T13:53:42Z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