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Regina\Documents\COINF Regina Trabalho Remoto\RGPC 2021\Abril 21\"/>
    </mc:Choice>
  </mc:AlternateContent>
  <xr:revisionPtr revIDLastSave="0" documentId="13_ncr:1_{9E8951BB-38B6-40D7-8D7A-05FC1E1B9E18}" xr6:coauthVersionLast="45" xr6:coauthVersionMax="45" xr10:uidLastSave="{00000000-0000-0000-0000-000000000000}"/>
  <bookViews>
    <workbookView xWindow="-120" yWindow="-120" windowWidth="20730" windowHeight="11160" firstSheet="42" activeTab="44" xr2:uid="{00000000-000D-0000-FFFF-FFFF00000000}"/>
  </bookViews>
  <sheets>
    <sheet name="Índice" sheetId="39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Investimento EFPC EAPC" sheetId="35" r:id="rId38"/>
    <sheet name="7.2  Investimento EAPC" sheetId="36" r:id="rId39"/>
    <sheet name="7.3  Investimento EFPC" sheetId="37" r:id="rId40"/>
    <sheet name="7.4 Títulos Públ. EAPC % Index." sheetId="46" r:id="rId41"/>
    <sheet name="7.5 Títulos Públ. EFPC % Index." sheetId="47" r:id="rId42"/>
    <sheet name="7.6 Tít. Públ.EAPC % por Venc." sheetId="48" r:id="rId43"/>
    <sheet name="7.7 Tít. Públ.EFPC % por Venc." sheetId="49" r:id="rId44"/>
    <sheet name="8.2 Evolução Entes Federativos" sheetId="42" r:id="rId45"/>
  </sheets>
  <externalReferences>
    <externalReference r:id="rId4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7" l="1"/>
  <c r="L9" i="33"/>
  <c r="L22" i="20" l="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L23" i="54"/>
  <c r="C23" i="54"/>
  <c r="D16" i="54"/>
  <c r="E16" i="54"/>
  <c r="F16" i="54"/>
  <c r="G16" i="54"/>
  <c r="H16" i="54"/>
  <c r="I16" i="54"/>
  <c r="J16" i="54"/>
  <c r="K16" i="54"/>
  <c r="L16" i="54"/>
  <c r="C16" i="54"/>
  <c r="D23" i="51"/>
  <c r="E23" i="51"/>
  <c r="F23" i="51"/>
  <c r="G23" i="51"/>
  <c r="H23" i="51"/>
  <c r="I23" i="51"/>
  <c r="J23" i="51"/>
  <c r="K23" i="51"/>
  <c r="L23" i="51"/>
  <c r="C23" i="51"/>
  <c r="D16" i="20" l="1"/>
  <c r="E16" i="20"/>
  <c r="F16" i="20"/>
  <c r="G16" i="20"/>
  <c r="H16" i="20"/>
  <c r="I16" i="20"/>
  <c r="J16" i="20"/>
  <c r="K16" i="20"/>
  <c r="L16" i="20"/>
  <c r="C16" i="20"/>
  <c r="L9" i="14" l="1"/>
  <c r="L9" i="15"/>
  <c r="L9" i="43"/>
  <c r="L8" i="13"/>
  <c r="L9" i="13" s="1"/>
  <c r="M10" i="45"/>
  <c r="K9" i="4"/>
  <c r="L8" i="3"/>
  <c r="L9" i="2"/>
  <c r="L12" i="1"/>
  <c r="L6" i="1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<sst xmlns="http://schemas.openxmlformats.org/spreadsheetml/2006/main" count="937" uniqueCount="310">
  <si>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</si>
  <si>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</si>
  <si>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</si>
  <si>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</si>
  <si>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</si>
  <si>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</si>
  <si>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</si>
  <si>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</si>
  <si>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</si>
  <si>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</si>
  <si>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</si>
  <si>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</si>
  <si>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</si>
  <si>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</si>
  <si>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</si>
  <si>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</si>
  <si>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</si>
  <si>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</si>
  <si>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</si>
  <si>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</si>
  <si>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</si>
  <si>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</si>
  <si>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</si>
  <si>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</si>
  <si>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</si>
  <si>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</si>
  <si>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</si>
  <si>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</si>
  <si>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</si>
  <si>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</si>
  <si>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</si>
  <si>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</si>
  <si>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</si>
  <si>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</si>
  <si>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</si>
  <si>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</si>
  <si>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</si>
  <si>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</si>
  <si>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</si>
  <si>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</si>
  <si>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</si>
  <si>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</si>
  <si>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</si>
  <si>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</si>
  <si>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</si>
  <si>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</si>
  <si>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</si>
  <si>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</si>
  <si>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</si>
  <si>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</si>
  <si>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</si>
  <si>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</si>
  <si>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</si>
  <si>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</si>
  <si>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</si>
  <si>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</si>
  <si>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</si>
  <si>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</si>
  <si>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</si>
  <si>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</si>
  <si>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</si>
  <si>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</si>
  <si>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</si>
  <si>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</si>
  <si>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</si>
  <si>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</si>
  <si>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</si>
  <si>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</si>
  <si>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</si>
  <si>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</si>
  <si>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</si>
  <si>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</si>
  <si>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</si>
  <si>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</si>
  <si>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</si>
  <si>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</si>
  <si>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</si>
  <si>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</si>
  <si>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</si>
  <si>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</si>
  <si>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</si>
  <si>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</si>
  <si>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</si>
  <si>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</si>
  <si>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</si>
  <si>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</si>
  <si>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</si>
  <si>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</si>
  <si>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</si>
  <si>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</si>
  <si>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</si>
  <si>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</si>
  <si>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</si>
  <si>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</si>
  <si>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</si>
  <si>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</si>
  <si>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</si>
  <si>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</si>
  <si>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</si>
  <si>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</si>
  <si>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</si>
  <si>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</si>
  <si>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>5.2 FLUXO MENSAL DE CONTRIBUIÇÕES RECEBIDAS PELOS PLANOS/PRODUTOS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</si>
  <si>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</si>
  <si>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</si>
  <si>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</si>
  <si>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BENEFÍCIOS PAGOS EFPC POR MODALIDADE DE PLANO </t>
  </si>
  <si>
    <t>6.3 BENEFÍCIOS PAGOS EFPC: POR MODALIDADE DE PLANO</t>
  </si>
  <si>
    <t>6.4 FLUXO MENSAL DE BENEFÍCIOS PAGOS EFPC: POR MODALIDADE DE PLANO</t>
  </si>
  <si>
    <t>6.5 BENEFÍCIOS PAGOS EAPC: POR PRODUTO</t>
  </si>
  <si>
    <t>6.6 FLUXO MENSAL DE BENEFÍCIOS PAGOS EAPC: POR PRODUTO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</si>
  <si>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</si>
  <si>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</si>
  <si>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</si>
  <si>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</si>
  <si>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</si>
  <si>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</si>
  <si>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</si>
  <si>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</si>
  <si>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</si>
  <si>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</si>
  <si>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</si>
  <si>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</si>
  <si>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</si>
  <si>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</si>
  <si>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</si>
  <si>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</si>
  <si>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</si>
  <si>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</si>
  <si>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</si>
  <si>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</si>
  <si>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</si>
  <si>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</si>
  <si>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</si>
  <si>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</si>
  <si>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</si>
  <si>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</si>
  <si>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</si>
  <si>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</si>
  <si>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</si>
  <si>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</si>
  <si>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</si>
  <si>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3.3 ATIVO DOS PLANOS DE BENEFÍCIOS EFPC POR MODALIDADE</t>
  </si>
  <si>
    <t>ATIVO PLANOS DE BENEFÍCIOS EFPC POR MODALIDADE</t>
  </si>
  <si>
    <t>3.4 PROVISÕES TÉCNICAS EAPC POR PRODUTO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</si>
  <si>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</si>
  <si>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</si>
  <si>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</si>
  <si>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</si>
  <si>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</si>
  <si>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</si>
  <si>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</si>
  <si>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</si>
  <si>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</si>
  <si>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</si>
  <si>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7.3  INVESTIMENTOS EFPC - em R$ bilhões</t>
  </si>
  <si>
    <t>7.2  INVESTIMENTOS EAPC - em R$ bilhões</t>
  </si>
  <si>
    <t>7.1  INVESTIMENTO TOTAL EAPC/EFPC: POR SEGMENTO DE APLICAÇÃO - em R$ bilhões</t>
  </si>
  <si>
    <t>6.5 BENEFÍCIOS PAGOS EAPC: POR PRODUTO - em R$</t>
  </si>
  <si>
    <t>6.3 BENEFÍCIOS PAGOS EFPC: POR MODALIDADE DE PLANO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</si>
  <si>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</si>
  <si>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</si>
  <si>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</si>
  <si>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3.3 ATIVO DOS PLANOS DE BENEFÍCIOS EFPC POR MODALIDADE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</si>
  <si>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</si>
  <si>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</si>
  <si>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dez/18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</si>
  <si>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</si>
  <si>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</si>
  <si>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</si>
  <si>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</si>
  <si>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</si>
  <si>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</si>
  <si>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</si>
  <si>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</si>
  <si>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</si>
  <si>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*para as EAPC os dados 2018 a 2020 se referem a dezembro/2018 (última informação disponibilizada pela UFRJ)</t>
  </si>
  <si>
    <t>2020*</t>
  </si>
  <si>
    <t>Demais Renda Fixa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</si>
  <si>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</si>
  <si>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</si>
  <si>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</si>
  <si>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</si>
  <si>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</si>
  <si>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</si>
  <si>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</si>
  <si>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</si>
  <si>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 xml:space="preserve">7.4  INVESTIMENTOS EM TÍTULOS PÚBLICOS DAS EAPC - % POR INDEXADOR </t>
  </si>
  <si>
    <t>TÍTULOS PÚBLICOS EAPC - Indexador</t>
  </si>
  <si>
    <t>TÍTULOS PÚBLICOS EFPC - Indexador</t>
  </si>
  <si>
    <t xml:space="preserve">7.5  INVESTIMENTOS EM TÍTULOS PÚBLICOS DAS EFPC - % POR INDEXADOR </t>
  </si>
  <si>
    <t xml:space="preserve">7.6  INVESTIMENTOS EM TÍTULOS PÚBLICOS DAS EAPC - % POR PRAZO DE VENCIMENTO </t>
  </si>
  <si>
    <t>TÍTULOS PÚBLICOS EAPC POR PRAZO DE VENCIMENTO</t>
  </si>
  <si>
    <t>Até 1 ano</t>
  </si>
  <si>
    <t>De 1 a 3 anos</t>
  </si>
  <si>
    <t>De 3 a 5 anos</t>
  </si>
  <si>
    <t>Superior a 5 anos</t>
  </si>
  <si>
    <t xml:space="preserve">7.7  INVESTIMENTOS EM TÍTULOS PÚBLICOS DAS EFPC - % POR PRAZO DE VENCIMENTO </t>
  </si>
  <si>
    <t>TÍTULOS PÚBLICOS EFPC POR PRAZO DE VENCIMENTO</t>
  </si>
  <si>
    <t>* para as EFPC os dados em 2020 se referem a dezembro/20</t>
  </si>
  <si>
    <t>Fontes: PREVIC    Elaboração: COINF/CGEAC/SURPC (referência dezembro 2020)</t>
  </si>
  <si>
    <t>Fonte: PREVIC     Elaboração: COINF/CGEAC/SURPC (referência dezembro 2020)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</si>
  <si>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</si>
  <si>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</si>
  <si>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</si>
  <si>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CAPTAÇÃO LÍQUIDA TOTAL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</si>
  <si>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</si>
  <si>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</si>
  <si>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</si>
  <si>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</si>
  <si>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</si>
  <si>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</si>
  <si>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</si>
  <si>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</si>
  <si>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</si>
  <si>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</si>
  <si>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</si>
  <si>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</si>
  <si>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</si>
  <si>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</si>
  <si>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</si>
  <si>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</si>
  <si>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</si>
  <si>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>Tradicional</t>
  </si>
  <si>
    <t>RESGATES TOTAIS DAS EAPC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</si>
  <si>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</si>
  <si>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</si>
  <si>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</si>
  <si>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</si>
  <si>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</si>
  <si>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</si>
  <si>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</si>
  <si>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</si>
  <si>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</si>
  <si>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</si>
  <si>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</si>
  <si>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</si>
  <si>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</si>
  <si>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</si>
  <si>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</si>
  <si>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</si>
  <si>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</si>
  <si>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</si>
  <si>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</si>
  <si>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TÍQUETE MÉDIO MENSAL DAS EAPC</t>
  </si>
  <si>
    <t>TÍQUETE MÉDIO MENSAL DAS EFPC</t>
  </si>
  <si>
    <t>TRADICIONAL</t>
  </si>
  <si>
    <t>Benefíco Definido</t>
  </si>
  <si>
    <t xml:space="preserve">FLUXO DE BENEFÍCIOS PAGOS PELAS EAPC </t>
  </si>
  <si>
    <t xml:space="preserve">FLUXO DE BENEFÍCIOS PAGOS PELAS EFPC </t>
  </si>
  <si>
    <t>BENEFÍCIO MÉDIO MENSAL</t>
  </si>
  <si>
    <t>Nota: Para o cálculo do benefício médio mensal de 02/21 foi considerado o número de assistidos das EFPC de 12/2020.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</si>
  <si>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</si>
  <si>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</si>
  <si>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</si>
  <si>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</si>
  <si>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</si>
  <si>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</si>
  <si>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CAPÍTULO 5 - CONTRIBUIÇÕES RECEBIDAS E RESGATES DOS PLANOS / PRODUTOS DE PREVIDÊNCIA</t>
  </si>
  <si>
    <t xml:space="preserve">5.1 CONTRIBUIÇÕES RECEBIDAS E RESGATES DOS PLANOS/PRODUTOS DE PREVIDÊNICA </t>
  </si>
  <si>
    <t>5.3 FLUXO MENSAL DE RESGATES EAPC/EFPC</t>
  </si>
  <si>
    <t>5.4  CONTRIBUIÇÕES RECEBIDAS E RESGATES EAPC: POR TIPO DE PRODUTO</t>
  </si>
  <si>
    <t>5.5 FLUXO MENSAL DE CONTRIBUIÇÕES EAPC: POR PRODUTO</t>
  </si>
  <si>
    <t>5.6 FLUXO MENSAL DE RESGATES EAPC POR PRODUTO</t>
  </si>
  <si>
    <t>5.7 CONTRIBUIÇÕES RECEBIDAS E RESGATES EFPC: POR TIPO DE PLANO</t>
  </si>
  <si>
    <t xml:space="preserve">5.8 FLUXO MENSAL DE CONTRIBUIÇÕES EFPC: POR TIPO DE PLANO </t>
  </si>
  <si>
    <t>5.9 FLUXO MENSAL DE RESGATES EFPC: POR TIPO DE PLANO</t>
  </si>
  <si>
    <t>5.10 TÍQUETE MÉDIO MENSAL EAPC/EFPC</t>
  </si>
  <si>
    <t>RELATÓRIO GERENCIAL DE 
PREVIDÊNCIA COMPLEMENTAR FEVEREIRO/2021</t>
  </si>
  <si>
    <t>7.6  INVESTIMENTOS EM TÍTULOS PÚBLICOS DAS EAPC - % POR PRAZO</t>
  </si>
  <si>
    <t>7.7  INVESTIMENTOS EM TÍTULOS PÚBLICOS DAS EFPC - % POR PRAZO</t>
  </si>
  <si>
    <t>Fontes: PREVIC/SUSEP    Elaboração: COINF/CGEAC/SURPC (extração: 14/06/2021)</t>
  </si>
  <si>
    <t>Nota: última informação disponível dezembro/20.</t>
  </si>
  <si>
    <t xml:space="preserve">Fontes: PREVIC/SUSEP Elaboração: COINF/CGEAC/SURPC (extração: 14/06/2021) </t>
  </si>
  <si>
    <t xml:space="preserve">Fonte: PREVIC     Elaboração: COINF/CGEAC/SURPC  (extração: 14/06/2021)
</t>
  </si>
  <si>
    <t xml:space="preserve">3.3 PATRIMÔNIO DAS EFPC POR PATROCÍNIO  - em R$ </t>
  </si>
  <si>
    <t>Fonte: PREVIC Elaboração: COINF/CGEAC/SURPC (extração: 14/06/2021)</t>
  </si>
  <si>
    <t>Fonte: SUSEP Elaboração: COINF/CGEAC/SURPC (extração: 14/06/2021).</t>
  </si>
  <si>
    <t xml:space="preserve">3.5 PROVISÕES TÉCNICAS EAPC POR PRODUTO  - em R$ </t>
  </si>
  <si>
    <t xml:space="preserve">Fonte: PREVIC Elaboração: COINF/CGEAC/SURPC (extração: 14/06/2021) </t>
  </si>
  <si>
    <t>abr/21*</t>
  </si>
  <si>
    <t xml:space="preserve">5.1 CAPTAÇÃO LÍQUIDA DOS PLANOS/PRODUTOS DE PREVIDÊNCIA - em R$ </t>
  </si>
  <si>
    <t>Fontes: PREVIC/SUSEP Elaboração: COINF/CGEAC/SURPC (extração: 14/06/2021) * acumulado nos últimos 12 meses</t>
  </si>
  <si>
    <t>Fontes: PREVIC/SUSEP Elaboração: COINF/CGEAC/SURPC (extração: 14/06/2021)</t>
  </si>
  <si>
    <t>5.3 FLUXO MENSAL DE RESGATES DAS EAPC - em R$</t>
  </si>
  <si>
    <t>5.3 FLUXO MENSAL DE RESGATES DAS EFPC - em R$</t>
  </si>
  <si>
    <t>abr21*</t>
  </si>
  <si>
    <t xml:space="preserve">5.4 CONTRIBUIÇÕES EAPC POR TIPO DE PRODUTO </t>
  </si>
  <si>
    <t xml:space="preserve">5.4 RESGATES EAPC POR TIPO DE PRODUTO </t>
  </si>
  <si>
    <t xml:space="preserve">5.4 CAPTAÇÃO LÍQUIDA EAPC POR TIPO DE PRODUTO </t>
  </si>
  <si>
    <t>5.2 FLUXO MENSAL DE CONTRIBUIÇÕES RECEBIDAS PELAS EAPC - em R$</t>
  </si>
  <si>
    <t>5.2 FLUXO MENSAL DE CONTRIBUIÇÕES RECEBIDAS PELAS EFPC - em R$</t>
  </si>
  <si>
    <t>5.7 CONTRIBUIÇÕES EFPC: Por Modalidade de Plano</t>
  </si>
  <si>
    <t>5.7 RESGATES EFPC: Por Modalidade de Plano</t>
  </si>
  <si>
    <t>5.7 CAPTAÇÃO LÍQUIDA EFPC: Por Modalidade de Plano</t>
  </si>
  <si>
    <t>5.10 TÍQUETE MENSAL DAS CONTRIBUIÇÕES DAS EAPC - em R$</t>
  </si>
  <si>
    <t>5.10 TÍQUETE MENSAL DAS CONTRIBUIÇÕES DAS EFPC - em R$</t>
  </si>
  <si>
    <t>Fontes: SUSEP/PREVIC Elaboração: COINF/CGEAC/SURPC (extração: 14/06/2021) * acumulado nos últimos 12 meses</t>
  </si>
  <si>
    <t>Fontes: SUSEP/PREVIC Elaboração: COINF/CGEAC/SURPC (extração: 14/06/2021)</t>
  </si>
  <si>
    <t>6.2 FLUXO MENSAL DE BENEFÍCIOS PAGOS PELAS EAPC - em R$</t>
  </si>
  <si>
    <t>6.2 FLUXO MENSAL DE BENEFÍCIOS PAGOS PELAS EFPC - em R$</t>
  </si>
  <si>
    <t>Fonte: PREVIC Elaboração: COINF/CGEAC/SURPC (extração: 14/06/2021) * acumulado nos últimos 12 meses</t>
  </si>
  <si>
    <t>BENEFÍCIOS PAGOS EAPC POR PRODUTO</t>
  </si>
  <si>
    <t>Fonte: SUSEP e PREVIC Elaboração: COINF/CGEAC/SURPC (extração: 14/06/2021)</t>
  </si>
  <si>
    <t>Fonte: SUSEP Elaboração: COINF/CGEAC/SURPC (extração: 14/06/2021)</t>
  </si>
  <si>
    <t>Fonte: SUSEP Elaboração: COINF/CGEAC/SURPC (extração: 19/06/2021)</t>
  </si>
  <si>
    <t>-</t>
  </si>
  <si>
    <t>Fonte: PREVIC Elaboração: COINF/CGEAC/SURPC (extração: 19/06/2021)</t>
  </si>
  <si>
    <t>População: última informação disponível - dezembro/20</t>
  </si>
  <si>
    <t>Fonte: Previc (Data de extração - 14/06/2021)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</si>
</sst>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9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43" fontId="13" fillId="2" borderId="0" xfId="0" applyNumberFormat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18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19" fillId="2" borderId="0" xfId="0" applyFont="1" applyFill="1" applyBorder="1"/>
    <xf numFmtId="0" fontId="20" fillId="2" borderId="0" xfId="0" applyFont="1" applyFill="1"/>
    <xf numFmtId="0" fontId="21" fillId="2" borderId="0" xfId="3" applyFont="1" applyFill="1"/>
    <xf numFmtId="0" fontId="21" fillId="2" borderId="0" xfId="3" applyFont="1" applyFill="1" applyAlignment="1">
      <alignment horizontal="left" vertical="center"/>
    </xf>
    <xf numFmtId="0" fontId="22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20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8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7" fillId="2" borderId="0" xfId="0" applyFont="1" applyFill="1"/>
    <xf numFmtId="164" fontId="28" fillId="2" borderId="0" xfId="1" applyNumberFormat="1" applyFont="1" applyFill="1" applyBorder="1" applyAlignment="1"/>
    <xf numFmtId="164" fontId="28" fillId="2" borderId="0" xfId="0" applyNumberFormat="1" applyFont="1" applyFill="1" applyBorder="1" applyAlignment="1"/>
    <xf numFmtId="164" fontId="28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9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1" applyNumberFormat="1" applyFont="1" applyFill="1" applyBorder="1" applyAlignment="1"/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0" fontId="12" fillId="6" borderId="0" xfId="0" applyNumberFormat="1" applyFont="1" applyFill="1" applyBorder="1" applyAlignment="1">
      <alignment horizontal="right" vertical="center"/>
    </xf>
    <xf numFmtId="164" fontId="14" fillId="8" borderId="0" xfId="1" applyNumberFormat="1" applyFont="1" applyFill="1" applyBorder="1" applyAlignment="1"/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8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0" fontId="23" fillId="2" borderId="0" xfId="0" applyFont="1" applyFill="1" applyAlignment="1">
      <alignment wrapText="1"/>
    </xf>
    <xf numFmtId="165" fontId="14" fillId="2" borderId="0" xfId="1" applyNumberFormat="1" applyFont="1" applyFill="1" applyBorder="1" applyAlignment="1">
      <alignment horizontal="center"/>
    </xf>
    <xf numFmtId="165" fontId="14" fillId="2" borderId="0" xfId="2" applyNumberFormat="1" applyFont="1" applyFill="1" applyBorder="1"/>
    <xf numFmtId="17" fontId="12" fillId="6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showGridLines="0" topLeftCell="A55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63"/>
      <c r="B1" s="59"/>
      <c r="C1" s="6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57" x14ac:dyDescent="0.45">
      <c r="A2" s="63"/>
      <c r="B2" s="166" t="s">
        <v>268</v>
      </c>
      <c r="C2" s="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.75" x14ac:dyDescent="0.3">
      <c r="A3" s="63"/>
      <c r="B3" s="59"/>
      <c r="C3" s="6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1" x14ac:dyDescent="0.35">
      <c r="A4" s="63"/>
      <c r="B4" s="66" t="s">
        <v>133</v>
      </c>
      <c r="C4" s="6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8.75" x14ac:dyDescent="0.3">
      <c r="A5" s="63"/>
      <c r="B5" s="59"/>
      <c r="C5" s="6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8.75" x14ac:dyDescent="0.3">
      <c r="A6" s="63"/>
      <c r="B6" s="59" t="s">
        <v>10</v>
      </c>
      <c r="C6" s="63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63"/>
      <c r="B7" s="64" t="s">
        <v>15</v>
      </c>
      <c r="C7" s="6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63"/>
      <c r="B8" s="64" t="s">
        <v>18</v>
      </c>
      <c r="C8" s="6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5">
      <c r="A9" s="63"/>
      <c r="B9" s="64" t="s">
        <v>21</v>
      </c>
      <c r="C9" s="6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8.75" x14ac:dyDescent="0.3">
      <c r="A10" s="63"/>
      <c r="B10" s="59" t="s">
        <v>23</v>
      </c>
      <c r="C10" s="6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63"/>
      <c r="B11" s="64" t="s">
        <v>95</v>
      </c>
      <c r="C11" s="6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3"/>
      <c r="B12" s="64" t="s">
        <v>124</v>
      </c>
      <c r="C12" s="6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A13" s="63"/>
      <c r="B13" s="65" t="s">
        <v>96</v>
      </c>
      <c r="C13" s="6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63"/>
      <c r="B14" s="64" t="s">
        <v>97</v>
      </c>
      <c r="C14" s="6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63"/>
      <c r="B15" s="65" t="s">
        <v>125</v>
      </c>
      <c r="C15" s="6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63"/>
      <c r="B16" s="64" t="s">
        <v>126</v>
      </c>
      <c r="C16" s="6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63"/>
      <c r="B17" s="64" t="s">
        <v>127</v>
      </c>
      <c r="C17" s="6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63"/>
      <c r="B18" s="64" t="s">
        <v>98</v>
      </c>
      <c r="C18" s="6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63"/>
      <c r="B19" s="64" t="s">
        <v>100</v>
      </c>
      <c r="C19" s="6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63"/>
      <c r="B20" s="64" t="s">
        <v>99</v>
      </c>
      <c r="C20" s="63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63"/>
      <c r="B21" s="91" t="s">
        <v>175</v>
      </c>
      <c r="C21" s="6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A22" s="63"/>
      <c r="B22" s="91" t="s">
        <v>172</v>
      </c>
      <c r="C22" s="6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8.75" x14ac:dyDescent="0.3">
      <c r="A23" s="63"/>
      <c r="B23" s="59" t="s">
        <v>73</v>
      </c>
      <c r="C23" s="6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63"/>
      <c r="B24" s="65" t="s">
        <v>75</v>
      </c>
      <c r="C24" s="6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A25" s="63"/>
      <c r="B25" s="64" t="s">
        <v>80</v>
      </c>
      <c r="C25" s="6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63"/>
      <c r="B26" s="64" t="s">
        <v>142</v>
      </c>
      <c r="C26" s="6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63"/>
      <c r="B27" s="64" t="s">
        <v>144</v>
      </c>
      <c r="C27" s="6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8.75" x14ac:dyDescent="0.3">
      <c r="A28" s="63"/>
      <c r="B28" s="59" t="s">
        <v>91</v>
      </c>
      <c r="C28" s="6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63"/>
      <c r="B29" s="64" t="s">
        <v>89</v>
      </c>
      <c r="C29" s="6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x14ac:dyDescent="0.3">
      <c r="A30" s="63"/>
      <c r="B30" s="59" t="s">
        <v>258</v>
      </c>
      <c r="C30" s="6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5">
      <c r="A31" s="63"/>
      <c r="B31" s="91" t="s">
        <v>259</v>
      </c>
      <c r="C31" s="6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5">
      <c r="A32" s="63"/>
      <c r="B32" s="91" t="s">
        <v>102</v>
      </c>
      <c r="C32" s="6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63"/>
      <c r="B33" s="91" t="s">
        <v>260</v>
      </c>
      <c r="C33" s="6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A34" s="63"/>
      <c r="B34" s="91" t="s">
        <v>261</v>
      </c>
      <c r="C34" s="6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5">
      <c r="A35" s="63"/>
      <c r="B35" s="91" t="s">
        <v>262</v>
      </c>
      <c r="C35" s="6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5">
      <c r="A36" s="63"/>
      <c r="B36" s="91" t="s">
        <v>263</v>
      </c>
      <c r="C36" s="6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63"/>
      <c r="B37" s="91" t="s">
        <v>264</v>
      </c>
      <c r="C37" s="6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63"/>
      <c r="B38" s="91" t="s">
        <v>265</v>
      </c>
      <c r="C38" s="6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63"/>
      <c r="B39" s="91" t="s">
        <v>266</v>
      </c>
      <c r="C39" s="6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63"/>
      <c r="B40" s="91" t="s">
        <v>267</v>
      </c>
      <c r="C40" s="6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x14ac:dyDescent="0.3">
      <c r="A41" s="63"/>
      <c r="B41" s="59" t="s">
        <v>103</v>
      </c>
      <c r="C41" s="6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63"/>
      <c r="B42" s="64" t="s">
        <v>104</v>
      </c>
      <c r="C42" s="6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63"/>
      <c r="B43" s="64" t="s">
        <v>128</v>
      </c>
      <c r="C43" s="6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63"/>
      <c r="B44" s="64" t="s">
        <v>107</v>
      </c>
      <c r="C44" s="6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A45" s="63"/>
      <c r="B45" s="64" t="s">
        <v>108</v>
      </c>
      <c r="C45" s="6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A46" s="63"/>
      <c r="B46" s="64" t="s">
        <v>109</v>
      </c>
      <c r="C46" s="6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63"/>
      <c r="B47" s="64" t="s">
        <v>110</v>
      </c>
      <c r="C47" s="6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8.75" x14ac:dyDescent="0.3">
      <c r="A48" s="63"/>
      <c r="B48" s="59" t="s">
        <v>119</v>
      </c>
      <c r="C48" s="6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5">
      <c r="A49" s="63"/>
      <c r="B49" s="64" t="s">
        <v>120</v>
      </c>
      <c r="C49" s="6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5">
      <c r="A50" s="63"/>
      <c r="B50" s="64" t="s">
        <v>121</v>
      </c>
      <c r="C50" s="6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5">
      <c r="A51" s="63"/>
      <c r="B51" s="64" t="s">
        <v>122</v>
      </c>
      <c r="C51" s="6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5">
      <c r="A52" s="63"/>
      <c r="B52" s="91" t="s">
        <v>187</v>
      </c>
      <c r="C52" s="6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5">
      <c r="A53" s="63"/>
      <c r="B53" s="91" t="s">
        <v>190</v>
      </c>
      <c r="C53" s="6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5">
      <c r="A54" s="63"/>
      <c r="B54" s="91" t="s">
        <v>269</v>
      </c>
      <c r="C54" s="6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63"/>
      <c r="B55" s="91" t="s">
        <v>270</v>
      </c>
      <c r="C55" s="6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8.75" x14ac:dyDescent="0.3">
      <c r="A56" s="63"/>
      <c r="B56" s="59" t="s">
        <v>167</v>
      </c>
      <c r="C56" s="6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5">
      <c r="A57" s="63"/>
      <c r="B57" s="64" t="s">
        <v>170</v>
      </c>
      <c r="C57" s="6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5">
      <c r="A58" s="11"/>
      <c r="B58" s="63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5">
      <c r="A70" s="11"/>
      <c r="B70" s="11"/>
    </row>
    <row r="71" spans="1:14" x14ac:dyDescent="0.25">
      <c r="B71" s="11"/>
    </row>
  </sheetData>
  <hyperlinks>
    <hyperlink ref="B7" location="'1.1 Quantidade de EFPC EAPC'!A1" display="1.1 QUANTIDADE DE EFPC / EAPC" xr:uid="{00000000-0004-0000-0000-000000000000}"/>
    <hyperlink ref="B8" location="'1.2 EFPC por modalidade'!A1" display="1.2 EVOLUÇÃO DOS PLANOS EFPC POR MODALIDADE" xr:uid="{00000000-0004-0000-0000-000001000000}"/>
    <hyperlink ref="B9" location="'1.3 Patrocinadores EFPC '!A1" display="1.3 EVOLUÇÃO DOS PATROCINADORES E INSTITUIDORES DAS EFPC" xr:uid="{00000000-0004-0000-0000-000002000000}"/>
    <hyperlink ref="B11" location="'2.1 População'!A1" display="2.1 EVOLUÇÃO POPULAÇÃO DAS EFPC/EAPC" xr:uid="{00000000-0004-0000-0000-000003000000}"/>
    <hyperlink ref="B12" location="'2.2 Evolução da população EFPC'!A1" display="2.2 EVOLUÇÃO DA POPULAÇÃO DAS EFPC" xr:uid="{00000000-0004-0000-0000-000004000000}"/>
    <hyperlink ref="B13" location="'2.2.1 População EFPC patrocínio'!A1" display="2.2.1 POPULAÇÃO DAS EFPC POR TIPO DE PATROCÍNIO" xr:uid="{00000000-0004-0000-0000-000005000000}"/>
    <hyperlink ref="B14" location="'2.3 População das EAPC'!A1" display="2.3 EVOLUÇÃO DA POPULAÇÃO DAS EAPC" xr:uid="{00000000-0004-0000-0000-000006000000}"/>
    <hyperlink ref="B15" location="'2.3.1 População EAPC produto'!A1" display="2.3.1 POPULAÇÃO DAS EAPC POR TIPO DE PRODUTO" xr:uid="{00000000-0004-0000-0000-000007000000}"/>
    <hyperlink ref="B16" location="'2.4 % População EFPC por gênero'!A1" display="2.4 POPULAÇÃO DAS EFPC POR GÊNERO" xr:uid="{00000000-0004-0000-0000-000008000000}"/>
    <hyperlink ref="B17" location="'2.5 % Pop EFPC faixa etária'!A1" display="2.5 POPULAÇÃO DAS EFPC POR FAIXA ETÁRIA" xr:uid="{00000000-0004-0000-0000-000009000000}"/>
    <hyperlink ref="B18" location="'2.6 População EFPC faixa etária'!A1" display="2.6 POPULAÇÃO TOTAL EFPC POR FAIXA ETÁRIA" xr:uid="{00000000-0004-0000-0000-00000A000000}"/>
    <hyperlink ref="B19" location="'2.7 População EAPC por gênero'!A1" display="2.7 POPULAÇÃO DAS EAPC POR GÊNERO" xr:uid="{00000000-0004-0000-0000-00000B000000}"/>
    <hyperlink ref="B20" location="'2.8 % Pop EAPC faixa etária'!A1" display="2.8 % POPULAÇÃO DAS EAPC POR FAIXA ETÁRIA" xr:uid="{00000000-0004-0000-0000-00000C000000}"/>
    <hyperlink ref="B24" location="'3.1 Patrimônio'!A1" display="3.1 PATRIMÔNIO DAS EAPC/EFPC" xr:uid="{00000000-0004-0000-0000-00000D000000}"/>
    <hyperlink ref="B25" location="'3.2 Patrimônio EFPC patrocínio'!A1" display="3.2 PATRIMÔNIO DAS EFPC POR PATROCÍNIO" xr:uid="{00000000-0004-0000-0000-00000E000000}"/>
    <hyperlink ref="B27" location="'3.4 Provisões EAPC produto'!A1" display="3.4 PROVISÕES TÉCNICAS EAPC POR PRODUTO" xr:uid="{00000000-0004-0000-0000-00000F000000}"/>
    <hyperlink ref="B29" location="'4.1 Resultado EFPC'!A1" display="4.1 RESULTADO FINANCEIRO DOS PLANOS DE BENEFÍCIOS DAS EFPC" xr:uid="{00000000-0004-0000-0000-000010000000}"/>
    <hyperlink ref="B31" location="'5.7 Contrib.e Resgates EFPC'!A1" display="5.1 CONTRIBUIÇÕES RECEBIDAS E RESGATES DOS PLANOS/PRODUTOS DE PREVIDÊNICA " xr:uid="{00000000-0004-0000-0000-000011000000}"/>
    <hyperlink ref="B32" location="'5.2 Fluxo Mensal de Contrib.'!A1" display="5.2 FLUXO MENSAL DE CONTRIBUIÇÕES RECEBIDAS PELOS PLANOS/PRODUTOS" xr:uid="{00000000-0004-0000-0000-000012000000}"/>
    <hyperlink ref="B33" location="'5.3 Fluxo Mensal de Resgates'!A1" display="5.3 FLUXO MENSAL DE RESGATES EAPC/EFPC" xr:uid="{00000000-0004-0000-0000-000013000000}"/>
    <hyperlink ref="B34" location="'5.4 Contrib.e Resgates EAPC'!A1" display="5.4  CONTRIBUIÇÕES RECEBIDAS E RESGATES EAPC: POR TIPO DE PRODUTO" xr:uid="{00000000-0004-0000-0000-000014000000}"/>
    <hyperlink ref="B35" location="'5.5 Fluxo Mensal Contr. EAPC'!A1" display="5.5 FLUXO MENSAL DE CONTRIBUIÇÕES EAPC: POR PRODUTO" xr:uid="{00000000-0004-0000-0000-000015000000}"/>
    <hyperlink ref="B36" location="'5.6 Fluxo Mensal Resgates EAPC'!A1" display="5.6 FLUXO MENSAL DE RESGATES EAPC POR PRODUTO" xr:uid="{00000000-0004-0000-0000-000016000000}"/>
    <hyperlink ref="B42" location="'6.1 Benefícios Planos Produtos'!A1" display="6.1 BENEFÍCIOS PAGOS PELOS PLANOS/PRODUTOS" xr:uid="{00000000-0004-0000-0000-000017000000}"/>
    <hyperlink ref="B43" location="'6.2 Fluxo Mensal Benefícios'!A1" display="6.2 FLUXO MENSAL DE BENEFÍCIOS PAGOS PELOS PLANOS/PRODUTOS" xr:uid="{00000000-0004-0000-0000-000018000000}"/>
    <hyperlink ref="B44" location="'6.3 Benefícios EFPC por Plano'!A1" display="6.3 BENEFÍCIOS PAGOS EFPC: POR MODALIDADE DE PLANO" xr:uid="{00000000-0004-0000-0000-000019000000}"/>
    <hyperlink ref="B45" location="'6.4 Fluxo Mensal BenefíciosEFPC'!A1" display="6.4 FLUXO MENSAL DE BENEFÍCIOS PAGOS EFPC: POR MODALIDADE DE PLANO" xr:uid="{00000000-0004-0000-0000-00001A000000}"/>
    <hyperlink ref="B46" location="'6.5 Benefícios EAPC por Produto'!A1" display="6.5 BENEFÍCIOS PAGOS EAPC: POR PRODUTO" xr:uid="{00000000-0004-0000-0000-00001B000000}"/>
    <hyperlink ref="B47" location="'6.6 Fluxo Mensal EAPC Produto'!A1" display="6.6 FLUXO MENSAL DE BENEFÍCIOS PAGOS EAPC: POR PRODUTO" xr:uid="{00000000-0004-0000-0000-00001C000000}"/>
    <hyperlink ref="B49" location="'7.1 Investimento EFPC EAPC'!A1" display="7.1  INVESTIMENTO TOTAL EAPC/EFPC: POR SEGMENTO DE APLICAÇÃO" xr:uid="{00000000-0004-0000-0000-00001D000000}"/>
    <hyperlink ref="B50" location="'7.2  Investimento EAPC'!A1" display="7.2  INVESTIMENTOS EAPC" xr:uid="{00000000-0004-0000-0000-00001E000000}"/>
    <hyperlink ref="B51" location="'7.3  Investimento EFPC'!A1" display="7.3  INVESTIMENTOS EFPC" xr:uid="{00000000-0004-0000-0000-00001F000000}"/>
    <hyperlink ref="B57" location="'9.2 Evolução Entes Federativos'!A1" display="9.2 EVOLUÇÃO DA PREVIDÊNCIA COMPLEMENTAR DO SERVIDOR PÚBLICO NOS ESTADOS, DF E MUNICÍPIOS" xr:uid="{00000000-0004-0000-0000-000020000000}"/>
    <hyperlink ref="B26" location="'3.3 Ativos por modalidade'!A1" display="3.3 ATIVO DOS PLANOS DE BENEFÍCIOS EFPC POR MODALIDADE" xr:uid="{00000000-0004-0000-0000-000021000000}"/>
    <hyperlink ref="B21" location="'2.9 População EAPC faixa etária'!A1" display="2.9 POPULAÇÃO EAPC POR FAIXA ETÁRIA" xr:uid="{00000000-0004-0000-0000-000022000000}"/>
    <hyperlink ref="B22" location="'2.10 Pop instituído_patrocinado'!A1" display="2.10 POPULAÇÃO DOS PLANOS DE BENEFÍCIOS INSTITUÍDOS E PATROCINADOS" xr:uid="{00000000-0004-0000-0000-000023000000}"/>
    <hyperlink ref="B37" location="'5.7 Contrib.e Resgates EFPC'!A1" display="5.7 CONTRIBUIÇÕES RECEBIDAS E RESGATES EFPC: POR TIPO DE PLANO" xr:uid="{00000000-0004-0000-0000-000024000000}"/>
    <hyperlink ref="B38" location="'5.8 Fluxo Mensal Contr. EFPC'!A1" display="5.8 FLUXO MENSAL DE CONTRIBUIÇÕES EFPC: POR TIPO DE PLANO " xr:uid="{00000000-0004-0000-0000-000025000000}"/>
    <hyperlink ref="B39" location="'5.9 Fluxo Mensal Resgates EFPC'!A1" display="5.9 FLUXO MENSAL DE RESGATES EFPC: POR TIPO DE PLANO" xr:uid="{00000000-0004-0000-0000-000026000000}"/>
    <hyperlink ref="B40" location="'5.10 Tiquete Médio Mensal'!A1" display="5.10 TÍQUETE MÉDIO MENSAL EAPC/EFPC" xr:uid="{00000000-0004-0000-0000-000027000000}"/>
    <hyperlink ref="B52" location="'7.4 Títulos Públ. EAPC % Index.'!A1" display="7.4  INVESTIMENTOS EM TÍTULOS PÚBLICOS DAS EAPC - % POR INDEXADOR " xr:uid="{00000000-0004-0000-0000-000028000000}"/>
    <hyperlink ref="B53" location="'7.5 Títulos Públ. EFPC % Index.'!A1" display="7.  INVESTIMENTOS EM TÍTULOS PÚBLICOS DAS EFPC - % POR INDEXADOR " xr:uid="{00000000-0004-0000-0000-000029000000}"/>
    <hyperlink ref="B54" location="'7.6 Tít. Públ.EAPC % por Venc.'!A1" display="7.6  INVESTIMENTOS EM TÍTULOS PÚBLICOS DAS EAPC - % POR PRAZO" xr:uid="{00000000-0004-0000-0000-00002A000000}"/>
    <hyperlink ref="B55" location="'7.7 Tít. Públ.EFPC % por Venc.'!A1" display="7.7  INVESTIMENTOS EM TÍTULOS PÚBLICOS DAS EFPC - % POR PRAZO" xr:uid="{00000000-0004-0000-0000-00002B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showGridLines="0" topLeftCell="A10" workbookViewId="0">
      <selection activeCell="G30" sqref="G30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56" t="s">
        <v>123</v>
      </c>
    </row>
    <row r="2" spans="1:13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126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  <c r="M6" s="30">
        <v>0.63</v>
      </c>
    </row>
    <row r="7" spans="1:13" x14ac:dyDescent="0.25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  <c r="M7" s="30">
        <v>0.37</v>
      </c>
    </row>
    <row r="8" spans="1:13" x14ac:dyDescent="0.25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</row>
    <row r="9" spans="1:13" ht="15.75" x14ac:dyDescent="0.25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</row>
    <row r="11" spans="1:13" x14ac:dyDescent="0.25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  <c r="M11" s="14">
        <v>1863487</v>
      </c>
    </row>
    <row r="12" spans="1:13" x14ac:dyDescent="0.25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  <c r="M12" s="14">
        <v>998079</v>
      </c>
    </row>
    <row r="13" spans="1:13" x14ac:dyDescent="0.25">
      <c r="A13" s="56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M13" s="25">
        <f>M11+M12</f>
        <v>2861566</v>
      </c>
    </row>
    <row r="14" spans="1:13" x14ac:dyDescent="0.25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104"/>
    </row>
    <row r="15" spans="1:13" x14ac:dyDescent="0.25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3" x14ac:dyDescent="0.25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  <c r="M16" s="14">
        <v>489124</v>
      </c>
    </row>
    <row r="17" spans="2:13" x14ac:dyDescent="0.25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  <c r="M17" s="14">
        <v>194807</v>
      </c>
    </row>
    <row r="18" spans="2:13" x14ac:dyDescent="0.25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  <c r="M18" s="25">
        <f>M16+M17</f>
        <v>683931</v>
      </c>
    </row>
    <row r="19" spans="2:13" x14ac:dyDescent="0.25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104"/>
    </row>
    <row r="20" spans="2:13" x14ac:dyDescent="0.25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  <c r="M20" s="13">
        <v>2020</v>
      </c>
    </row>
    <row r="21" spans="2:13" x14ac:dyDescent="0.25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  <c r="M21" s="14">
        <v>35136</v>
      </c>
    </row>
    <row r="22" spans="2:13" x14ac:dyDescent="0.25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  <c r="M22" s="14">
        <v>203887</v>
      </c>
    </row>
    <row r="23" spans="2:13" x14ac:dyDescent="0.25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  <c r="M23" s="25">
        <f>M21+M22</f>
        <v>239023</v>
      </c>
    </row>
    <row r="24" spans="2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3" ht="15.75" x14ac:dyDescent="0.25">
      <c r="B25" s="70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3" x14ac:dyDescent="0.25">
      <c r="B26" s="69" t="s">
        <v>272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showGridLines="0" workbookViewId="0">
      <selection activeCell="P17" sqref="P17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56" t="s">
        <v>123</v>
      </c>
    </row>
    <row r="2" spans="1:13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127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  <c r="M6" s="30">
        <v>7.0000000000000007E-2</v>
      </c>
    </row>
    <row r="7" spans="1:13" x14ac:dyDescent="0.25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  <c r="M7" s="30">
        <v>0.17</v>
      </c>
    </row>
    <row r="8" spans="1:13" x14ac:dyDescent="0.25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  <c r="M8" s="30">
        <v>0.43</v>
      </c>
    </row>
    <row r="9" spans="1:13" x14ac:dyDescent="0.25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  <c r="M9" s="30">
        <v>0.15</v>
      </c>
    </row>
    <row r="10" spans="1:13" x14ac:dyDescent="0.25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  <c r="M10" s="30">
        <v>0.11</v>
      </c>
    </row>
    <row r="11" spans="1:13" x14ac:dyDescent="0.25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  <c r="M11" s="30">
        <v>0.05</v>
      </c>
    </row>
    <row r="12" spans="1:13" x14ac:dyDescent="0.25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  <c r="M12" s="30">
        <v>0.02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50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69" t="s">
        <v>272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showGridLines="0" topLeftCell="A16" workbookViewId="0">
      <selection activeCell="O30" sqref="O30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56" t="s">
        <v>123</v>
      </c>
    </row>
    <row r="2" spans="1:13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98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  <c r="M6" s="33">
        <v>234576</v>
      </c>
    </row>
    <row r="7" spans="1:13" x14ac:dyDescent="0.25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  <c r="M7" s="33">
        <v>638110</v>
      </c>
    </row>
    <row r="8" spans="1:13" x14ac:dyDescent="0.25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  <c r="M8" s="33">
        <v>1550306</v>
      </c>
    </row>
    <row r="9" spans="1:13" x14ac:dyDescent="0.25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  <c r="M9" s="33">
        <v>296207</v>
      </c>
    </row>
    <row r="10" spans="1:13" x14ac:dyDescent="0.25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  <c r="M10" s="33">
        <v>94296</v>
      </c>
    </row>
    <row r="11" spans="1:13" x14ac:dyDescent="0.25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  <c r="M11" s="33">
        <v>38949</v>
      </c>
    </row>
    <row r="12" spans="1:13" x14ac:dyDescent="0.25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  <c r="M12" s="33">
        <v>9122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</row>
    <row r="15" spans="1:13" x14ac:dyDescent="0.25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  <c r="M15" s="33">
        <v>29</v>
      </c>
    </row>
    <row r="16" spans="1:13" x14ac:dyDescent="0.25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  <c r="M16" s="33">
        <v>135</v>
      </c>
    </row>
    <row r="17" spans="2:13" x14ac:dyDescent="0.25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  <c r="M17" s="33">
        <v>26396</v>
      </c>
    </row>
    <row r="18" spans="2:13" x14ac:dyDescent="0.25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  <c r="M18" s="33">
        <v>238135</v>
      </c>
    </row>
    <row r="19" spans="2:13" x14ac:dyDescent="0.25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  <c r="M19" s="33">
        <v>276226</v>
      </c>
    </row>
    <row r="20" spans="2:13" x14ac:dyDescent="0.25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  <c r="M20" s="33">
        <v>115013</v>
      </c>
    </row>
    <row r="21" spans="2:13" x14ac:dyDescent="0.25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  <c r="M21" s="33">
        <v>27997</v>
      </c>
    </row>
    <row r="22" spans="2:13" ht="15.75" x14ac:dyDescent="0.25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3" x14ac:dyDescent="0.25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  <c r="M23" s="13">
        <v>2020</v>
      </c>
    </row>
    <row r="24" spans="2:13" x14ac:dyDescent="0.25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  <c r="M24" s="33">
        <v>16861</v>
      </c>
    </row>
    <row r="25" spans="2:13" x14ac:dyDescent="0.25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  <c r="M25" s="33">
        <v>16177</v>
      </c>
    </row>
    <row r="26" spans="2:13" x14ac:dyDescent="0.25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  <c r="M26" s="33">
        <v>32695</v>
      </c>
    </row>
    <row r="27" spans="2:13" x14ac:dyDescent="0.25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  <c r="M27" s="33">
        <v>40027</v>
      </c>
    </row>
    <row r="28" spans="2:13" x14ac:dyDescent="0.25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  <c r="M28" s="33">
        <v>57650</v>
      </c>
    </row>
    <row r="29" spans="2:13" x14ac:dyDescent="0.25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  <c r="M29" s="33">
        <v>50242</v>
      </c>
    </row>
    <row r="30" spans="2:13" x14ac:dyDescent="0.25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  <c r="M30" s="33">
        <v>25911</v>
      </c>
    </row>
    <row r="31" spans="2:13" x14ac:dyDescent="0.25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3" x14ac:dyDescent="0.25">
      <c r="B32" s="50" t="s">
        <v>34</v>
      </c>
    </row>
    <row r="33" spans="2:2" x14ac:dyDescent="0.25">
      <c r="B33" s="69" t="s">
        <v>272</v>
      </c>
    </row>
    <row r="34" spans="2:2" x14ac:dyDescent="0.25">
      <c r="B34" s="69"/>
    </row>
  </sheetData>
  <mergeCells count="1">
    <mergeCell ref="B2:K2"/>
  </mergeCells>
  <hyperlinks>
    <hyperlink ref="A1" location="Índice!A1" display="volta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B13" workbookViewId="0">
      <selection activeCell="L28" sqref="L28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56" t="s">
        <v>123</v>
      </c>
    </row>
    <row r="2" spans="1:11" ht="18" x14ac:dyDescent="0.25">
      <c r="B2" s="171" t="s">
        <v>23</v>
      </c>
      <c r="C2" s="171"/>
      <c r="D2" s="171"/>
      <c r="E2" s="171"/>
      <c r="F2" s="171"/>
      <c r="G2" s="171"/>
      <c r="H2" s="171"/>
      <c r="I2" s="171"/>
      <c r="J2" s="171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100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25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25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25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25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25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25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25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25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25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25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25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25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25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25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25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75" x14ac:dyDescent="0.25">
      <c r="B25" s="70" t="s">
        <v>61</v>
      </c>
      <c r="C25" s="75"/>
      <c r="D25" s="75"/>
      <c r="E25" s="39"/>
      <c r="F25" s="11"/>
      <c r="G25" s="11"/>
      <c r="H25" s="11"/>
      <c r="I25" s="11"/>
      <c r="J25" s="11"/>
    </row>
    <row r="26" spans="2:11" x14ac:dyDescent="0.25">
      <c r="B26" s="69" t="s">
        <v>135</v>
      </c>
      <c r="C26" s="49"/>
      <c r="D26" s="49"/>
      <c r="E26" s="11"/>
      <c r="F26" s="11"/>
      <c r="G26" s="11"/>
      <c r="H26" s="11"/>
      <c r="I26" s="11"/>
      <c r="J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4" workbookViewId="0"/>
  </sheetViews>
  <sheetFormatPr defaultRowHeight="15" x14ac:dyDescent="0.25"/>
  <cols>
    <col min="2" max="2" width="47.85546875" customWidth="1"/>
  </cols>
  <sheetData>
    <row r="1" spans="1:11" x14ac:dyDescent="0.25">
      <c r="A1" s="56" t="s">
        <v>123</v>
      </c>
    </row>
    <row r="2" spans="1:11" ht="18" x14ac:dyDescent="0.25">
      <c r="B2" s="171" t="s">
        <v>23</v>
      </c>
      <c r="C2" s="171"/>
      <c r="D2" s="171"/>
      <c r="E2" s="171"/>
      <c r="F2" s="171"/>
      <c r="G2" s="171"/>
      <c r="H2" s="171"/>
      <c r="I2" s="171"/>
      <c r="J2" s="171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138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72" t="s">
        <v>137</v>
      </c>
      <c r="C5" s="73">
        <v>2010</v>
      </c>
      <c r="D5" s="73">
        <v>2011</v>
      </c>
      <c r="E5" s="73">
        <v>2012</v>
      </c>
      <c r="F5" s="73">
        <v>2013</v>
      </c>
      <c r="G5" s="73">
        <v>2014</v>
      </c>
      <c r="H5" s="73">
        <v>2015</v>
      </c>
      <c r="I5" s="73">
        <v>2016</v>
      </c>
      <c r="J5" s="73">
        <v>2017</v>
      </c>
      <c r="K5" s="73">
        <v>2018</v>
      </c>
    </row>
    <row r="6" spans="1:11" x14ac:dyDescent="0.25">
      <c r="B6" s="76" t="s">
        <v>50</v>
      </c>
      <c r="C6" s="74">
        <v>0.16624496830747873</v>
      </c>
      <c r="D6" s="74">
        <v>0.17929661153571558</v>
      </c>
      <c r="E6" s="74">
        <v>0.17942298823991629</v>
      </c>
      <c r="F6" s="74">
        <v>0.17742614371426052</v>
      </c>
      <c r="G6" s="74">
        <v>0.16938519225402313</v>
      </c>
      <c r="H6" s="74">
        <v>0.14933779535168409</v>
      </c>
      <c r="I6" s="74">
        <v>0.13465081087874678</v>
      </c>
      <c r="J6" s="74">
        <v>0.12838489783990367</v>
      </c>
      <c r="K6" s="74">
        <v>0.12028193181501831</v>
      </c>
    </row>
    <row r="7" spans="1:11" x14ac:dyDescent="0.25">
      <c r="B7" s="76" t="s">
        <v>51</v>
      </c>
      <c r="C7" s="74">
        <v>0.21763956710490603</v>
      </c>
      <c r="D7" s="74">
        <v>0.21163047018684425</v>
      </c>
      <c r="E7" s="74">
        <v>0.20790353972807332</v>
      </c>
      <c r="F7" s="74">
        <v>0.20624334540840755</v>
      </c>
      <c r="G7" s="74">
        <v>0.20345433080970751</v>
      </c>
      <c r="H7" s="74">
        <v>0.19871728593768029</v>
      </c>
      <c r="I7" s="74">
        <v>0.19247460379278991</v>
      </c>
      <c r="J7" s="74">
        <v>0.18227240806556305</v>
      </c>
      <c r="K7" s="74">
        <v>0.17025745891868774</v>
      </c>
    </row>
    <row r="8" spans="1:11" x14ac:dyDescent="0.25">
      <c r="B8" s="76" t="s">
        <v>52</v>
      </c>
      <c r="C8" s="74">
        <v>0.43046379374442734</v>
      </c>
      <c r="D8" s="74">
        <v>0.4212304609745906</v>
      </c>
      <c r="E8" s="74">
        <v>0.41474461768233983</v>
      </c>
      <c r="F8" s="74">
        <v>0.41255484461002495</v>
      </c>
      <c r="G8" s="74">
        <v>0.41470933964512152</v>
      </c>
      <c r="H8" s="74">
        <v>0.4244095472172108</v>
      </c>
      <c r="I8" s="74">
        <v>0.43116113073053564</v>
      </c>
      <c r="J8" s="74">
        <v>0.43391052393123591</v>
      </c>
      <c r="K8" s="74">
        <v>0.42934793777253621</v>
      </c>
    </row>
    <row r="9" spans="1:11" x14ac:dyDescent="0.25">
      <c r="B9" s="76" t="s">
        <v>53</v>
      </c>
      <c r="C9" s="74">
        <v>0.11368068459665616</v>
      </c>
      <c r="D9" s="74">
        <v>0.11357326867208654</v>
      </c>
      <c r="E9" s="74">
        <v>0.11784102640550485</v>
      </c>
      <c r="F9" s="74">
        <v>0.11841236681556788</v>
      </c>
      <c r="G9" s="74">
        <v>0.12169599917707578</v>
      </c>
      <c r="H9" s="74">
        <v>0.12871723037308791</v>
      </c>
      <c r="I9" s="74">
        <v>0.13401192966177697</v>
      </c>
      <c r="J9" s="74">
        <v>0.13944890282825631</v>
      </c>
      <c r="K9" s="74">
        <v>0.14870177232360912</v>
      </c>
    </row>
    <row r="10" spans="1:11" x14ac:dyDescent="0.25">
      <c r="B10" s="76" t="s">
        <v>54</v>
      </c>
      <c r="C10" s="74">
        <v>4.6666656955708478E-2</v>
      </c>
      <c r="D10" s="74">
        <v>4.7035134877263171E-2</v>
      </c>
      <c r="E10" s="74">
        <v>5.0497027586946741E-2</v>
      </c>
      <c r="F10" s="74">
        <v>5.2880474274973617E-2</v>
      </c>
      <c r="G10" s="74">
        <v>5.5602491119297284E-2</v>
      </c>
      <c r="H10" s="74">
        <v>6.1307247464102821E-2</v>
      </c>
      <c r="I10" s="74">
        <v>6.5600629804216076E-2</v>
      </c>
      <c r="J10" s="74">
        <v>7.0668896957046229E-2</v>
      </c>
      <c r="K10" s="74">
        <v>7.9886822344994446E-2</v>
      </c>
    </row>
    <row r="11" spans="1:11" x14ac:dyDescent="0.25">
      <c r="B11" s="76" t="s">
        <v>55</v>
      </c>
      <c r="C11" s="74">
        <v>2.0638699430792187E-2</v>
      </c>
      <c r="D11" s="74">
        <v>2.1337224413788113E-2</v>
      </c>
      <c r="E11" s="74">
        <v>2.2926938686231049E-2</v>
      </c>
      <c r="F11" s="74">
        <v>2.4729725088340652E-2</v>
      </c>
      <c r="G11" s="74">
        <v>2.621563426795279E-2</v>
      </c>
      <c r="H11" s="74">
        <v>2.8220602762519004E-2</v>
      </c>
      <c r="I11" s="74">
        <v>3.0716726197310727E-2</v>
      </c>
      <c r="J11" s="74">
        <v>3.2916240272319701E-2</v>
      </c>
      <c r="K11" s="74">
        <v>3.7337490604381837E-2</v>
      </c>
    </row>
    <row r="12" spans="1:11" x14ac:dyDescent="0.25">
      <c r="B12" s="76" t="s">
        <v>56</v>
      </c>
      <c r="C12" s="74">
        <v>4.6656298600311046E-3</v>
      </c>
      <c r="D12" s="74">
        <v>5.8968293397117224E-3</v>
      </c>
      <c r="E12" s="74">
        <v>6.6638616709879389E-3</v>
      </c>
      <c r="F12" s="74">
        <v>7.7531000884248323E-3</v>
      </c>
      <c r="G12" s="74">
        <v>8.9370127268219701E-3</v>
      </c>
      <c r="H12" s="74">
        <v>9.2902908937150669E-3</v>
      </c>
      <c r="I12" s="74">
        <v>1.1384168934623871E-2</v>
      </c>
      <c r="J12" s="74">
        <v>1.239813010567516E-2</v>
      </c>
      <c r="K12" s="74">
        <v>1.4186586220772351E-2</v>
      </c>
    </row>
    <row r="13" spans="1:11" x14ac:dyDescent="0.25">
      <c r="B13" s="76"/>
      <c r="C13" s="74"/>
      <c r="D13" s="74"/>
      <c r="E13" s="74"/>
      <c r="F13" s="74"/>
      <c r="G13" s="74"/>
      <c r="H13" s="74"/>
      <c r="I13" s="74"/>
      <c r="J13" s="74"/>
    </row>
    <row r="14" spans="1:11" x14ac:dyDescent="0.25">
      <c r="B14" s="69" t="s">
        <v>136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25">
      <c r="B15" s="50" t="s">
        <v>166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6.5" x14ac:dyDescent="0.3">
      <c r="B34" s="28"/>
    </row>
  </sheetData>
  <mergeCells count="1">
    <mergeCell ref="B2:J2"/>
  </mergeCells>
  <hyperlinks>
    <hyperlink ref="A1" location="Índice!A1" display="volta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56" t="s">
        <v>123</v>
      </c>
    </row>
    <row r="2" spans="1:11" ht="18" x14ac:dyDescent="0.25">
      <c r="B2" s="171" t="s">
        <v>23</v>
      </c>
      <c r="C2" s="171"/>
      <c r="D2" s="171"/>
      <c r="E2" s="171"/>
      <c r="F2" s="171"/>
      <c r="G2" s="171"/>
      <c r="H2" s="171"/>
      <c r="I2" s="171"/>
      <c r="J2" s="171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101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25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25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25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25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25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25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25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25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25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25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25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25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25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25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25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25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25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25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25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25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25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25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25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25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70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25">
      <c r="B33" s="96" t="s">
        <v>135</v>
      </c>
    </row>
  </sheetData>
  <mergeCells count="1">
    <mergeCell ref="B2:J2"/>
  </mergeCells>
  <hyperlinks>
    <hyperlink ref="A1" location="Índice!A1" display="volta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195"/>
  <sheetViews>
    <sheetView workbookViewId="0">
      <selection activeCell="B1" sqref="B1"/>
    </sheetView>
  </sheetViews>
  <sheetFormatPr defaultRowHeight="15" x14ac:dyDescent="0.25"/>
  <cols>
    <col min="1" max="1" width="9.140625" style="11"/>
    <col min="2" max="2" width="31" customWidth="1"/>
    <col min="12" max="12" width="9.85546875" style="110" customWidth="1"/>
    <col min="13" max="41" width="9.140625" style="11"/>
  </cols>
  <sheetData>
    <row r="1" spans="1:41" s="11" customFormat="1" x14ac:dyDescent="0.25">
      <c r="B1" s="91" t="s">
        <v>171</v>
      </c>
      <c r="L1" s="108"/>
    </row>
    <row r="2" spans="1:41" s="11" customFormat="1" x14ac:dyDescent="0.25">
      <c r="L2" s="108"/>
    </row>
    <row r="3" spans="1:41" s="11" customFormat="1" ht="18" x14ac:dyDescent="0.25">
      <c r="B3" s="171" t="s">
        <v>23</v>
      </c>
      <c r="C3" s="171"/>
      <c r="D3" s="171"/>
      <c r="E3" s="171"/>
      <c r="F3" s="171"/>
      <c r="G3" s="171"/>
      <c r="H3" s="171"/>
      <c r="I3" s="171"/>
      <c r="J3" s="171"/>
      <c r="L3" s="108"/>
    </row>
    <row r="4" spans="1:41" s="11" customFormat="1" x14ac:dyDescent="0.25">
      <c r="L4" s="108"/>
    </row>
    <row r="5" spans="1:41" s="11" customFormat="1" ht="15.75" x14ac:dyDescent="0.25">
      <c r="B5" s="16" t="s">
        <v>172</v>
      </c>
      <c r="L5" s="108"/>
    </row>
    <row r="6" spans="1:41" s="113" customFormat="1" x14ac:dyDescent="0.25">
      <c r="A6" s="112"/>
      <c r="B6" s="111" t="s">
        <v>173</v>
      </c>
      <c r="C6" s="111">
        <v>2010</v>
      </c>
      <c r="D6" s="111">
        <v>2011</v>
      </c>
      <c r="E6" s="111">
        <v>2012</v>
      </c>
      <c r="F6" s="111">
        <v>2013</v>
      </c>
      <c r="G6" s="111">
        <v>2014</v>
      </c>
      <c r="H6" s="111">
        <v>2015</v>
      </c>
      <c r="I6" s="111">
        <v>2016</v>
      </c>
      <c r="J6" s="111">
        <v>2017</v>
      </c>
      <c r="K6" s="111">
        <v>2018</v>
      </c>
      <c r="L6" s="13">
        <v>2019</v>
      </c>
      <c r="M6" s="13">
        <v>2020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11" customFormat="1" x14ac:dyDescent="0.25">
      <c r="B7" s="18" t="s">
        <v>29</v>
      </c>
      <c r="C7" s="106">
        <v>152019</v>
      </c>
      <c r="D7" s="106">
        <v>171647</v>
      </c>
      <c r="E7" s="106">
        <v>197780</v>
      </c>
      <c r="F7" s="106">
        <v>226723</v>
      </c>
      <c r="G7" s="106">
        <v>252912</v>
      </c>
      <c r="H7" s="106">
        <v>275078</v>
      </c>
      <c r="I7" s="106">
        <v>332125</v>
      </c>
      <c r="J7" s="106">
        <v>383019</v>
      </c>
      <c r="K7" s="106">
        <v>454443</v>
      </c>
      <c r="L7" s="109">
        <v>501287</v>
      </c>
      <c r="M7" s="109">
        <v>650877</v>
      </c>
    </row>
    <row r="8" spans="1:41" s="11" customFormat="1" x14ac:dyDescent="0.25">
      <c r="B8" s="18" t="s">
        <v>30</v>
      </c>
      <c r="C8" s="106">
        <v>559</v>
      </c>
      <c r="D8" s="106">
        <v>698</v>
      </c>
      <c r="E8" s="106">
        <v>741</v>
      </c>
      <c r="F8" s="106">
        <v>811</v>
      </c>
      <c r="G8" s="106">
        <v>867</v>
      </c>
      <c r="H8" s="106">
        <v>1214</v>
      </c>
      <c r="I8" s="106">
        <v>1350</v>
      </c>
      <c r="J8" s="106">
        <v>1729</v>
      </c>
      <c r="K8" s="106">
        <v>14659</v>
      </c>
      <c r="L8" s="109">
        <v>18228</v>
      </c>
      <c r="M8" s="109">
        <v>20662</v>
      </c>
    </row>
    <row r="9" spans="1:41" s="11" customFormat="1" x14ac:dyDescent="0.25">
      <c r="B9" s="18" t="s">
        <v>31</v>
      </c>
      <c r="C9" s="106">
        <v>161</v>
      </c>
      <c r="D9" s="106">
        <v>194</v>
      </c>
      <c r="E9" s="106">
        <v>294</v>
      </c>
      <c r="F9" s="106">
        <v>379</v>
      </c>
      <c r="G9" s="106">
        <v>358</v>
      </c>
      <c r="H9" s="106">
        <v>514</v>
      </c>
      <c r="I9" s="106">
        <v>588</v>
      </c>
      <c r="J9" s="106">
        <v>801</v>
      </c>
      <c r="K9" s="106">
        <v>1220</v>
      </c>
      <c r="L9" s="109">
        <v>1369</v>
      </c>
      <c r="M9" s="109">
        <v>1793</v>
      </c>
    </row>
    <row r="10" spans="1:41" s="11" customFormat="1" x14ac:dyDescent="0.25">
      <c r="B10" s="21" t="s">
        <v>27</v>
      </c>
      <c r="C10" s="121">
        <v>152739</v>
      </c>
      <c r="D10" s="121">
        <v>172539</v>
      </c>
      <c r="E10" s="121">
        <v>198815</v>
      </c>
      <c r="F10" s="121">
        <v>227913</v>
      </c>
      <c r="G10" s="121">
        <v>254137</v>
      </c>
      <c r="H10" s="121">
        <v>276806</v>
      </c>
      <c r="I10" s="121">
        <v>334063</v>
      </c>
      <c r="J10" s="121">
        <v>385549</v>
      </c>
      <c r="K10" s="121">
        <v>470322</v>
      </c>
      <c r="L10" s="122">
        <v>520884</v>
      </c>
      <c r="M10" s="122">
        <f>M7+M8+M9</f>
        <v>673332</v>
      </c>
    </row>
    <row r="11" spans="1:41" s="11" customFormat="1" x14ac:dyDescent="0.25">
      <c r="B11" s="92"/>
      <c r="C11" s="107"/>
      <c r="D11" s="107"/>
      <c r="E11" s="107"/>
      <c r="F11" s="107"/>
      <c r="G11" s="107"/>
      <c r="H11" s="107"/>
      <c r="I11" s="107"/>
      <c r="J11" s="107"/>
      <c r="L11" s="108"/>
    </row>
    <row r="12" spans="1:41" x14ac:dyDescent="0.25">
      <c r="B12" s="23" t="s">
        <v>174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</row>
    <row r="13" spans="1:41" s="11" customFormat="1" x14ac:dyDescent="0.25">
      <c r="B13" s="18" t="s">
        <v>29</v>
      </c>
      <c r="C13" s="106">
        <v>2293416</v>
      </c>
      <c r="D13" s="106">
        <v>2365230</v>
      </c>
      <c r="E13" s="106">
        <v>2372365</v>
      </c>
      <c r="F13" s="106">
        <v>2417368</v>
      </c>
      <c r="G13" s="106">
        <v>2476780</v>
      </c>
      <c r="H13" s="106">
        <v>2443497</v>
      </c>
      <c r="I13" s="106">
        <v>2370895</v>
      </c>
      <c r="J13" s="106">
        <v>2340020</v>
      </c>
      <c r="K13" s="106">
        <v>2262918</v>
      </c>
      <c r="L13" s="109">
        <v>2288564</v>
      </c>
      <c r="M13" s="109">
        <v>2364371</v>
      </c>
    </row>
    <row r="14" spans="1:41" s="11" customFormat="1" x14ac:dyDescent="0.25">
      <c r="B14" s="18" t="s">
        <v>30</v>
      </c>
      <c r="C14" s="106">
        <v>511752</v>
      </c>
      <c r="D14" s="106">
        <v>521136</v>
      </c>
      <c r="E14" s="106">
        <v>531849</v>
      </c>
      <c r="F14" s="106">
        <v>546998</v>
      </c>
      <c r="G14" s="106">
        <v>564385</v>
      </c>
      <c r="H14" s="106">
        <v>578976</v>
      </c>
      <c r="I14" s="106">
        <v>603531</v>
      </c>
      <c r="J14" s="106">
        <v>632492</v>
      </c>
      <c r="K14" s="106">
        <v>641686</v>
      </c>
      <c r="L14" s="109">
        <v>648554</v>
      </c>
      <c r="M14" s="109">
        <v>674873</v>
      </c>
    </row>
    <row r="15" spans="1:41" s="11" customFormat="1" x14ac:dyDescent="0.25">
      <c r="B15" s="18" t="s">
        <v>31</v>
      </c>
      <c r="C15" s="106">
        <v>162563</v>
      </c>
      <c r="D15" s="106">
        <v>162375</v>
      </c>
      <c r="E15" s="106">
        <v>165825</v>
      </c>
      <c r="F15" s="106">
        <v>171030</v>
      </c>
      <c r="G15" s="106">
        <v>173382</v>
      </c>
      <c r="H15" s="106">
        <v>172791</v>
      </c>
      <c r="I15" s="106">
        <v>177289</v>
      </c>
      <c r="J15" s="106">
        <v>180106</v>
      </c>
      <c r="K15" s="106">
        <v>182551</v>
      </c>
      <c r="L15" s="109">
        <v>181767</v>
      </c>
      <c r="M15" s="109">
        <v>187648</v>
      </c>
    </row>
    <row r="16" spans="1:41" s="11" customFormat="1" x14ac:dyDescent="0.25">
      <c r="B16" s="21" t="s">
        <v>27</v>
      </c>
      <c r="C16" s="121">
        <v>2967731</v>
      </c>
      <c r="D16" s="121">
        <v>3048741</v>
      </c>
      <c r="E16" s="121">
        <v>3070039</v>
      </c>
      <c r="F16" s="121">
        <v>3135396</v>
      </c>
      <c r="G16" s="121">
        <v>3214547</v>
      </c>
      <c r="H16" s="121">
        <v>3195264</v>
      </c>
      <c r="I16" s="121">
        <v>3151715</v>
      </c>
      <c r="J16" s="121">
        <v>3152618</v>
      </c>
      <c r="K16" s="121">
        <v>3087155</v>
      </c>
      <c r="L16" s="122">
        <v>3118885</v>
      </c>
      <c r="M16" s="122">
        <f>M13+M14+M15</f>
        <v>3226892</v>
      </c>
    </row>
    <row r="17" spans="2:12" s="11" customFormat="1" x14ac:dyDescent="0.25">
      <c r="L17" s="108"/>
    </row>
    <row r="18" spans="2:12" s="11" customFormat="1" x14ac:dyDescent="0.25">
      <c r="B18" s="11" t="s">
        <v>201</v>
      </c>
      <c r="L18" s="108"/>
    </row>
    <row r="19" spans="2:12" s="11" customFormat="1" x14ac:dyDescent="0.25">
      <c r="L19" s="108"/>
    </row>
    <row r="20" spans="2:12" s="11" customFormat="1" x14ac:dyDescent="0.25">
      <c r="L20" s="108"/>
    </row>
    <row r="21" spans="2:12" s="11" customFormat="1" x14ac:dyDescent="0.25">
      <c r="L21" s="108"/>
    </row>
    <row r="22" spans="2:12" s="11" customFormat="1" x14ac:dyDescent="0.25">
      <c r="L22" s="108"/>
    </row>
    <row r="23" spans="2:12" s="11" customFormat="1" x14ac:dyDescent="0.25">
      <c r="L23" s="108"/>
    </row>
    <row r="24" spans="2:12" s="11" customFormat="1" x14ac:dyDescent="0.25">
      <c r="L24" s="108"/>
    </row>
    <row r="25" spans="2:12" s="11" customFormat="1" x14ac:dyDescent="0.25">
      <c r="L25" s="108"/>
    </row>
    <row r="26" spans="2:12" s="11" customFormat="1" x14ac:dyDescent="0.25">
      <c r="L26" s="108"/>
    </row>
    <row r="27" spans="2:12" s="11" customFormat="1" x14ac:dyDescent="0.25">
      <c r="L27" s="108"/>
    </row>
    <row r="28" spans="2:12" s="11" customFormat="1" x14ac:dyDescent="0.25">
      <c r="L28" s="108"/>
    </row>
    <row r="29" spans="2:12" s="11" customFormat="1" x14ac:dyDescent="0.25">
      <c r="L29" s="108"/>
    </row>
    <row r="30" spans="2:12" s="11" customFormat="1" x14ac:dyDescent="0.25">
      <c r="L30" s="108"/>
    </row>
    <row r="31" spans="2:12" s="11" customFormat="1" x14ac:dyDescent="0.25">
      <c r="L31" s="108"/>
    </row>
    <row r="32" spans="2:12" s="11" customFormat="1" x14ac:dyDescent="0.25">
      <c r="L32" s="108"/>
    </row>
    <row r="33" spans="12:12" s="11" customFormat="1" x14ac:dyDescent="0.25">
      <c r="L33" s="108"/>
    </row>
    <row r="34" spans="12:12" s="11" customFormat="1" x14ac:dyDescent="0.25">
      <c r="L34" s="108"/>
    </row>
    <row r="35" spans="12:12" s="11" customFormat="1" x14ac:dyDescent="0.25">
      <c r="L35" s="108"/>
    </row>
    <row r="36" spans="12:12" s="11" customFormat="1" x14ac:dyDescent="0.25">
      <c r="L36" s="108"/>
    </row>
    <row r="37" spans="12:12" s="11" customFormat="1" x14ac:dyDescent="0.25">
      <c r="L37" s="108"/>
    </row>
    <row r="38" spans="12:12" s="11" customFormat="1" x14ac:dyDescent="0.25">
      <c r="L38" s="108"/>
    </row>
    <row r="39" spans="12:12" s="11" customFormat="1" x14ac:dyDescent="0.25">
      <c r="L39" s="108"/>
    </row>
    <row r="40" spans="12:12" s="11" customFormat="1" x14ac:dyDescent="0.25">
      <c r="L40" s="108"/>
    </row>
    <row r="41" spans="12:12" s="11" customFormat="1" x14ac:dyDescent="0.25">
      <c r="L41" s="108"/>
    </row>
    <row r="42" spans="12:12" s="11" customFormat="1" x14ac:dyDescent="0.25">
      <c r="L42" s="108"/>
    </row>
    <row r="43" spans="12:12" s="11" customFormat="1" x14ac:dyDescent="0.25">
      <c r="L43" s="108"/>
    </row>
    <row r="44" spans="12:12" s="11" customFormat="1" x14ac:dyDescent="0.25">
      <c r="L44" s="108"/>
    </row>
    <row r="45" spans="12:12" s="11" customFormat="1" x14ac:dyDescent="0.25">
      <c r="L45" s="108"/>
    </row>
    <row r="46" spans="12:12" s="11" customFormat="1" x14ac:dyDescent="0.25">
      <c r="L46" s="108"/>
    </row>
    <row r="47" spans="12:12" s="11" customFormat="1" x14ac:dyDescent="0.25">
      <c r="L47" s="108"/>
    </row>
    <row r="48" spans="12:12" s="11" customFormat="1" x14ac:dyDescent="0.25">
      <c r="L48" s="108"/>
    </row>
    <row r="49" spans="12:12" s="11" customFormat="1" x14ac:dyDescent="0.25">
      <c r="L49" s="108"/>
    </row>
    <row r="50" spans="12:12" s="11" customFormat="1" x14ac:dyDescent="0.25">
      <c r="L50" s="108"/>
    </row>
    <row r="51" spans="12:12" s="11" customFormat="1" x14ac:dyDescent="0.25">
      <c r="L51" s="108"/>
    </row>
    <row r="52" spans="12:12" s="11" customFormat="1" x14ac:dyDescent="0.25">
      <c r="L52" s="108"/>
    </row>
    <row r="53" spans="12:12" s="11" customFormat="1" x14ac:dyDescent="0.25">
      <c r="L53" s="108"/>
    </row>
    <row r="54" spans="12:12" s="11" customFormat="1" x14ac:dyDescent="0.25">
      <c r="L54" s="108"/>
    </row>
    <row r="55" spans="12:12" s="11" customFormat="1" x14ac:dyDescent="0.25">
      <c r="L55" s="108"/>
    </row>
    <row r="56" spans="12:12" s="11" customFormat="1" x14ac:dyDescent="0.25">
      <c r="L56" s="108"/>
    </row>
    <row r="57" spans="12:12" s="11" customFormat="1" x14ac:dyDescent="0.25">
      <c r="L57" s="108"/>
    </row>
    <row r="58" spans="12:12" s="11" customFormat="1" x14ac:dyDescent="0.25">
      <c r="L58" s="108"/>
    </row>
    <row r="59" spans="12:12" s="11" customFormat="1" x14ac:dyDescent="0.25">
      <c r="L59" s="108"/>
    </row>
    <row r="60" spans="12:12" s="11" customFormat="1" x14ac:dyDescent="0.25">
      <c r="L60" s="108"/>
    </row>
    <row r="61" spans="12:12" s="11" customFormat="1" x14ac:dyDescent="0.25">
      <c r="L61" s="108"/>
    </row>
    <row r="62" spans="12:12" s="11" customFormat="1" x14ac:dyDescent="0.25">
      <c r="L62" s="108"/>
    </row>
    <row r="63" spans="12:12" s="11" customFormat="1" x14ac:dyDescent="0.25">
      <c r="L63" s="108"/>
    </row>
    <row r="64" spans="12:12" s="11" customFormat="1" x14ac:dyDescent="0.25">
      <c r="L64" s="108"/>
    </row>
    <row r="65" spans="12:12" s="11" customFormat="1" x14ac:dyDescent="0.25">
      <c r="L65" s="108"/>
    </row>
    <row r="66" spans="12:12" s="11" customFormat="1" x14ac:dyDescent="0.25">
      <c r="L66" s="108"/>
    </row>
    <row r="67" spans="12:12" s="11" customFormat="1" x14ac:dyDescent="0.25">
      <c r="L67" s="108"/>
    </row>
    <row r="68" spans="12:12" s="11" customFormat="1" x14ac:dyDescent="0.25">
      <c r="L68" s="108"/>
    </row>
    <row r="69" spans="12:12" s="11" customFormat="1" x14ac:dyDescent="0.25">
      <c r="L69" s="108"/>
    </row>
    <row r="70" spans="12:12" s="11" customFormat="1" x14ac:dyDescent="0.25">
      <c r="L70" s="108"/>
    </row>
    <row r="71" spans="12:12" s="11" customFormat="1" x14ac:dyDescent="0.25">
      <c r="L71" s="108"/>
    </row>
    <row r="72" spans="12:12" s="11" customFormat="1" x14ac:dyDescent="0.25">
      <c r="L72" s="108"/>
    </row>
    <row r="73" spans="12:12" s="11" customFormat="1" x14ac:dyDescent="0.25">
      <c r="L73" s="108"/>
    </row>
    <row r="74" spans="12:12" s="11" customFormat="1" x14ac:dyDescent="0.25">
      <c r="L74" s="108"/>
    </row>
    <row r="75" spans="12:12" s="11" customFormat="1" x14ac:dyDescent="0.25">
      <c r="L75" s="108"/>
    </row>
    <row r="76" spans="12:12" s="11" customFormat="1" x14ac:dyDescent="0.25">
      <c r="L76" s="108"/>
    </row>
    <row r="77" spans="12:12" s="11" customFormat="1" x14ac:dyDescent="0.25">
      <c r="L77" s="108"/>
    </row>
    <row r="78" spans="12:12" s="11" customFormat="1" x14ac:dyDescent="0.25">
      <c r="L78" s="108"/>
    </row>
    <row r="79" spans="12:12" s="11" customFormat="1" x14ac:dyDescent="0.25">
      <c r="L79" s="108"/>
    </row>
    <row r="80" spans="12:12" s="11" customFormat="1" x14ac:dyDescent="0.25">
      <c r="L80" s="108"/>
    </row>
    <row r="81" spans="12:12" s="11" customFormat="1" x14ac:dyDescent="0.25">
      <c r="L81" s="108"/>
    </row>
    <row r="82" spans="12:12" s="11" customFormat="1" x14ac:dyDescent="0.25">
      <c r="L82" s="108"/>
    </row>
    <row r="83" spans="12:12" s="11" customFormat="1" x14ac:dyDescent="0.25">
      <c r="L83" s="108"/>
    </row>
    <row r="84" spans="12:12" s="11" customFormat="1" x14ac:dyDescent="0.25">
      <c r="L84" s="108"/>
    </row>
    <row r="85" spans="12:12" s="11" customFormat="1" x14ac:dyDescent="0.25">
      <c r="L85" s="108"/>
    </row>
    <row r="86" spans="12:12" s="11" customFormat="1" x14ac:dyDescent="0.25">
      <c r="L86" s="108"/>
    </row>
    <row r="87" spans="12:12" s="11" customFormat="1" x14ac:dyDescent="0.25">
      <c r="L87" s="108"/>
    </row>
    <row r="88" spans="12:12" s="11" customFormat="1" x14ac:dyDescent="0.25">
      <c r="L88" s="108"/>
    </row>
    <row r="89" spans="12:12" s="11" customFormat="1" x14ac:dyDescent="0.25">
      <c r="L89" s="108"/>
    </row>
    <row r="90" spans="12:12" s="11" customFormat="1" x14ac:dyDescent="0.25">
      <c r="L90" s="108"/>
    </row>
    <row r="91" spans="12:12" s="11" customFormat="1" x14ac:dyDescent="0.25">
      <c r="L91" s="108"/>
    </row>
    <row r="92" spans="12:12" s="11" customFormat="1" x14ac:dyDescent="0.25">
      <c r="L92" s="108"/>
    </row>
    <row r="93" spans="12:12" s="11" customFormat="1" x14ac:dyDescent="0.25">
      <c r="L93" s="108"/>
    </row>
    <row r="94" spans="12:12" s="11" customFormat="1" x14ac:dyDescent="0.25">
      <c r="L94" s="108"/>
    </row>
    <row r="95" spans="12:12" s="11" customFormat="1" x14ac:dyDescent="0.25">
      <c r="L95" s="108"/>
    </row>
    <row r="96" spans="12:12" s="11" customFormat="1" x14ac:dyDescent="0.25">
      <c r="L96" s="108"/>
    </row>
    <row r="97" spans="12:12" s="11" customFormat="1" x14ac:dyDescent="0.25">
      <c r="L97" s="108"/>
    </row>
    <row r="98" spans="12:12" s="11" customFormat="1" x14ac:dyDescent="0.25">
      <c r="L98" s="108"/>
    </row>
    <row r="99" spans="12:12" s="11" customFormat="1" x14ac:dyDescent="0.25">
      <c r="L99" s="108"/>
    </row>
    <row r="100" spans="12:12" s="11" customFormat="1" x14ac:dyDescent="0.25">
      <c r="L100" s="108"/>
    </row>
    <row r="101" spans="12:12" s="11" customFormat="1" x14ac:dyDescent="0.25">
      <c r="L101" s="108"/>
    </row>
    <row r="102" spans="12:12" s="11" customFormat="1" x14ac:dyDescent="0.25">
      <c r="L102" s="108"/>
    </row>
    <row r="103" spans="12:12" s="11" customFormat="1" x14ac:dyDescent="0.25">
      <c r="L103" s="108"/>
    </row>
    <row r="104" spans="12:12" s="11" customFormat="1" x14ac:dyDescent="0.25">
      <c r="L104" s="108"/>
    </row>
    <row r="105" spans="12:12" s="11" customFormat="1" x14ac:dyDescent="0.25">
      <c r="L105" s="108"/>
    </row>
    <row r="106" spans="12:12" s="11" customFormat="1" x14ac:dyDescent="0.25">
      <c r="L106" s="108"/>
    </row>
    <row r="107" spans="12:12" s="11" customFormat="1" x14ac:dyDescent="0.25">
      <c r="L107" s="108"/>
    </row>
    <row r="108" spans="12:12" s="11" customFormat="1" x14ac:dyDescent="0.25">
      <c r="L108" s="108"/>
    </row>
    <row r="109" spans="12:12" s="11" customFormat="1" x14ac:dyDescent="0.25">
      <c r="L109" s="108"/>
    </row>
    <row r="110" spans="12:12" s="11" customFormat="1" x14ac:dyDescent="0.25">
      <c r="L110" s="108"/>
    </row>
    <row r="111" spans="12:12" s="11" customFormat="1" x14ac:dyDescent="0.25">
      <c r="L111" s="108"/>
    </row>
    <row r="112" spans="12:12" s="11" customFormat="1" x14ac:dyDescent="0.25">
      <c r="L112" s="108"/>
    </row>
    <row r="113" spans="12:12" s="11" customFormat="1" x14ac:dyDescent="0.25">
      <c r="L113" s="108"/>
    </row>
    <row r="114" spans="12:12" s="11" customFormat="1" x14ac:dyDescent="0.25">
      <c r="L114" s="108"/>
    </row>
    <row r="115" spans="12:12" s="11" customFormat="1" x14ac:dyDescent="0.25">
      <c r="L115" s="108"/>
    </row>
    <row r="116" spans="12:12" s="11" customFormat="1" x14ac:dyDescent="0.25">
      <c r="L116" s="108"/>
    </row>
    <row r="117" spans="12:12" s="11" customFormat="1" x14ac:dyDescent="0.25">
      <c r="L117" s="108"/>
    </row>
    <row r="118" spans="12:12" s="11" customFormat="1" x14ac:dyDescent="0.25">
      <c r="L118" s="108"/>
    </row>
    <row r="119" spans="12:12" s="11" customFormat="1" x14ac:dyDescent="0.25">
      <c r="L119" s="108"/>
    </row>
    <row r="120" spans="12:12" s="11" customFormat="1" x14ac:dyDescent="0.25">
      <c r="L120" s="108"/>
    </row>
    <row r="121" spans="12:12" s="11" customFormat="1" x14ac:dyDescent="0.25">
      <c r="L121" s="108"/>
    </row>
    <row r="122" spans="12:12" s="11" customFormat="1" x14ac:dyDescent="0.25">
      <c r="L122" s="108"/>
    </row>
    <row r="123" spans="12:12" s="11" customFormat="1" x14ac:dyDescent="0.25">
      <c r="L123" s="108"/>
    </row>
    <row r="124" spans="12:12" s="11" customFormat="1" x14ac:dyDescent="0.25">
      <c r="L124" s="108"/>
    </row>
    <row r="125" spans="12:12" s="11" customFormat="1" x14ac:dyDescent="0.25">
      <c r="L125" s="108"/>
    </row>
    <row r="126" spans="12:12" s="11" customFormat="1" x14ac:dyDescent="0.25">
      <c r="L126" s="108"/>
    </row>
    <row r="127" spans="12:12" s="11" customFormat="1" x14ac:dyDescent="0.25">
      <c r="L127" s="108"/>
    </row>
    <row r="128" spans="12:12" s="11" customFormat="1" x14ac:dyDescent="0.25">
      <c r="L128" s="108"/>
    </row>
    <row r="129" spans="12:12" s="11" customFormat="1" x14ac:dyDescent="0.25">
      <c r="L129" s="108"/>
    </row>
    <row r="130" spans="12:12" s="11" customFormat="1" x14ac:dyDescent="0.25">
      <c r="L130" s="108"/>
    </row>
    <row r="131" spans="12:12" s="11" customFormat="1" x14ac:dyDescent="0.25">
      <c r="L131" s="108"/>
    </row>
    <row r="132" spans="12:12" s="11" customFormat="1" x14ac:dyDescent="0.25">
      <c r="L132" s="108"/>
    </row>
    <row r="133" spans="12:12" s="11" customFormat="1" x14ac:dyDescent="0.25">
      <c r="L133" s="108"/>
    </row>
    <row r="134" spans="12:12" s="11" customFormat="1" x14ac:dyDescent="0.25">
      <c r="L134" s="108"/>
    </row>
    <row r="135" spans="12:12" s="11" customFormat="1" x14ac:dyDescent="0.25">
      <c r="L135" s="108"/>
    </row>
    <row r="136" spans="12:12" s="11" customFormat="1" x14ac:dyDescent="0.25">
      <c r="L136" s="108"/>
    </row>
    <row r="137" spans="12:12" s="11" customFormat="1" x14ac:dyDescent="0.25">
      <c r="L137" s="108"/>
    </row>
    <row r="138" spans="12:12" s="11" customFormat="1" x14ac:dyDescent="0.25">
      <c r="L138" s="108"/>
    </row>
    <row r="139" spans="12:12" s="11" customFormat="1" x14ac:dyDescent="0.25">
      <c r="L139" s="108"/>
    </row>
    <row r="140" spans="12:12" s="11" customFormat="1" x14ac:dyDescent="0.25">
      <c r="L140" s="108"/>
    </row>
    <row r="141" spans="12:12" s="11" customFormat="1" x14ac:dyDescent="0.25">
      <c r="L141" s="108"/>
    </row>
    <row r="142" spans="12:12" s="11" customFormat="1" x14ac:dyDescent="0.25">
      <c r="L142" s="108"/>
    </row>
    <row r="143" spans="12:12" s="11" customFormat="1" x14ac:dyDescent="0.25">
      <c r="L143" s="108"/>
    </row>
    <row r="144" spans="12:12" s="11" customFormat="1" x14ac:dyDescent="0.25">
      <c r="L144" s="108"/>
    </row>
    <row r="145" spans="12:12" s="11" customFormat="1" x14ac:dyDescent="0.25">
      <c r="L145" s="108"/>
    </row>
    <row r="146" spans="12:12" s="11" customFormat="1" x14ac:dyDescent="0.25">
      <c r="L146" s="108"/>
    </row>
    <row r="147" spans="12:12" s="11" customFormat="1" x14ac:dyDescent="0.25">
      <c r="L147" s="108"/>
    </row>
    <row r="148" spans="12:12" s="11" customFormat="1" x14ac:dyDescent="0.25">
      <c r="L148" s="108"/>
    </row>
    <row r="149" spans="12:12" s="11" customFormat="1" x14ac:dyDescent="0.25">
      <c r="L149" s="108"/>
    </row>
    <row r="150" spans="12:12" s="11" customFormat="1" x14ac:dyDescent="0.25">
      <c r="L150" s="108"/>
    </row>
    <row r="151" spans="12:12" s="11" customFormat="1" x14ac:dyDescent="0.25">
      <c r="L151" s="108"/>
    </row>
    <row r="152" spans="12:12" s="11" customFormat="1" x14ac:dyDescent="0.25">
      <c r="L152" s="108"/>
    </row>
    <row r="153" spans="12:12" s="11" customFormat="1" x14ac:dyDescent="0.25">
      <c r="L153" s="108"/>
    </row>
    <row r="154" spans="12:12" s="11" customFormat="1" x14ac:dyDescent="0.25">
      <c r="L154" s="108"/>
    </row>
    <row r="155" spans="12:12" s="11" customFormat="1" x14ac:dyDescent="0.25">
      <c r="L155" s="108"/>
    </row>
    <row r="156" spans="12:12" s="11" customFormat="1" x14ac:dyDescent="0.25">
      <c r="L156" s="108"/>
    </row>
    <row r="157" spans="12:12" s="11" customFormat="1" x14ac:dyDescent="0.25">
      <c r="L157" s="108"/>
    </row>
    <row r="158" spans="12:12" s="11" customFormat="1" x14ac:dyDescent="0.25">
      <c r="L158" s="108"/>
    </row>
    <row r="159" spans="12:12" s="11" customFormat="1" x14ac:dyDescent="0.25">
      <c r="L159" s="108"/>
    </row>
    <row r="160" spans="12:12" s="11" customFormat="1" x14ac:dyDescent="0.25">
      <c r="L160" s="108"/>
    </row>
    <row r="161" spans="12:12" s="11" customFormat="1" x14ac:dyDescent="0.25">
      <c r="L161" s="108"/>
    </row>
    <row r="162" spans="12:12" s="11" customFormat="1" x14ac:dyDescent="0.25">
      <c r="L162" s="108"/>
    </row>
    <row r="163" spans="12:12" s="11" customFormat="1" x14ac:dyDescent="0.25">
      <c r="L163" s="108"/>
    </row>
    <row r="164" spans="12:12" s="11" customFormat="1" x14ac:dyDescent="0.25">
      <c r="L164" s="108"/>
    </row>
    <row r="165" spans="12:12" s="11" customFormat="1" x14ac:dyDescent="0.25">
      <c r="L165" s="108"/>
    </row>
    <row r="166" spans="12:12" s="11" customFormat="1" x14ac:dyDescent="0.25">
      <c r="L166" s="108"/>
    </row>
    <row r="167" spans="12:12" s="11" customFormat="1" x14ac:dyDescent="0.25">
      <c r="L167" s="108"/>
    </row>
    <row r="168" spans="12:12" s="11" customFormat="1" x14ac:dyDescent="0.25">
      <c r="L168" s="108"/>
    </row>
    <row r="169" spans="12:12" s="11" customFormat="1" x14ac:dyDescent="0.25">
      <c r="L169" s="108"/>
    </row>
    <row r="170" spans="12:12" s="11" customFormat="1" x14ac:dyDescent="0.25">
      <c r="L170" s="108"/>
    </row>
    <row r="171" spans="12:12" s="11" customFormat="1" x14ac:dyDescent="0.25">
      <c r="L171" s="108"/>
    </row>
    <row r="172" spans="12:12" s="11" customFormat="1" x14ac:dyDescent="0.25">
      <c r="L172" s="108"/>
    </row>
    <row r="173" spans="12:12" s="11" customFormat="1" x14ac:dyDescent="0.25">
      <c r="L173" s="108"/>
    </row>
    <row r="174" spans="12:12" s="11" customFormat="1" x14ac:dyDescent="0.25">
      <c r="L174" s="108"/>
    </row>
    <row r="175" spans="12:12" s="11" customFormat="1" x14ac:dyDescent="0.25">
      <c r="L175" s="108"/>
    </row>
    <row r="176" spans="12:12" s="11" customFormat="1" x14ac:dyDescent="0.25">
      <c r="L176" s="108"/>
    </row>
    <row r="177" spans="12:12" s="11" customFormat="1" x14ac:dyDescent="0.25">
      <c r="L177" s="108"/>
    </row>
    <row r="178" spans="12:12" s="11" customFormat="1" x14ac:dyDescent="0.25">
      <c r="L178" s="108"/>
    </row>
    <row r="179" spans="12:12" s="11" customFormat="1" x14ac:dyDescent="0.25">
      <c r="L179" s="108"/>
    </row>
    <row r="180" spans="12:12" s="11" customFormat="1" x14ac:dyDescent="0.25">
      <c r="L180" s="108"/>
    </row>
    <row r="181" spans="12:12" s="11" customFormat="1" x14ac:dyDescent="0.25">
      <c r="L181" s="108"/>
    </row>
    <row r="182" spans="12:12" s="11" customFormat="1" x14ac:dyDescent="0.25">
      <c r="L182" s="108"/>
    </row>
    <row r="183" spans="12:12" s="11" customFormat="1" x14ac:dyDescent="0.25">
      <c r="L183" s="108"/>
    </row>
    <row r="184" spans="12:12" s="11" customFormat="1" x14ac:dyDescent="0.25">
      <c r="L184" s="108"/>
    </row>
    <row r="185" spans="12:12" s="11" customFormat="1" x14ac:dyDescent="0.25">
      <c r="L185" s="108"/>
    </row>
    <row r="186" spans="12:12" s="11" customFormat="1" x14ac:dyDescent="0.25">
      <c r="L186" s="108"/>
    </row>
    <row r="187" spans="12:12" s="11" customFormat="1" x14ac:dyDescent="0.25">
      <c r="L187" s="108"/>
    </row>
    <row r="188" spans="12:12" s="11" customFormat="1" x14ac:dyDescent="0.25">
      <c r="L188" s="108"/>
    </row>
    <row r="189" spans="12:12" s="11" customFormat="1" x14ac:dyDescent="0.25">
      <c r="L189" s="108"/>
    </row>
    <row r="190" spans="12:12" s="11" customFormat="1" x14ac:dyDescent="0.25">
      <c r="L190" s="108"/>
    </row>
    <row r="191" spans="12:12" s="11" customFormat="1" x14ac:dyDescent="0.25">
      <c r="L191" s="108"/>
    </row>
    <row r="192" spans="12:12" s="11" customFormat="1" x14ac:dyDescent="0.25">
      <c r="L192" s="108"/>
    </row>
    <row r="193" spans="12:12" s="11" customFormat="1" x14ac:dyDescent="0.25">
      <c r="L193" s="108"/>
    </row>
    <row r="194" spans="12:12" s="11" customFormat="1" x14ac:dyDescent="0.25">
      <c r="L194" s="108"/>
    </row>
    <row r="195" spans="12:12" s="11" customFormat="1" x14ac:dyDescent="0.25">
      <c r="L195" s="108"/>
    </row>
  </sheetData>
  <mergeCells count="1">
    <mergeCell ref="B3:J3"/>
  </mergeCells>
  <hyperlinks>
    <hyperlink ref="B1" location="Índice!A1" display="Volta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4"/>
  <sheetViews>
    <sheetView showGridLines="0" topLeftCell="B1" zoomScaleNormal="100" workbookViewId="0">
      <selection activeCell="L15" sqref="L15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6.7109375" customWidth="1"/>
  </cols>
  <sheetData>
    <row r="1" spans="1:12" x14ac:dyDescent="0.25">
      <c r="A1" s="87" t="s">
        <v>123</v>
      </c>
    </row>
    <row r="2" spans="1:12" ht="18" customHeight="1" x14ac:dyDescent="0.25">
      <c r="B2" s="171" t="s">
        <v>73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44287</v>
      </c>
    </row>
    <row r="6" spans="1:12" x14ac:dyDescent="0.25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1118752260518.5</v>
      </c>
    </row>
    <row r="7" spans="1:12" x14ac:dyDescent="0.25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1089555128045.983</v>
      </c>
    </row>
    <row r="8" spans="1:12" ht="18" customHeight="1" x14ac:dyDescent="0.25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2208307388564.4829</v>
      </c>
    </row>
    <row r="9" spans="1:12" ht="15.75" customHeight="1" x14ac:dyDescent="0.25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0.28859150834419972</v>
      </c>
    </row>
    <row r="10" spans="1:12" ht="12.75" customHeight="1" x14ac:dyDescent="0.25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7652017903211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A12" s="11"/>
      <c r="B12" s="79" t="s">
        <v>273</v>
      </c>
      <c r="C12" s="77"/>
      <c r="D12" s="78"/>
      <c r="E12" s="78"/>
      <c r="F12" s="78"/>
      <c r="G12" s="78"/>
      <c r="H12" s="78"/>
      <c r="I12" s="78"/>
    </row>
    <row r="13" spans="1:12" x14ac:dyDescent="0.25">
      <c r="A13" s="11"/>
      <c r="B13" s="172" t="s">
        <v>139</v>
      </c>
      <c r="C13" s="172"/>
      <c r="D13" s="172"/>
      <c r="E13" s="172"/>
      <c r="F13" s="172"/>
      <c r="G13" s="172"/>
      <c r="H13" s="172"/>
      <c r="I13" s="172"/>
    </row>
    <row r="14" spans="1:12" x14ac:dyDescent="0.25">
      <c r="A14" s="11"/>
      <c r="B14" s="50" t="s">
        <v>149</v>
      </c>
      <c r="C14" s="49"/>
      <c r="D14" s="49"/>
      <c r="E14" s="49"/>
      <c r="F14" s="49"/>
      <c r="G14" s="49"/>
      <c r="H14" s="49"/>
      <c r="I14" s="49"/>
    </row>
    <row r="15" spans="1:12" x14ac:dyDescent="0.25">
      <c r="A15" s="11"/>
      <c r="B15" s="50" t="s">
        <v>148</v>
      </c>
      <c r="C15" s="49"/>
      <c r="D15" s="49"/>
      <c r="E15" s="49"/>
      <c r="F15" s="49"/>
      <c r="G15" s="49"/>
      <c r="H15" s="49"/>
      <c r="I15" s="49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6"/>
  <sheetViews>
    <sheetView showGridLines="0" topLeftCell="B1" zoomScaleNormal="100" workbookViewId="0">
      <selection activeCell="B4" sqref="B4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4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73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275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79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44287</v>
      </c>
    </row>
    <row r="6" spans="1:12" x14ac:dyDescent="0.25">
      <c r="B6" s="26" t="s">
        <v>76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7">
        <v>368257316052.79999</v>
      </c>
      <c r="K6" s="97">
        <v>382700834528.58002</v>
      </c>
      <c r="L6" s="97">
        <v>401058629749.70001</v>
      </c>
    </row>
    <row r="7" spans="1:12" x14ac:dyDescent="0.25">
      <c r="B7" s="26" t="s">
        <v>77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7">
        <v>611369813131.77002</v>
      </c>
      <c r="K7" s="97">
        <v>642487490079.73999</v>
      </c>
      <c r="L7" s="97">
        <v>706789432432.12</v>
      </c>
    </row>
    <row r="8" spans="1:12" x14ac:dyDescent="0.25">
      <c r="B8" s="26" t="s">
        <v>78</v>
      </c>
      <c r="C8" s="97">
        <v>1626684887.49</v>
      </c>
      <c r="D8" s="97">
        <v>3925421248.6199999</v>
      </c>
      <c r="E8" s="97">
        <v>4641927046.4799995</v>
      </c>
      <c r="F8" s="97">
        <v>5437601745.5499992</v>
      </c>
      <c r="G8" s="97">
        <v>6715168751.5500002</v>
      </c>
      <c r="H8" s="97">
        <v>7904455629.8299999</v>
      </c>
      <c r="I8" s="97">
        <v>8779383287.25</v>
      </c>
      <c r="J8" s="97">
        <v>9827802575.2399998</v>
      </c>
      <c r="K8" s="97">
        <v>10139336082.02</v>
      </c>
      <c r="L8" s="97">
        <v>10904198336.68</v>
      </c>
    </row>
    <row r="9" spans="1:12" x14ac:dyDescent="0.25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1118752260518.5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25">
      <c r="B11" s="173" t="s">
        <v>274</v>
      </c>
      <c r="C11" s="173"/>
      <c r="D11" s="173"/>
      <c r="E11" s="173"/>
      <c r="F11" s="173"/>
      <c r="G11" s="173"/>
      <c r="H11" s="173"/>
      <c r="I11" s="173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11" x14ac:dyDescent="0.25">
      <c r="B17" s="11"/>
      <c r="C17" s="11"/>
      <c r="D17" s="11"/>
      <c r="E17" s="11"/>
      <c r="F17" s="11"/>
      <c r="G17" s="11"/>
      <c r="H17" s="11"/>
      <c r="I17" s="11"/>
    </row>
    <row r="18" spans="1:11" x14ac:dyDescent="0.25">
      <c r="B18" s="11"/>
      <c r="C18" s="11"/>
      <c r="D18" s="11"/>
      <c r="E18" s="11"/>
      <c r="F18" s="11"/>
      <c r="G18" s="11"/>
      <c r="H18" s="11"/>
      <c r="I18" s="11"/>
    </row>
    <row r="19" spans="1:11" x14ac:dyDescent="0.25">
      <c r="B19" s="11"/>
      <c r="C19" s="11"/>
      <c r="D19" s="11"/>
      <c r="E19" s="11"/>
      <c r="F19" s="11"/>
      <c r="G19" s="11"/>
      <c r="H19" s="11"/>
      <c r="I19" s="11"/>
    </row>
    <row r="20" spans="1:11" x14ac:dyDescent="0.25">
      <c r="B20" s="11"/>
      <c r="C20" s="11"/>
      <c r="D20" s="11"/>
      <c r="E20" s="11"/>
      <c r="F20" s="11"/>
      <c r="G20" s="11"/>
      <c r="H20" s="11"/>
      <c r="I20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</row>
    <row r="22" spans="1:11" x14ac:dyDescent="0.25">
      <c r="B22" s="11"/>
      <c r="C22" s="11"/>
      <c r="D22" s="11"/>
      <c r="E22" s="11"/>
      <c r="F22" s="11"/>
      <c r="G22" s="11"/>
      <c r="H22" s="11"/>
      <c r="I22" s="11"/>
    </row>
    <row r="23" spans="1:11" x14ac:dyDescent="0.25">
      <c r="B23" s="11"/>
      <c r="C23" s="11"/>
      <c r="D23" s="11"/>
      <c r="E23" s="11"/>
      <c r="F23" s="11"/>
      <c r="G23" s="11"/>
      <c r="H23" s="11"/>
      <c r="I23" s="11"/>
    </row>
    <row r="24" spans="1:11" x14ac:dyDescent="0.25">
      <c r="B24" s="11"/>
      <c r="C24" s="11"/>
      <c r="D24" s="11"/>
      <c r="E24" s="11"/>
      <c r="F24" s="11"/>
      <c r="G24" s="11"/>
      <c r="H24" s="11"/>
      <c r="I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</row>
    <row r="29" spans="1:11" x14ac:dyDescent="0.25">
      <c r="B29" s="11"/>
      <c r="C29" s="11"/>
      <c r="D29" s="11"/>
      <c r="E29" s="11"/>
      <c r="F29" s="11"/>
      <c r="G29" s="11"/>
      <c r="H29" s="11"/>
      <c r="I29" s="11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70"/>
  <sheetViews>
    <sheetView topLeftCell="A4" zoomScaleNormal="100" workbookViewId="0">
      <selection activeCell="J18" sqref="J18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2" width="14" bestFit="1" customWidth="1"/>
  </cols>
  <sheetData>
    <row r="1" spans="1:25" x14ac:dyDescent="0.25">
      <c r="A1" s="91" t="s">
        <v>123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8" x14ac:dyDescent="0.25">
      <c r="A2" s="11"/>
      <c r="B2" s="171" t="s">
        <v>73</v>
      </c>
      <c r="C2" s="171"/>
      <c r="D2" s="171"/>
      <c r="E2" s="171"/>
      <c r="F2" s="171"/>
      <c r="G2" s="171"/>
      <c r="H2" s="171"/>
      <c r="I2" s="17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.75" x14ac:dyDescent="0.25">
      <c r="A4" s="11"/>
      <c r="B4" s="16" t="s">
        <v>163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25">
      <c r="A5" s="11"/>
      <c r="B5" s="95" t="s">
        <v>143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23">
        <v>44287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11"/>
      <c r="B6" s="92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694561336220.41003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25">
      <c r="A7" s="11"/>
      <c r="B7" s="92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133785561351.84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x14ac:dyDescent="0.25">
      <c r="A8" s="11"/>
      <c r="B8" s="92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279731027018.91998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5">
      <c r="A9" s="11"/>
      <c r="B9" s="93" t="s">
        <v>9</v>
      </c>
      <c r="C9" s="94">
        <v>671920080640.90991</v>
      </c>
      <c r="D9" s="94">
        <v>676300733967.13</v>
      </c>
      <c r="E9" s="94">
        <v>698767267470.46997</v>
      </c>
      <c r="F9" s="94">
        <v>713291814729.8103</v>
      </c>
      <c r="G9" s="94">
        <v>785176048030.45007</v>
      </c>
      <c r="H9" s="94">
        <v>830125505438.61975</v>
      </c>
      <c r="I9" s="94">
        <v>893514234299.17993</v>
      </c>
      <c r="J9" s="94">
        <f>J6+J7+J8</f>
        <v>977950556616.35986</v>
      </c>
      <c r="K9" s="94">
        <f>K6+K7+K8</f>
        <v>1025584870798.5701</v>
      </c>
      <c r="L9" s="94">
        <f>L6+L7+L8</f>
        <v>1108077924591.1699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25">
      <c r="A12" s="11"/>
      <c r="B12" s="50" t="s">
        <v>276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5">
      <c r="A13" s="11"/>
      <c r="B13" s="50" t="s">
        <v>150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</sheetData>
  <mergeCells count="1">
    <mergeCell ref="B2:I2"/>
  </mergeCells>
  <hyperlinks>
    <hyperlink ref="A1" location="Índice!A1" display="volta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showGridLines="0" zoomScale="125" zoomScaleNormal="125" workbookViewId="0">
      <selection activeCell="D9" sqref="D9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56" t="s">
        <v>123</v>
      </c>
    </row>
    <row r="2" spans="1:12" ht="18" x14ac:dyDescent="0.25">
      <c r="B2" s="170" t="s">
        <v>10</v>
      </c>
      <c r="C2" s="170"/>
      <c r="D2" s="170"/>
      <c r="E2" s="170"/>
      <c r="F2" s="170"/>
      <c r="G2" s="170"/>
      <c r="H2" s="170"/>
      <c r="I2" s="170"/>
    </row>
    <row r="3" spans="1:12" ht="15" customHeight="1" x14ac:dyDescent="0.25">
      <c r="A3" s="7"/>
      <c r="B3" s="9"/>
      <c r="C3" s="10"/>
      <c r="D3" s="10"/>
      <c r="E3" s="10"/>
      <c r="F3" s="10"/>
      <c r="G3" s="10"/>
      <c r="H3" s="10"/>
      <c r="I3" s="10"/>
    </row>
    <row r="4" spans="1:12" ht="15.75" x14ac:dyDescent="0.25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25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9">
        <v>44287</v>
      </c>
    </row>
    <row r="6" spans="1:12" x14ac:dyDescent="0.25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284</v>
      </c>
    </row>
    <row r="7" spans="1:12" x14ac:dyDescent="0.25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175</v>
      </c>
    </row>
    <row r="8" spans="1:12" x14ac:dyDescent="0.25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22</v>
      </c>
    </row>
    <row r="9" spans="1:12" x14ac:dyDescent="0.25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35</v>
      </c>
    </row>
    <row r="10" spans="1:12" x14ac:dyDescent="0.25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46</v>
      </c>
    </row>
    <row r="11" spans="1:12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6</v>
      </c>
    </row>
    <row r="12" spans="1:12" x14ac:dyDescent="0.25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:L12" si="1">SUM(K13:K14)</f>
        <v>44</v>
      </c>
      <c r="L12" s="4">
        <f t="shared" si="1"/>
        <v>43</v>
      </c>
    </row>
    <row r="13" spans="1:12" x14ac:dyDescent="0.25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25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50" t="s">
        <v>271</v>
      </c>
      <c r="C16" s="50"/>
      <c r="D16" s="50"/>
      <c r="E16" s="50"/>
      <c r="F16" s="50"/>
      <c r="G16" s="50"/>
      <c r="H16" s="50"/>
      <c r="I16" s="50"/>
    </row>
    <row r="17" spans="2:9" x14ac:dyDescent="0.25">
      <c r="B17" s="69" t="s">
        <v>146</v>
      </c>
      <c r="C17" s="50"/>
      <c r="D17" s="50"/>
      <c r="E17" s="50"/>
      <c r="F17" s="50"/>
      <c r="G17" s="50"/>
      <c r="H17" s="50"/>
      <c r="I17" s="50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3"/>
  <sheetViews>
    <sheetView showGridLines="0" zoomScaleNormal="100" workbookViewId="0">
      <selection activeCell="F25" sqref="F25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73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278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84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44287</v>
      </c>
    </row>
    <row r="6" spans="1:12" x14ac:dyDescent="0.25">
      <c r="B6" s="26" t="s">
        <v>81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173095380475.93112</v>
      </c>
    </row>
    <row r="7" spans="1:12" x14ac:dyDescent="0.25">
      <c r="B7" s="26" t="s">
        <v>82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801100107455.19653</v>
      </c>
    </row>
    <row r="8" spans="1:12" x14ac:dyDescent="0.25">
      <c r="B8" s="26" t="s">
        <v>83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7">
        <v>55927323923.543373</v>
      </c>
      <c r="L8" s="97">
        <v>60666371252.448013</v>
      </c>
    </row>
    <row r="9" spans="1:12" x14ac:dyDescent="0.25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>L6+L7+L8</f>
        <v>1034861859183.5757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69" t="s">
        <v>277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140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8"/>
  <sheetViews>
    <sheetView showGridLines="0" topLeftCell="C1" zoomScaleNormal="100" workbookViewId="0">
      <selection activeCell="L5" sqref="L5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91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162</v>
      </c>
      <c r="C4" s="11"/>
      <c r="D4" s="11"/>
      <c r="E4" s="11"/>
      <c r="F4" s="11"/>
      <c r="G4" s="11"/>
      <c r="H4" s="11"/>
      <c r="I4" s="11"/>
    </row>
    <row r="5" spans="1:12" x14ac:dyDescent="0.25">
      <c r="B5" s="42" t="s">
        <v>90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24">
        <v>44287</v>
      </c>
    </row>
    <row r="6" spans="1:12" x14ac:dyDescent="0.25">
      <c r="B6" s="44" t="s">
        <v>85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105">
        <v>-2371758578.0499878</v>
      </c>
      <c r="K6" s="105">
        <v>7342587197.5300102</v>
      </c>
      <c r="L6" s="105">
        <v>13567409541.459995</v>
      </c>
    </row>
    <row r="7" spans="1:12" x14ac:dyDescent="0.25">
      <c r="B7" s="44" t="s">
        <v>86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8">
        <v>917330619.84000003</v>
      </c>
      <c r="K7" s="98">
        <v>354910345.9000001</v>
      </c>
      <c r="L7" s="98">
        <v>184639010.34000021</v>
      </c>
    </row>
    <row r="8" spans="1:12" x14ac:dyDescent="0.25">
      <c r="B8" s="44" t="s">
        <v>87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8">
        <v>1600861216.0699992</v>
      </c>
      <c r="K8" s="105">
        <v>-79698532.5</v>
      </c>
      <c r="L8" s="105">
        <v>-258367324.40999603</v>
      </c>
    </row>
    <row r="9" spans="1:12" x14ac:dyDescent="0.25">
      <c r="B9" s="44" t="s">
        <v>88</v>
      </c>
      <c r="C9" s="46">
        <v>43002918359.030022</v>
      </c>
      <c r="D9" s="46">
        <v>16015053206.23</v>
      </c>
      <c r="E9" s="46">
        <v>-3290338848.7199826</v>
      </c>
      <c r="F9" s="46">
        <v>-62651246577.740036</v>
      </c>
      <c r="G9" s="46">
        <v>-54618590246.250015</v>
      </c>
      <c r="H9" s="46">
        <v>-17092197493.260021</v>
      </c>
      <c r="I9" s="46">
        <v>-3441500075.0300035</v>
      </c>
      <c r="J9" s="98">
        <f>J6+J7+J8</f>
        <v>146433257.86001158</v>
      </c>
      <c r="K9" s="105">
        <v>7617799010.9300098</v>
      </c>
      <c r="L9" s="105">
        <v>13493681227.389999</v>
      </c>
    </row>
    <row r="10" spans="1:12" ht="16.5" x14ac:dyDescent="0.3">
      <c r="B10" s="47"/>
      <c r="C10" s="11"/>
      <c r="D10" s="11"/>
      <c r="E10" s="11"/>
      <c r="F10" s="11"/>
      <c r="G10" s="11"/>
      <c r="H10" s="11"/>
      <c r="I10" s="11"/>
    </row>
    <row r="11" spans="1:12" x14ac:dyDescent="0.25">
      <c r="B11" s="69" t="s">
        <v>279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152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50" t="s">
        <v>141</v>
      </c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0"/>
  <sheetViews>
    <sheetView showGridLines="0" topLeftCell="D7" zoomScaleNormal="100" workbookViewId="0">
      <selection activeCell="K30" sqref="K30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2" width="14" bestFit="1" customWidth="1"/>
  </cols>
  <sheetData>
    <row r="1" spans="1:13" x14ac:dyDescent="0.25">
      <c r="A1" s="56" t="s">
        <v>123</v>
      </c>
    </row>
    <row r="2" spans="1:13" ht="18" x14ac:dyDescent="0.25">
      <c r="B2" s="171" t="s">
        <v>202</v>
      </c>
      <c r="C2" s="171"/>
      <c r="D2" s="171"/>
      <c r="E2" s="171"/>
      <c r="F2" s="171"/>
      <c r="G2" s="171"/>
      <c r="H2" s="171"/>
      <c r="I2" s="171"/>
    </row>
    <row r="3" spans="1:13" x14ac:dyDescent="0.25">
      <c r="B3" s="11"/>
      <c r="C3" s="11"/>
      <c r="D3" s="11"/>
      <c r="E3" s="11"/>
      <c r="F3" s="11"/>
      <c r="G3" s="11"/>
      <c r="H3" s="126"/>
      <c r="I3" s="11"/>
    </row>
    <row r="4" spans="1:13" ht="15.75" x14ac:dyDescent="0.25">
      <c r="B4" s="16" t="s">
        <v>161</v>
      </c>
      <c r="C4" s="11"/>
      <c r="D4" s="11"/>
      <c r="E4" s="11"/>
      <c r="F4" s="11"/>
      <c r="G4" s="11"/>
      <c r="H4" s="11"/>
      <c r="I4" s="11"/>
    </row>
    <row r="5" spans="1:13" x14ac:dyDescent="0.25">
      <c r="B5" s="43" t="s">
        <v>94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14">
        <v>2020</v>
      </c>
      <c r="L5" s="114" t="s">
        <v>280</v>
      </c>
    </row>
    <row r="6" spans="1:13" x14ac:dyDescent="0.25">
      <c r="B6" s="44" t="s">
        <v>6</v>
      </c>
      <c r="C6" s="51">
        <v>70594420056</v>
      </c>
      <c r="D6" s="51">
        <v>73942600996</v>
      </c>
      <c r="E6" s="51">
        <v>83873999510</v>
      </c>
      <c r="F6" s="51">
        <v>99049524435</v>
      </c>
      <c r="G6" s="51">
        <v>117819247679</v>
      </c>
      <c r="H6" s="51">
        <v>121095183227</v>
      </c>
      <c r="I6" s="51">
        <v>111758558671</v>
      </c>
      <c r="J6" s="82">
        <v>129200335120.92709</v>
      </c>
      <c r="K6" s="82">
        <v>126850129241.51355</v>
      </c>
      <c r="L6" s="82">
        <v>134308781721.56802</v>
      </c>
    </row>
    <row r="7" spans="1:13" x14ac:dyDescent="0.25">
      <c r="B7" s="44" t="s">
        <v>0</v>
      </c>
      <c r="C7" s="51">
        <v>16708164345.860001</v>
      </c>
      <c r="D7" s="51">
        <v>18575883283.620003</v>
      </c>
      <c r="E7" s="51">
        <v>20902360165.709999</v>
      </c>
      <c r="F7" s="51">
        <v>22383924315.629997</v>
      </c>
      <c r="G7" s="51">
        <v>25866547514.540001</v>
      </c>
      <c r="H7" s="51">
        <v>25291531598.970001</v>
      </c>
      <c r="I7" s="51">
        <v>30738646148.209999</v>
      </c>
      <c r="J7" s="82">
        <v>31901659199.549999</v>
      </c>
      <c r="K7" s="82">
        <v>30774674244.889999</v>
      </c>
      <c r="L7" s="82">
        <v>30285464144.09</v>
      </c>
    </row>
    <row r="8" spans="1:13" x14ac:dyDescent="0.25">
      <c r="B8" s="48" t="s">
        <v>9</v>
      </c>
      <c r="C8" s="129">
        <v>87302584401.860001</v>
      </c>
      <c r="D8" s="129">
        <v>92518484279.619995</v>
      </c>
      <c r="E8" s="129">
        <v>104776359675.70999</v>
      </c>
      <c r="F8" s="129">
        <v>121433448750.63</v>
      </c>
      <c r="G8" s="129">
        <v>143685795193.54001</v>
      </c>
      <c r="H8" s="129">
        <v>146386714825.97</v>
      </c>
      <c r="I8" s="129">
        <v>142497204819.20999</v>
      </c>
      <c r="J8" s="130">
        <v>161101994320.47708</v>
      </c>
      <c r="K8" s="130">
        <v>157624803486.40356</v>
      </c>
      <c r="L8" s="130">
        <v>164594245865.65802</v>
      </c>
    </row>
    <row r="9" spans="1:13" x14ac:dyDescent="0.25">
      <c r="B9" s="44" t="s">
        <v>92</v>
      </c>
      <c r="C9" s="57">
        <v>1.8132281650977411E-2</v>
      </c>
      <c r="D9" s="57">
        <v>1.7352793641034737E-2</v>
      </c>
      <c r="E9" s="57">
        <v>1.8130682093401691E-2</v>
      </c>
      <c r="F9" s="57">
        <v>2.0253129197323055E-2</v>
      </c>
      <c r="G9" s="57">
        <v>2.2926614845619381E-2</v>
      </c>
      <c r="H9" s="57">
        <v>2.2336011837019897E-2</v>
      </c>
      <c r="I9" s="57">
        <v>2.0870803358494495E-2</v>
      </c>
      <c r="J9" s="99">
        <v>2.2199760135382961E-2</v>
      </c>
      <c r="K9" s="99">
        <v>2.1490385995272799E-2</v>
      </c>
      <c r="L9" s="99">
        <v>2.1509913848553556E-2</v>
      </c>
    </row>
    <row r="10" spans="1:13" x14ac:dyDescent="0.25">
      <c r="B10" s="44" t="s">
        <v>93</v>
      </c>
      <c r="C10" s="51">
        <v>4814760000000</v>
      </c>
      <c r="D10" s="51">
        <v>5331619000000</v>
      </c>
      <c r="E10" s="51">
        <v>5778953000000</v>
      </c>
      <c r="F10" s="51">
        <v>5995787000000</v>
      </c>
      <c r="G10" s="51">
        <v>6267205000000</v>
      </c>
      <c r="H10" s="51">
        <v>6553843000000</v>
      </c>
      <c r="I10" s="51">
        <v>6827586000000</v>
      </c>
      <c r="J10" s="100">
        <v>7256925000000.5898</v>
      </c>
      <c r="K10" s="100">
        <v>7334666000000</v>
      </c>
      <c r="L10" s="125">
        <v>7652017903211</v>
      </c>
      <c r="M10" s="149"/>
    </row>
    <row r="11" spans="1:13" x14ac:dyDescent="0.25">
      <c r="B11" s="11"/>
      <c r="C11" s="11"/>
      <c r="D11" s="11"/>
      <c r="E11" s="11"/>
      <c r="F11" s="11"/>
      <c r="G11" s="11"/>
      <c r="H11" s="11"/>
      <c r="I11" s="11"/>
    </row>
    <row r="12" spans="1:13" ht="15.75" x14ac:dyDescent="0.25">
      <c r="B12" s="16" t="s">
        <v>203</v>
      </c>
      <c r="C12" s="11"/>
      <c r="D12" s="11"/>
      <c r="E12" s="11"/>
      <c r="F12" s="11"/>
      <c r="G12" s="11"/>
      <c r="H12" s="11"/>
      <c r="I12" s="11"/>
    </row>
    <row r="13" spans="1:13" x14ac:dyDescent="0.25">
      <c r="B13" s="43" t="s">
        <v>204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14">
        <v>2020</v>
      </c>
      <c r="L13" s="114" t="s">
        <v>280</v>
      </c>
    </row>
    <row r="14" spans="1:13" x14ac:dyDescent="0.25">
      <c r="B14" s="11" t="s">
        <v>6</v>
      </c>
      <c r="C14" s="51">
        <v>27910877923.34</v>
      </c>
      <c r="D14" s="51">
        <v>40098144162.900009</v>
      </c>
      <c r="E14" s="51">
        <v>40302758351.150002</v>
      </c>
      <c r="F14" s="51">
        <v>46801718325.590004</v>
      </c>
      <c r="G14" s="51">
        <v>53905756855.285904</v>
      </c>
      <c r="H14" s="51">
        <v>60933856418.120003</v>
      </c>
      <c r="I14" s="51">
        <v>68522999925.720009</v>
      </c>
      <c r="J14" s="51">
        <v>70835839885.050003</v>
      </c>
      <c r="K14" s="51">
        <v>82500655916.24765</v>
      </c>
      <c r="L14" s="51">
        <v>85869057297.169998</v>
      </c>
    </row>
    <row r="15" spans="1:13" x14ac:dyDescent="0.25">
      <c r="B15" s="11" t="s">
        <v>0</v>
      </c>
      <c r="C15" s="51">
        <v>3457232516.0599999</v>
      </c>
      <c r="D15" s="51">
        <v>1681314188.2100005</v>
      </c>
      <c r="E15" s="51">
        <v>2070572540.0900006</v>
      </c>
      <c r="F15" s="51">
        <v>3005417016.4900002</v>
      </c>
      <c r="G15" s="51">
        <v>3653361220.7599998</v>
      </c>
      <c r="H15" s="51">
        <v>5011096480.3499994</v>
      </c>
      <c r="I15" s="51">
        <v>3412527563.7700005</v>
      </c>
      <c r="J15" s="51">
        <v>4193438483.690001</v>
      </c>
      <c r="K15" s="51">
        <v>3853487020.0799999</v>
      </c>
      <c r="L15" s="51">
        <v>4816481785.8600006</v>
      </c>
    </row>
    <row r="16" spans="1:13" x14ac:dyDescent="0.25">
      <c r="B16" s="127" t="s">
        <v>9</v>
      </c>
      <c r="C16" s="128">
        <f>C14+C15</f>
        <v>31368110439.400002</v>
      </c>
      <c r="D16" s="128">
        <f t="shared" ref="D16:L16" si="0">D14+D15</f>
        <v>41779458351.110008</v>
      </c>
      <c r="E16" s="128">
        <f t="shared" si="0"/>
        <v>42373330891.240005</v>
      </c>
      <c r="F16" s="128">
        <f t="shared" si="0"/>
        <v>49807135342.080002</v>
      </c>
      <c r="G16" s="128">
        <f t="shared" si="0"/>
        <v>57559118076.045906</v>
      </c>
      <c r="H16" s="128">
        <f t="shared" si="0"/>
        <v>65944952898.470001</v>
      </c>
      <c r="I16" s="128">
        <f t="shared" si="0"/>
        <v>71935527489.490005</v>
      </c>
      <c r="J16" s="128">
        <f t="shared" si="0"/>
        <v>75029278368.740005</v>
      </c>
      <c r="K16" s="128">
        <f t="shared" si="0"/>
        <v>86354142936.327652</v>
      </c>
      <c r="L16" s="128">
        <f t="shared" si="0"/>
        <v>90685539083.029999</v>
      </c>
    </row>
    <row r="17" spans="2:12" x14ac:dyDescent="0.25">
      <c r="B17" s="11"/>
      <c r="C17" s="11"/>
      <c r="D17" s="11"/>
      <c r="E17" s="11"/>
      <c r="F17" s="11"/>
      <c r="G17" s="11"/>
      <c r="H17" s="11"/>
      <c r="I17" s="11"/>
    </row>
    <row r="18" spans="2:12" ht="15.75" x14ac:dyDescent="0.25">
      <c r="B18" s="16" t="s">
        <v>281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205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280</v>
      </c>
    </row>
    <row r="20" spans="2:12" x14ac:dyDescent="0.25">
      <c r="B20" s="63" t="s">
        <v>6</v>
      </c>
      <c r="C20" s="88">
        <v>42683542132.660004</v>
      </c>
      <c r="D20" s="88">
        <v>33844456833.099991</v>
      </c>
      <c r="E20" s="88">
        <v>43571241158.849998</v>
      </c>
      <c r="F20" s="88">
        <v>52247806109.409996</v>
      </c>
      <c r="G20" s="88">
        <v>63913490823.714096</v>
      </c>
      <c r="H20" s="88">
        <v>60161326808.879997</v>
      </c>
      <c r="I20" s="88">
        <v>43235558745.279991</v>
      </c>
      <c r="J20" s="88">
        <v>58364495235.87709</v>
      </c>
      <c r="K20" s="88">
        <v>44349473325.2659</v>
      </c>
      <c r="L20" s="88">
        <v>48439724424.398018</v>
      </c>
    </row>
    <row r="21" spans="2:12" x14ac:dyDescent="0.25">
      <c r="B21" s="63" t="s">
        <v>0</v>
      </c>
      <c r="C21" s="88">
        <v>13250931829.800001</v>
      </c>
      <c r="D21" s="88">
        <v>16894569095.410002</v>
      </c>
      <c r="E21" s="88">
        <v>18831787625.619999</v>
      </c>
      <c r="F21" s="88">
        <v>19378507299.139996</v>
      </c>
      <c r="G21" s="88">
        <v>22213186293.780003</v>
      </c>
      <c r="H21" s="88">
        <v>20280435118.620003</v>
      </c>
      <c r="I21" s="88">
        <v>27326118584.439999</v>
      </c>
      <c r="J21" s="88">
        <v>27708220715.859997</v>
      </c>
      <c r="K21" s="88">
        <v>26921187224.809998</v>
      </c>
      <c r="L21" s="88">
        <v>25468982358.229996</v>
      </c>
    </row>
    <row r="22" spans="2:12" x14ac:dyDescent="0.25">
      <c r="B22" s="132" t="s">
        <v>9</v>
      </c>
      <c r="C22" s="133">
        <v>55934473962.460007</v>
      </c>
      <c r="D22" s="133">
        <v>50739025928.509995</v>
      </c>
      <c r="E22" s="133">
        <v>62403028784.470001</v>
      </c>
      <c r="F22" s="133">
        <v>71626313408.549988</v>
      </c>
      <c r="G22" s="133">
        <v>86126677117.494095</v>
      </c>
      <c r="H22" s="133">
        <v>80441761927.5</v>
      </c>
      <c r="I22" s="133">
        <v>70561677329.719986</v>
      </c>
      <c r="J22" s="133">
        <v>86072715951.737091</v>
      </c>
      <c r="K22" s="133">
        <v>71270660550.075897</v>
      </c>
      <c r="L22" s="133">
        <f>L20+L21</f>
        <v>73908706782.628021</v>
      </c>
    </row>
    <row r="23" spans="2:12" x14ac:dyDescent="0.25">
      <c r="B23" s="11"/>
      <c r="C23" s="126"/>
      <c r="D23" s="11"/>
      <c r="E23" s="11"/>
      <c r="F23" s="11"/>
      <c r="G23" s="11"/>
      <c r="H23" s="11"/>
      <c r="I23" s="11"/>
    </row>
    <row r="24" spans="2:12" x14ac:dyDescent="0.25">
      <c r="B24" s="11" t="s">
        <v>282</v>
      </c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3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290</v>
      </c>
      <c r="C4" s="11"/>
      <c r="D4" s="11"/>
      <c r="E4" s="11"/>
      <c r="F4" s="11"/>
      <c r="G4" s="11"/>
    </row>
    <row r="5" spans="1:14" ht="25.5" customHeight="1" x14ac:dyDescent="0.25">
      <c r="B5" s="118" t="s">
        <v>207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9081648731</v>
      </c>
      <c r="D6" s="51">
        <v>8846584984</v>
      </c>
      <c r="E6" s="51">
        <v>9138921200</v>
      </c>
      <c r="F6" s="51">
        <v>9537304100</v>
      </c>
      <c r="G6" s="51">
        <v>10354227976.456123</v>
      </c>
      <c r="H6" s="81">
        <v>10320022985.544426</v>
      </c>
      <c r="I6" s="81">
        <v>12594842039.999451</v>
      </c>
      <c r="J6" s="81">
        <v>11756552075</v>
      </c>
      <c r="K6" s="81">
        <v>10474501943.953842</v>
      </c>
      <c r="L6" s="81">
        <v>11653702501.024429</v>
      </c>
      <c r="M6" s="81">
        <v>11426670900.204422</v>
      </c>
      <c r="N6" s="81">
        <v>14015355683.7444</v>
      </c>
    </row>
    <row r="7" spans="1:14" x14ac:dyDescent="0.25">
      <c r="B7" s="134">
        <v>2020</v>
      </c>
      <c r="C7" s="51">
        <v>11823226981.214424</v>
      </c>
      <c r="D7" s="51">
        <v>10165048715.464401</v>
      </c>
      <c r="E7" s="51">
        <v>7901444201.8344498</v>
      </c>
      <c r="F7" s="51">
        <v>5060722397.4644318</v>
      </c>
      <c r="G7" s="51">
        <v>7146986382.5644226</v>
      </c>
      <c r="H7" s="81">
        <v>10910548010.293053</v>
      </c>
      <c r="I7" s="81">
        <v>13281519212.983055</v>
      </c>
      <c r="J7" s="81">
        <v>12843244460.303055</v>
      </c>
      <c r="K7" s="81">
        <v>10966573130.843063</v>
      </c>
      <c r="L7" s="81">
        <v>9121115404.6130524</v>
      </c>
      <c r="M7" s="81">
        <v>10324930999.543045</v>
      </c>
      <c r="N7" s="81">
        <v>17304769344.393066</v>
      </c>
    </row>
    <row r="8" spans="1:14" x14ac:dyDescent="0.25">
      <c r="B8" s="134">
        <v>2021</v>
      </c>
      <c r="C8" s="51">
        <v>11851697087.573055</v>
      </c>
      <c r="D8" s="51">
        <v>10113804671.963055</v>
      </c>
      <c r="E8" s="51">
        <v>11230635658.183048</v>
      </c>
      <c r="F8" s="51">
        <v>9212957358.3130531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291</v>
      </c>
      <c r="C10" s="11"/>
      <c r="D10" s="11"/>
      <c r="E10" s="11"/>
      <c r="F10" s="11"/>
      <c r="G10" s="11"/>
    </row>
    <row r="11" spans="1:14" ht="25.5" x14ac:dyDescent="0.25">
      <c r="B11" s="118" t="s">
        <v>220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2505940560.9200001</v>
      </c>
      <c r="D12" s="51">
        <v>2818145568.5100002</v>
      </c>
      <c r="E12" s="51">
        <v>2481947195.2099991</v>
      </c>
      <c r="F12" s="51">
        <v>2435765141.3000011</v>
      </c>
      <c r="G12" s="51">
        <v>2519977440.2999992</v>
      </c>
      <c r="H12" s="51">
        <v>2619518133.9500008</v>
      </c>
      <c r="I12" s="51">
        <v>2496825561.8099995</v>
      </c>
      <c r="J12" s="51">
        <v>2428165853</v>
      </c>
      <c r="K12" s="51">
        <v>2650823592.8800011</v>
      </c>
      <c r="L12" s="51">
        <v>2497329544.9500008</v>
      </c>
      <c r="M12" s="51">
        <v>3336154282.3699989</v>
      </c>
      <c r="N12" s="51">
        <v>3111066324.3499985</v>
      </c>
    </row>
    <row r="13" spans="1:14" x14ac:dyDescent="0.25">
      <c r="B13" s="134">
        <v>2020</v>
      </c>
      <c r="C13" s="51">
        <v>2859914144.6500001</v>
      </c>
      <c r="D13" s="51">
        <v>2732936211.1100001</v>
      </c>
      <c r="E13" s="51">
        <v>2866173195.0100002</v>
      </c>
      <c r="F13" s="51">
        <v>2188862470.1399994</v>
      </c>
      <c r="G13" s="51">
        <v>2534219616.7900009</v>
      </c>
      <c r="H13" s="51">
        <v>3742219437.5099983</v>
      </c>
      <c r="I13" s="51">
        <v>2143089698.4700012</v>
      </c>
      <c r="J13" s="51">
        <v>2377611301.2599983</v>
      </c>
      <c r="K13" s="51">
        <v>2715017640.8300056</v>
      </c>
      <c r="L13" s="51">
        <v>2335946909.5599976</v>
      </c>
      <c r="M13" s="51">
        <v>2118460180.6399994</v>
      </c>
      <c r="N13" s="51">
        <v>2160223438.9199982</v>
      </c>
    </row>
    <row r="14" spans="1:14" x14ac:dyDescent="0.25">
      <c r="B14" s="134">
        <v>2021</v>
      </c>
      <c r="C14" s="51">
        <v>2694696905.1099997</v>
      </c>
      <c r="D14" s="51">
        <v>2575518496.5799999</v>
      </c>
      <c r="E14" s="51">
        <v>2560144590.5300007</v>
      </c>
      <c r="F14" s="51">
        <v>2328315927.8900003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x14ac:dyDescent="0.25">
      <c r="B16" s="69" t="s">
        <v>283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30" type="noConversion"/>
  <hyperlinks>
    <hyperlink ref="A1" location="Índice!A1" display="volta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3"/>
  <sheetViews>
    <sheetView showGridLines="0" topLeftCell="C1" zoomScaleNormal="100" workbookViewId="0">
      <selection activeCell="D24" sqref="D24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284</v>
      </c>
      <c r="C4" s="11"/>
      <c r="D4" s="11"/>
      <c r="E4" s="11"/>
      <c r="F4" s="11"/>
      <c r="G4" s="11"/>
    </row>
    <row r="5" spans="1:14" x14ac:dyDescent="0.25">
      <c r="B5" s="118" t="s">
        <v>221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6701642332.7299995</v>
      </c>
      <c r="D6" s="51">
        <v>5677293742.7399988</v>
      </c>
      <c r="E6" s="51">
        <v>5337214024.0200014</v>
      </c>
      <c r="F6" s="51">
        <v>6212311626.8899994</v>
      </c>
      <c r="G6" s="51">
        <v>6277994264.999999</v>
      </c>
      <c r="H6" s="81">
        <v>5141806306.6100016</v>
      </c>
      <c r="I6" s="81">
        <v>6005846854.3500004</v>
      </c>
      <c r="J6" s="81">
        <v>6202750637.5</v>
      </c>
      <c r="K6" s="81">
        <v>5363958782.489996</v>
      </c>
      <c r="L6" s="81">
        <v>6197319717.6400003</v>
      </c>
      <c r="M6" s="81">
        <v>5666508059.6500006</v>
      </c>
      <c r="N6" s="81">
        <v>6074641090.9499998</v>
      </c>
    </row>
    <row r="7" spans="1:14" x14ac:dyDescent="0.25">
      <c r="B7" s="134">
        <v>2020</v>
      </c>
      <c r="C7" s="51">
        <v>7406525921.1676283</v>
      </c>
      <c r="D7" s="51">
        <v>5701785309.7800007</v>
      </c>
      <c r="E7" s="51">
        <v>10098514835.600002</v>
      </c>
      <c r="F7" s="51">
        <v>6340337162.7199993</v>
      </c>
      <c r="G7" s="51">
        <v>5330311355.8600054</v>
      </c>
      <c r="H7" s="81">
        <v>5344388988.4599991</v>
      </c>
      <c r="I7" s="81">
        <v>6267238044.2799988</v>
      </c>
      <c r="J7" s="81">
        <v>6181207916.9299994</v>
      </c>
      <c r="K7" s="81">
        <v>6794701129.6400051</v>
      </c>
      <c r="L7" s="81">
        <v>8291784561.1699982</v>
      </c>
      <c r="M7" s="81">
        <v>7083673452.5999994</v>
      </c>
      <c r="N7" s="81">
        <v>7660187238.039999</v>
      </c>
    </row>
    <row r="8" spans="1:14" x14ac:dyDescent="0.25">
      <c r="B8" s="134">
        <v>2021</v>
      </c>
      <c r="C8" s="51">
        <v>7089545459.7700005</v>
      </c>
      <c r="D8" s="51">
        <v>7353989893.6100006</v>
      </c>
      <c r="E8" s="51">
        <v>9373873296.9699974</v>
      </c>
      <c r="F8" s="51">
        <v>9098155959.8400002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285</v>
      </c>
      <c r="C10" s="11"/>
      <c r="D10" s="11"/>
      <c r="E10" s="11"/>
      <c r="F10" s="11"/>
      <c r="G10" s="11"/>
    </row>
    <row r="11" spans="1:14" x14ac:dyDescent="0.25">
      <c r="B11" s="118" t="s">
        <v>222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347768050.97999996</v>
      </c>
      <c r="D12" s="51">
        <v>470212089.8300004</v>
      </c>
      <c r="E12" s="51">
        <v>276932343.56999958</v>
      </c>
      <c r="F12" s="51">
        <v>294868335.90000027</v>
      </c>
      <c r="G12" s="51">
        <v>313723292.67000091</v>
      </c>
      <c r="H12" s="51">
        <v>508283236.46999872</v>
      </c>
      <c r="I12" s="51">
        <v>372837008.84000033</v>
      </c>
      <c r="J12" s="51">
        <v>472462324.20000005</v>
      </c>
      <c r="K12" s="51">
        <v>295820067.96999937</v>
      </c>
      <c r="L12" s="51">
        <v>255801846.89999995</v>
      </c>
      <c r="M12" s="51">
        <v>288000367.02000093</v>
      </c>
      <c r="N12" s="51">
        <v>296729519.34000051</v>
      </c>
    </row>
    <row r="13" spans="1:14" x14ac:dyDescent="0.25">
      <c r="B13" s="134">
        <v>2020</v>
      </c>
      <c r="C13" s="51">
        <v>493234204.11000007</v>
      </c>
      <c r="D13" s="51">
        <v>395805549.5800001</v>
      </c>
      <c r="E13" s="51">
        <v>304933148.18000001</v>
      </c>
      <c r="F13" s="51">
        <v>301688699.02999949</v>
      </c>
      <c r="G13" s="51">
        <v>214782209.33999908</v>
      </c>
      <c r="H13" s="51">
        <v>290615979.63000065</v>
      </c>
      <c r="I13" s="51">
        <v>295972899.88000035</v>
      </c>
      <c r="J13" s="51">
        <v>291303003.6999982</v>
      </c>
      <c r="K13" s="51">
        <v>283409835.7200017</v>
      </c>
      <c r="L13" s="51">
        <v>263810473.669999</v>
      </c>
      <c r="M13" s="51">
        <v>348072324.78000045</v>
      </c>
      <c r="N13" s="51">
        <v>376208248.99000061</v>
      </c>
    </row>
    <row r="14" spans="1:14" x14ac:dyDescent="0.25">
      <c r="B14" s="134">
        <v>2021</v>
      </c>
      <c r="C14" s="51">
        <v>477248983.15000004</v>
      </c>
      <c r="D14" s="51">
        <v>755281782.59999979</v>
      </c>
      <c r="E14" s="51">
        <v>561317560.81000018</v>
      </c>
      <c r="F14" s="51">
        <v>664708040.12000012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x14ac:dyDescent="0.25">
      <c r="B16" s="69" t="s">
        <v>283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2"/>
  <sheetViews>
    <sheetView showGridLines="0" topLeftCell="C10" zoomScaleNormal="100" workbookViewId="0">
      <selection activeCell="P23" sqref="P23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202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26"/>
      <c r="I3" s="11"/>
    </row>
    <row r="4" spans="1:12" ht="15.75" x14ac:dyDescent="0.25">
      <c r="B4" s="16" t="s">
        <v>287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207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2" t="s">
        <v>286</v>
      </c>
    </row>
    <row r="6" spans="1:12" x14ac:dyDescent="0.25">
      <c r="B6" s="134" t="s">
        <v>81</v>
      </c>
      <c r="C6" s="51">
        <v>7524212221</v>
      </c>
      <c r="D6" s="51">
        <v>7888065469</v>
      </c>
      <c r="E6" s="51">
        <v>8480995580</v>
      </c>
      <c r="F6" s="51">
        <v>8997756262</v>
      </c>
      <c r="G6" s="51">
        <v>8929729548</v>
      </c>
      <c r="H6" s="51">
        <v>10169016096</v>
      </c>
      <c r="I6" s="51">
        <v>9780677179</v>
      </c>
      <c r="J6" s="82">
        <v>10756132766.83</v>
      </c>
      <c r="K6" s="82">
        <v>10836912520.150002</v>
      </c>
      <c r="L6" s="82">
        <v>10829958396.440006</v>
      </c>
    </row>
    <row r="7" spans="1:12" x14ac:dyDescent="0.25">
      <c r="B7" s="134" t="s">
        <v>82</v>
      </c>
      <c r="C7" s="51">
        <v>59571774627</v>
      </c>
      <c r="D7" s="51">
        <v>62255073547</v>
      </c>
      <c r="E7" s="51">
        <v>71391905783</v>
      </c>
      <c r="F7" s="51">
        <v>86146853490</v>
      </c>
      <c r="G7" s="51">
        <v>104970305907</v>
      </c>
      <c r="H7" s="51">
        <v>106653552391</v>
      </c>
      <c r="I7" s="51">
        <v>97635193393</v>
      </c>
      <c r="J7" s="82">
        <v>114766903700.42</v>
      </c>
      <c r="K7" s="82">
        <v>112707099465.86</v>
      </c>
      <c r="L7" s="82">
        <v>120192254668.60001</v>
      </c>
    </row>
    <row r="8" spans="1:12" x14ac:dyDescent="0.25">
      <c r="B8" s="134" t="s">
        <v>223</v>
      </c>
      <c r="C8" s="51">
        <v>3498433208</v>
      </c>
      <c r="D8" s="51">
        <v>3799461980</v>
      </c>
      <c r="E8" s="51">
        <v>4001098147</v>
      </c>
      <c r="F8" s="51">
        <v>3904914683</v>
      </c>
      <c r="G8" s="51">
        <v>3919212224</v>
      </c>
      <c r="H8" s="51">
        <v>4272614740</v>
      </c>
      <c r="I8" s="51">
        <v>4342688099</v>
      </c>
      <c r="J8" s="82">
        <v>3677298653.6771102</v>
      </c>
      <c r="K8" s="82">
        <v>3306117255.5035138</v>
      </c>
      <c r="L8" s="82">
        <v>3286568656.5280333</v>
      </c>
    </row>
    <row r="9" spans="1:12" x14ac:dyDescent="0.25">
      <c r="B9" s="71" t="s">
        <v>9</v>
      </c>
      <c r="C9" s="129">
        <v>70594420056</v>
      </c>
      <c r="D9" s="129">
        <v>73942600996</v>
      </c>
      <c r="E9" s="129">
        <v>83873999510</v>
      </c>
      <c r="F9" s="129">
        <v>99049524435</v>
      </c>
      <c r="G9" s="129">
        <v>117819247679</v>
      </c>
      <c r="H9" s="129">
        <v>121095183227</v>
      </c>
      <c r="I9" s="129">
        <v>111758558671</v>
      </c>
      <c r="J9" s="130">
        <v>129200335120.92711</v>
      </c>
      <c r="K9" s="130">
        <v>126850129241.51352</v>
      </c>
      <c r="L9" s="130">
        <v>134308781721.56804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288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224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14" t="s">
        <v>280</v>
      </c>
    </row>
    <row r="13" spans="1:12" x14ac:dyDescent="0.25">
      <c r="B13" s="134" t="s">
        <v>81</v>
      </c>
      <c r="C13" s="51">
        <v>3790893786.0799999</v>
      </c>
      <c r="D13" s="51">
        <v>4559544805.2700005</v>
      </c>
      <c r="E13" s="51">
        <v>5388469445.8299999</v>
      </c>
      <c r="F13" s="51">
        <v>6314404281.2900105</v>
      </c>
      <c r="G13" s="51">
        <v>7095094367.0100002</v>
      </c>
      <c r="H13" s="51">
        <v>7489400445.3199997</v>
      </c>
      <c r="I13" s="51">
        <v>7734102203.4700098</v>
      </c>
      <c r="J13" s="51">
        <v>8095415328.1500015</v>
      </c>
      <c r="K13" s="51">
        <v>8460073290.999999</v>
      </c>
      <c r="L13" s="51">
        <v>8505833020.210001</v>
      </c>
    </row>
    <row r="14" spans="1:12" x14ac:dyDescent="0.25">
      <c r="B14" s="134" t="s">
        <v>82</v>
      </c>
      <c r="C14" s="51">
        <v>22902103780.07</v>
      </c>
      <c r="D14" s="51">
        <v>34383088345.300003</v>
      </c>
      <c r="E14" s="51">
        <v>33583792675.959999</v>
      </c>
      <c r="F14" s="51">
        <v>38912629106.989998</v>
      </c>
      <c r="G14" s="51">
        <v>44989999936.615906</v>
      </c>
      <c r="H14" s="51">
        <v>51484937081.520004</v>
      </c>
      <c r="I14" s="51">
        <v>59188748702.639999</v>
      </c>
      <c r="J14" s="51">
        <v>60849583540.250008</v>
      </c>
      <c r="K14" s="51">
        <v>72244485390.897644</v>
      </c>
      <c r="L14" s="51">
        <v>75617252800.259995</v>
      </c>
    </row>
    <row r="15" spans="1:12" x14ac:dyDescent="0.25">
      <c r="B15" s="134" t="s">
        <v>223</v>
      </c>
      <c r="C15" s="51">
        <v>1217880357.1899998</v>
      </c>
      <c r="D15" s="51">
        <v>1155511012.3299999</v>
      </c>
      <c r="E15" s="51">
        <v>1330496229.3599999</v>
      </c>
      <c r="F15" s="51">
        <v>1574684937.3099999</v>
      </c>
      <c r="G15" s="51">
        <v>1820662551.6599998</v>
      </c>
      <c r="H15" s="51">
        <v>1959518891.28</v>
      </c>
      <c r="I15" s="51">
        <v>1600149019.6100001</v>
      </c>
      <c r="J15" s="51">
        <v>1890841016.6500001</v>
      </c>
      <c r="K15" s="51">
        <v>1796097234.3499999</v>
      </c>
      <c r="L15" s="51">
        <v>1745971476.6999998</v>
      </c>
    </row>
    <row r="16" spans="1:12" x14ac:dyDescent="0.25">
      <c r="B16" s="71" t="s">
        <v>9</v>
      </c>
      <c r="C16" s="129">
        <v>27910877923.34</v>
      </c>
      <c r="D16" s="129">
        <v>40098144162.900009</v>
      </c>
      <c r="E16" s="129">
        <v>40302758351.150002</v>
      </c>
      <c r="F16" s="129">
        <v>46801718325.590004</v>
      </c>
      <c r="G16" s="129">
        <v>53905756855.285904</v>
      </c>
      <c r="H16" s="129">
        <v>60933856418.120003</v>
      </c>
      <c r="I16" s="129">
        <v>68522999925.720009</v>
      </c>
      <c r="J16" s="129">
        <v>70835839885.050003</v>
      </c>
      <c r="K16" s="129">
        <v>82500655916.24765</v>
      </c>
      <c r="L16" s="129">
        <v>85869057297.169998</v>
      </c>
    </row>
    <row r="17" spans="2:12" x14ac:dyDescent="0.25"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2:12" ht="15.75" x14ac:dyDescent="0.25">
      <c r="B18" s="131" t="s">
        <v>289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235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280</v>
      </c>
    </row>
    <row r="20" spans="2:12" x14ac:dyDescent="0.25">
      <c r="B20" s="134" t="s">
        <v>81</v>
      </c>
      <c r="C20" s="88">
        <v>3733318434.9200001</v>
      </c>
      <c r="D20" s="88">
        <v>3328520663.7299995</v>
      </c>
      <c r="E20" s="88">
        <v>3092526134.1700001</v>
      </c>
      <c r="F20" s="88">
        <v>2683351980.7099895</v>
      </c>
      <c r="G20" s="88">
        <v>1834635180.9899998</v>
      </c>
      <c r="H20" s="88">
        <v>2679615650.6800003</v>
      </c>
      <c r="I20" s="88">
        <v>2046574975.5299902</v>
      </c>
      <c r="J20" s="88">
        <v>2660717438.6799984</v>
      </c>
      <c r="K20" s="88">
        <v>2376839229.1500025</v>
      </c>
      <c r="L20" s="88">
        <v>2324125376.2300024</v>
      </c>
    </row>
    <row r="21" spans="2:12" x14ac:dyDescent="0.25">
      <c r="B21" s="134" t="s">
        <v>82</v>
      </c>
      <c r="C21" s="88">
        <v>36669670846.93</v>
      </c>
      <c r="D21" s="88">
        <v>27871985201.699997</v>
      </c>
      <c r="E21" s="88">
        <v>37808113107.040001</v>
      </c>
      <c r="F21" s="88">
        <v>47234224383.010002</v>
      </c>
      <c r="G21" s="88">
        <v>59980305970.384094</v>
      </c>
      <c r="H21" s="88">
        <v>55168615309.479996</v>
      </c>
      <c r="I21" s="88">
        <v>38446444690.360001</v>
      </c>
      <c r="J21" s="88">
        <v>53917320160.169991</v>
      </c>
      <c r="K21" s="88">
        <v>40462614074.962357</v>
      </c>
      <c r="L21" s="88">
        <v>44575001868.339989</v>
      </c>
    </row>
    <row r="22" spans="2:12" x14ac:dyDescent="0.25">
      <c r="B22" s="134" t="s">
        <v>223</v>
      </c>
      <c r="C22" s="88">
        <v>2280552850.8100004</v>
      </c>
      <c r="D22" s="88">
        <v>2643950967.6700001</v>
      </c>
      <c r="E22" s="88">
        <v>2670601917.6400003</v>
      </c>
      <c r="F22" s="88">
        <v>2330229745.6900001</v>
      </c>
      <c r="G22" s="88">
        <v>2098549672.3400002</v>
      </c>
      <c r="H22" s="88">
        <v>2313095848.7200003</v>
      </c>
      <c r="I22" s="88">
        <v>2742539079.3899999</v>
      </c>
      <c r="J22" s="88">
        <v>1786457637.0271101</v>
      </c>
      <c r="K22" s="88">
        <v>1510020021.1535139</v>
      </c>
      <c r="L22" s="88">
        <v>1540597179.8280332</v>
      </c>
    </row>
    <row r="23" spans="2:12" x14ac:dyDescent="0.25">
      <c r="B23" s="71" t="s">
        <v>9</v>
      </c>
      <c r="C23" s="133">
        <f>C20+C21+C22</f>
        <v>42683542132.659996</v>
      </c>
      <c r="D23" s="133">
        <f t="shared" ref="D23:L23" si="0">D20+D21+D22</f>
        <v>33844456833.099998</v>
      </c>
      <c r="E23" s="133">
        <f t="shared" si="0"/>
        <v>43571241158.849998</v>
      </c>
      <c r="F23" s="133">
        <f t="shared" si="0"/>
        <v>52247806109.409996</v>
      </c>
      <c r="G23" s="133">
        <f t="shared" si="0"/>
        <v>63913490823.714096</v>
      </c>
      <c r="H23" s="133">
        <f t="shared" si="0"/>
        <v>60161326808.879997</v>
      </c>
      <c r="I23" s="133">
        <f t="shared" si="0"/>
        <v>43235558745.279991</v>
      </c>
      <c r="J23" s="133">
        <f t="shared" si="0"/>
        <v>58364495235.877098</v>
      </c>
      <c r="K23" s="133">
        <f t="shared" si="0"/>
        <v>44349473325.265869</v>
      </c>
      <c r="L23" s="133">
        <f t="shared" si="0"/>
        <v>48439724424.398026</v>
      </c>
    </row>
    <row r="24" spans="2:12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25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25">
      <c r="B26" s="11" t="s">
        <v>282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9"/>
  <sheetViews>
    <sheetView showGridLines="0" topLeftCell="A7" zoomScaleNormal="100" workbookViewId="0">
      <selection activeCell="E30" sqref="E30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229</v>
      </c>
      <c r="C4" s="11"/>
      <c r="D4" s="11"/>
      <c r="E4" s="11"/>
      <c r="F4" s="11"/>
      <c r="G4" s="11"/>
    </row>
    <row r="5" spans="1:14" ht="25.5" customHeight="1" x14ac:dyDescent="0.25">
      <c r="B5" s="118" t="s">
        <v>225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720563662</v>
      </c>
      <c r="D6" s="51">
        <v>675592350</v>
      </c>
      <c r="E6" s="51">
        <v>830743898</v>
      </c>
      <c r="F6" s="51">
        <v>710722896</v>
      </c>
      <c r="G6" s="51">
        <v>750658485</v>
      </c>
      <c r="H6" s="81">
        <v>698868545.55999947</v>
      </c>
      <c r="I6" s="81">
        <v>796056817.44000053</v>
      </c>
      <c r="J6" s="81">
        <v>712350966</v>
      </c>
      <c r="K6" s="81">
        <v>718280802.86999989</v>
      </c>
      <c r="L6" s="81">
        <v>793041034</v>
      </c>
      <c r="M6" s="81">
        <v>812803706.82999992</v>
      </c>
      <c r="N6" s="81">
        <v>2536449603.1299982</v>
      </c>
    </row>
    <row r="7" spans="1:14" x14ac:dyDescent="0.25">
      <c r="B7" s="134">
        <v>2020</v>
      </c>
      <c r="C7" s="51">
        <v>805773778.73999989</v>
      </c>
      <c r="D7" s="51">
        <v>689181339.03000009</v>
      </c>
      <c r="E7" s="51">
        <v>846168049.69000006</v>
      </c>
      <c r="F7" s="51">
        <v>655480782.11999989</v>
      </c>
      <c r="G7" s="51">
        <v>688105895.65000057</v>
      </c>
      <c r="H7" s="81">
        <v>740817999.81000042</v>
      </c>
      <c r="I7" s="81">
        <v>785342964.56999874</v>
      </c>
      <c r="J7" s="81">
        <v>736617482.36999989</v>
      </c>
      <c r="K7" s="81">
        <v>740614041.05000019</v>
      </c>
      <c r="L7" s="81">
        <v>737651559.46000004</v>
      </c>
      <c r="M7" s="81">
        <v>825145644.76000214</v>
      </c>
      <c r="N7" s="81">
        <v>2586012982.8999996</v>
      </c>
    </row>
    <row r="8" spans="1:14" x14ac:dyDescent="0.25">
      <c r="B8" s="134">
        <v>2021</v>
      </c>
      <c r="C8" s="51">
        <v>691821319.05000019</v>
      </c>
      <c r="D8" s="51">
        <v>665043641.13000011</v>
      </c>
      <c r="E8" s="51">
        <v>844937564.54999983</v>
      </c>
      <c r="F8" s="51">
        <v>787847301.14000034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229</v>
      </c>
      <c r="C10" s="11"/>
      <c r="D10" s="11"/>
      <c r="E10" s="11"/>
      <c r="F10" s="11"/>
      <c r="G10" s="11"/>
    </row>
    <row r="11" spans="1:14" ht="25.5" x14ac:dyDescent="0.25">
      <c r="B11" s="118" t="s">
        <v>226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8008914068</v>
      </c>
      <c r="D12" s="51">
        <v>7836609764</v>
      </c>
      <c r="E12" s="51">
        <v>7960539874</v>
      </c>
      <c r="F12" s="51">
        <v>8515038577</v>
      </c>
      <c r="G12" s="51">
        <v>9323906773</v>
      </c>
      <c r="H12" s="51">
        <v>9314676749.8199921</v>
      </c>
      <c r="I12" s="51">
        <v>11473025323.180008</v>
      </c>
      <c r="J12" s="51">
        <v>10762359490</v>
      </c>
      <c r="K12" s="51">
        <v>9475003536.3600159</v>
      </c>
      <c r="L12" s="51">
        <v>10583813213.630005</v>
      </c>
      <c r="M12" s="51">
        <v>10349365234.589996</v>
      </c>
      <c r="N12" s="51">
        <v>11163651096.839996</v>
      </c>
    </row>
    <row r="13" spans="1:14" x14ac:dyDescent="0.25">
      <c r="B13" s="134">
        <v>2020</v>
      </c>
      <c r="C13" s="51">
        <v>10724185126.23</v>
      </c>
      <c r="D13" s="51">
        <v>9183095745.5900002</v>
      </c>
      <c r="E13" s="51">
        <v>6782688588.3899994</v>
      </c>
      <c r="F13" s="51">
        <v>4143617965.2200012</v>
      </c>
      <c r="G13" s="51">
        <v>6202774490.2399979</v>
      </c>
      <c r="H13" s="51">
        <v>9902080119.8699951</v>
      </c>
      <c r="I13" s="51">
        <v>12219912752.050003</v>
      </c>
      <c r="J13" s="51">
        <v>11836943597.080002</v>
      </c>
      <c r="K13" s="51">
        <v>9956954683.1599884</v>
      </c>
      <c r="L13" s="51">
        <v>8108700446.8200073</v>
      </c>
      <c r="M13" s="51">
        <v>9227280737.5</v>
      </c>
      <c r="N13" s="51">
        <v>14418865213.710007</v>
      </c>
    </row>
    <row r="14" spans="1:14" x14ac:dyDescent="0.25">
      <c r="B14" s="134">
        <v>2021</v>
      </c>
      <c r="C14" s="51">
        <v>10891643892.990002</v>
      </c>
      <c r="D14" s="51">
        <v>9171571481.6899986</v>
      </c>
      <c r="E14" s="51">
        <v>10102616127.289995</v>
      </c>
      <c r="F14" s="51">
        <v>8152911126.1999979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229</v>
      </c>
      <c r="C16" s="11"/>
      <c r="D16" s="11"/>
      <c r="E16" s="11"/>
      <c r="F16" s="11"/>
      <c r="G16" s="11"/>
    </row>
    <row r="17" spans="2:14" ht="25.5" x14ac:dyDescent="0.25">
      <c r="B17" s="118" t="s">
        <v>227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352171001</v>
      </c>
      <c r="D18" s="51">
        <v>334382870</v>
      </c>
      <c r="E18" s="51">
        <v>347637428</v>
      </c>
      <c r="F18" s="51">
        <v>311542627</v>
      </c>
      <c r="G18" s="51">
        <v>286365788</v>
      </c>
      <c r="H18" s="51">
        <v>299774620.62055635</v>
      </c>
      <c r="I18" s="51">
        <v>325759899.37944365</v>
      </c>
      <c r="J18" s="51">
        <v>281841619</v>
      </c>
      <c r="K18" s="51">
        <v>280955837.14383459</v>
      </c>
      <c r="L18" s="51">
        <v>277110020.97442532</v>
      </c>
      <c r="M18" s="51">
        <v>264501958.78442574</v>
      </c>
      <c r="N18" s="51">
        <v>315254983.77442694</v>
      </c>
    </row>
    <row r="19" spans="2:14" x14ac:dyDescent="0.25">
      <c r="B19" s="134">
        <v>2020</v>
      </c>
      <c r="C19" s="51">
        <v>293268076.24442589</v>
      </c>
      <c r="D19" s="51">
        <v>292771630.8444258</v>
      </c>
      <c r="E19" s="51">
        <v>272587563.75442564</v>
      </c>
      <c r="F19" s="51">
        <v>261623650.12442577</v>
      </c>
      <c r="G19" s="51">
        <v>256105996.67442942</v>
      </c>
      <c r="H19" s="51">
        <v>267649890.61305475</v>
      </c>
      <c r="I19" s="51">
        <v>276263496.36305547</v>
      </c>
      <c r="J19" s="51">
        <v>269683380.85305476</v>
      </c>
      <c r="K19" s="51">
        <v>269004406.63305473</v>
      </c>
      <c r="L19" s="51">
        <v>274763398.33305454</v>
      </c>
      <c r="M19" s="51">
        <v>272504617.28305483</v>
      </c>
      <c r="N19" s="51">
        <v>299891147.78305531</v>
      </c>
    </row>
    <row r="20" spans="2:14" x14ac:dyDescent="0.25">
      <c r="B20" s="134">
        <v>2021</v>
      </c>
      <c r="C20" s="51">
        <v>268231875.53305483</v>
      </c>
      <c r="D20" s="51">
        <v>277189549.14305496</v>
      </c>
      <c r="E20" s="51">
        <v>283080612.06305468</v>
      </c>
      <c r="F20" s="51">
        <v>272198930.97305477</v>
      </c>
      <c r="G20" s="141"/>
      <c r="H20" s="141"/>
      <c r="I20" s="141"/>
      <c r="J20" s="141"/>
      <c r="K20" s="141"/>
      <c r="L20" s="141"/>
      <c r="M20" s="141"/>
      <c r="N20" s="141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283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9"/>
  <sheetViews>
    <sheetView showGridLines="0" topLeftCell="A4" zoomScaleNormal="100" workbookViewId="0">
      <selection activeCell="B22" sqref="B22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228</v>
      </c>
      <c r="C4" s="11"/>
      <c r="D4" s="11"/>
      <c r="E4" s="11"/>
      <c r="F4" s="11"/>
      <c r="G4" s="11"/>
    </row>
    <row r="5" spans="1:14" x14ac:dyDescent="0.25">
      <c r="B5" s="118" t="s">
        <v>230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1351950699.7599988</v>
      </c>
      <c r="D6" s="51">
        <v>666949240.13999987</v>
      </c>
      <c r="E6" s="51">
        <v>575439616.08999991</v>
      </c>
      <c r="F6" s="51">
        <v>675467612.70000005</v>
      </c>
      <c r="G6" s="51">
        <v>665797498.14999998</v>
      </c>
      <c r="H6" s="81">
        <v>528221833.03999984</v>
      </c>
      <c r="I6" s="81">
        <v>621280295.67999995</v>
      </c>
      <c r="J6" s="81">
        <v>646218863.63000011</v>
      </c>
      <c r="K6" s="81">
        <v>565543070.67000008</v>
      </c>
      <c r="L6" s="81">
        <v>633719820.03999984</v>
      </c>
      <c r="M6" s="81">
        <v>607740616.80999994</v>
      </c>
      <c r="N6" s="81">
        <v>560533716.46000016</v>
      </c>
    </row>
    <row r="7" spans="1:14" x14ac:dyDescent="0.25">
      <c r="B7" s="134">
        <v>2020</v>
      </c>
      <c r="C7" s="51">
        <v>1500082979.499999</v>
      </c>
      <c r="D7" s="51">
        <v>613900387.51999998</v>
      </c>
      <c r="E7" s="51">
        <v>813917675.0999999</v>
      </c>
      <c r="F7" s="51">
        <v>694982982.45000005</v>
      </c>
      <c r="G7" s="51">
        <v>547716144.80000114</v>
      </c>
      <c r="H7" s="81">
        <v>532704353.55999994</v>
      </c>
      <c r="I7" s="81">
        <v>599560137.56999981</v>
      </c>
      <c r="J7" s="81">
        <v>571780994.62999988</v>
      </c>
      <c r="K7" s="81">
        <v>629117978.05999994</v>
      </c>
      <c r="L7" s="81">
        <v>678511392.63999987</v>
      </c>
      <c r="M7" s="81">
        <v>624752439.73999977</v>
      </c>
      <c r="N7" s="81">
        <v>653045825.42999995</v>
      </c>
    </row>
    <row r="8" spans="1:14" x14ac:dyDescent="0.25">
      <c r="B8" s="134">
        <v>2021</v>
      </c>
      <c r="C8" s="51">
        <v>1010929622.9199998</v>
      </c>
      <c r="D8" s="51">
        <v>681933884.76999998</v>
      </c>
      <c r="E8" s="51">
        <v>825829715.75000024</v>
      </c>
      <c r="F8" s="51">
        <v>1149950530.3399994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228</v>
      </c>
      <c r="C10" s="11"/>
      <c r="D10" s="11"/>
      <c r="E10" s="11"/>
      <c r="F10" s="11"/>
      <c r="G10" s="11"/>
    </row>
    <row r="11" spans="1:14" x14ac:dyDescent="0.25">
      <c r="B11" s="118" t="s">
        <v>231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5221770950.6400013</v>
      </c>
      <c r="D12" s="51">
        <v>4875816449.3899994</v>
      </c>
      <c r="E12" s="51">
        <v>4611654227.0500011</v>
      </c>
      <c r="F12" s="51">
        <v>5362437670.5799999</v>
      </c>
      <c r="G12" s="51">
        <v>5441983998.0099993</v>
      </c>
      <c r="H12" s="51">
        <v>4476050313.5600014</v>
      </c>
      <c r="I12" s="51">
        <v>5223767797.9099998</v>
      </c>
      <c r="J12" s="51">
        <v>5376401803.7299995</v>
      </c>
      <c r="K12" s="51">
        <v>4653460399.4199963</v>
      </c>
      <c r="L12" s="51">
        <v>5396769313.4700003</v>
      </c>
      <c r="M12" s="51">
        <v>4911624921.8000002</v>
      </c>
      <c r="N12" s="51">
        <v>5297845694.9699993</v>
      </c>
    </row>
    <row r="13" spans="1:14" x14ac:dyDescent="0.25">
      <c r="B13" s="134">
        <v>2020</v>
      </c>
      <c r="C13" s="51">
        <v>5745508180.3476295</v>
      </c>
      <c r="D13" s="51">
        <v>4927309363.9400005</v>
      </c>
      <c r="E13" s="51">
        <v>9117453389.3300018</v>
      </c>
      <c r="F13" s="51">
        <v>5472692017.8999996</v>
      </c>
      <c r="G13" s="51">
        <v>4678502509.550004</v>
      </c>
      <c r="H13" s="51">
        <v>4700388910.8899994</v>
      </c>
      <c r="I13" s="51">
        <v>5505412518.7299995</v>
      </c>
      <c r="J13" s="51">
        <v>5444649046.4399996</v>
      </c>
      <c r="K13" s="51">
        <v>6015062826.4900055</v>
      </c>
      <c r="L13" s="51">
        <v>7474833124.0099983</v>
      </c>
      <c r="M13" s="51">
        <v>6328314080.9099998</v>
      </c>
      <c r="N13" s="51">
        <v>6834359422.3599987</v>
      </c>
    </row>
    <row r="14" spans="1:14" x14ac:dyDescent="0.25">
      <c r="B14" s="134">
        <v>2021</v>
      </c>
      <c r="C14" s="51">
        <v>5936220142.1700001</v>
      </c>
      <c r="D14" s="51">
        <v>6522496141.6900015</v>
      </c>
      <c r="E14" s="51">
        <v>8375039041.7899971</v>
      </c>
      <c r="F14" s="51">
        <v>7801975035.2299995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228</v>
      </c>
      <c r="C16" s="11"/>
      <c r="D16" s="11"/>
      <c r="E16" s="11"/>
      <c r="F16" s="11"/>
      <c r="G16" s="11"/>
    </row>
    <row r="17" spans="2:14" ht="24.75" customHeight="1" x14ac:dyDescent="0.25">
      <c r="B17" s="118" t="s">
        <v>232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127920682.33000009</v>
      </c>
      <c r="D18" s="51">
        <v>134528053.20999998</v>
      </c>
      <c r="E18" s="51">
        <v>150120180.87999988</v>
      </c>
      <c r="F18" s="51">
        <v>174406343.60999992</v>
      </c>
      <c r="G18" s="51">
        <v>170212768.84</v>
      </c>
      <c r="H18" s="51">
        <v>137534160.00999999</v>
      </c>
      <c r="I18" s="51">
        <v>160798760.75999999</v>
      </c>
      <c r="J18" s="51">
        <v>180129970.13999993</v>
      </c>
      <c r="K18" s="51">
        <v>144955312.39999998</v>
      </c>
      <c r="L18" s="51">
        <v>166830584.12999997</v>
      </c>
      <c r="M18" s="51">
        <v>147142521.0399999</v>
      </c>
      <c r="N18" s="51">
        <v>216261679.52000004</v>
      </c>
    </row>
    <row r="19" spans="2:14" x14ac:dyDescent="0.25">
      <c r="B19" s="134">
        <v>2020</v>
      </c>
      <c r="C19" s="51">
        <v>160934761.31999999</v>
      </c>
      <c r="D19" s="51">
        <v>160575558.31999999</v>
      </c>
      <c r="E19" s="51">
        <v>167143771.17000011</v>
      </c>
      <c r="F19" s="51">
        <v>172662162.37</v>
      </c>
      <c r="G19" s="51">
        <v>104092701.50999996</v>
      </c>
      <c r="H19" s="51">
        <v>111295724.00999999</v>
      </c>
      <c r="I19" s="51">
        <v>162265387.98000002</v>
      </c>
      <c r="J19" s="51">
        <v>164777875.85999992</v>
      </c>
      <c r="K19" s="51">
        <v>150520325.09</v>
      </c>
      <c r="L19" s="51">
        <v>138440044.51999998</v>
      </c>
      <c r="M19" s="51">
        <v>130606931.94999999</v>
      </c>
      <c r="N19" s="51">
        <v>172781990.25</v>
      </c>
    </row>
    <row r="20" spans="2:14" x14ac:dyDescent="0.25">
      <c r="B20" s="134">
        <v>2021</v>
      </c>
      <c r="C20" s="51">
        <v>142395694.68000004</v>
      </c>
      <c r="D20" s="51">
        <v>149559867.15000001</v>
      </c>
      <c r="E20" s="51">
        <v>173004539.43000001</v>
      </c>
      <c r="F20" s="51">
        <v>146230394.27000001</v>
      </c>
      <c r="G20" s="141"/>
      <c r="H20" s="141"/>
      <c r="I20" s="141"/>
      <c r="J20" s="141"/>
      <c r="K20" s="141"/>
      <c r="L20" s="141"/>
      <c r="M20" s="141"/>
      <c r="N20" s="141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283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2"/>
  <sheetViews>
    <sheetView showGridLines="0" zoomScaleNormal="100" workbookViewId="0">
      <selection activeCell="B19" sqref="B19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202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26"/>
      <c r="I3" s="11"/>
    </row>
    <row r="4" spans="1:12" ht="15.75" x14ac:dyDescent="0.25">
      <c r="B4" s="16" t="s">
        <v>292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233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2" t="s">
        <v>280</v>
      </c>
    </row>
    <row r="6" spans="1:12" x14ac:dyDescent="0.25">
      <c r="B6" s="44" t="s">
        <v>12</v>
      </c>
      <c r="C6" s="51">
        <v>5837851214.6599998</v>
      </c>
      <c r="D6" s="51">
        <v>6185045576.2700005</v>
      </c>
      <c r="E6" s="51">
        <v>6811785870.5500002</v>
      </c>
      <c r="F6" s="51">
        <v>7175985654.3100004</v>
      </c>
      <c r="G6" s="51">
        <v>9700704958.6399994</v>
      </c>
      <c r="H6" s="51">
        <v>8503960004.7600002</v>
      </c>
      <c r="I6" s="51">
        <v>13274166010.07</v>
      </c>
      <c r="J6" s="82">
        <v>13310911201.5</v>
      </c>
      <c r="K6" s="82">
        <v>12089342526.650002</v>
      </c>
      <c r="L6" s="82">
        <v>11460167266.889999</v>
      </c>
    </row>
    <row r="7" spans="1:12" x14ac:dyDescent="0.25">
      <c r="B7" s="44" t="s">
        <v>13</v>
      </c>
      <c r="C7" s="51">
        <v>2951597171.3099999</v>
      </c>
      <c r="D7" s="51">
        <v>3379187674.29</v>
      </c>
      <c r="E7" s="51">
        <v>4026232363.6599998</v>
      </c>
      <c r="F7" s="51">
        <v>4556328937.5100002</v>
      </c>
      <c r="G7" s="51">
        <v>4854913130.9099998</v>
      </c>
      <c r="H7" s="51">
        <v>5279347956.9700003</v>
      </c>
      <c r="I7" s="51">
        <v>6034787021.75</v>
      </c>
      <c r="J7" s="82">
        <v>6972896591.5000095</v>
      </c>
      <c r="K7" s="82">
        <v>6941464334.2600002</v>
      </c>
      <c r="L7" s="82">
        <v>7071791309.9700012</v>
      </c>
    </row>
    <row r="8" spans="1:12" x14ac:dyDescent="0.25">
      <c r="B8" s="44" t="s">
        <v>14</v>
      </c>
      <c r="C8" s="51">
        <v>7918715959.8900003</v>
      </c>
      <c r="D8" s="51">
        <v>9011650033.0599995</v>
      </c>
      <c r="E8" s="51">
        <v>10064341931.5</v>
      </c>
      <c r="F8" s="51">
        <v>10651609723.809999</v>
      </c>
      <c r="G8" s="51">
        <v>11310929424.99</v>
      </c>
      <c r="H8" s="51">
        <v>11508223637.24</v>
      </c>
      <c r="I8" s="51">
        <v>11429693116.389999</v>
      </c>
      <c r="J8" s="82">
        <v>11617851406.549999</v>
      </c>
      <c r="K8" s="82">
        <v>11743867383.979998</v>
      </c>
      <c r="L8" s="82">
        <v>11753505567.23</v>
      </c>
    </row>
    <row r="9" spans="1:12" x14ac:dyDescent="0.25">
      <c r="B9" s="48" t="s">
        <v>9</v>
      </c>
      <c r="C9" s="129">
        <v>16708164345.860001</v>
      </c>
      <c r="D9" s="129">
        <v>18575883283.620003</v>
      </c>
      <c r="E9" s="129">
        <v>20902360165.709999</v>
      </c>
      <c r="F9" s="129">
        <v>22383924315.629997</v>
      </c>
      <c r="G9" s="129">
        <v>25866547514.540001</v>
      </c>
      <c r="H9" s="129">
        <v>25291531598.970001</v>
      </c>
      <c r="I9" s="129">
        <v>30738646148.209999</v>
      </c>
      <c r="J9" s="130">
        <v>31901659199.550007</v>
      </c>
      <c r="K9" s="130">
        <v>30774674244.889999</v>
      </c>
      <c r="L9" s="130">
        <v>30285464144.09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293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234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42" t="s">
        <v>280</v>
      </c>
    </row>
    <row r="13" spans="1:12" x14ac:dyDescent="0.25">
      <c r="B13" s="44" t="s">
        <v>12</v>
      </c>
      <c r="C13" s="51">
        <v>1753980973.8500001</v>
      </c>
      <c r="D13" s="51">
        <v>125614378.44000003</v>
      </c>
      <c r="E13" s="51">
        <v>173986766.51000002</v>
      </c>
      <c r="F13" s="51">
        <v>320130161.76999992</v>
      </c>
      <c r="G13" s="51">
        <v>265774142.87</v>
      </c>
      <c r="H13" s="51">
        <v>198716208.5</v>
      </c>
      <c r="I13" s="51">
        <v>221119203.23999983</v>
      </c>
      <c r="J13" s="51">
        <v>244549827.82999995</v>
      </c>
      <c r="K13" s="51">
        <v>208809948.83000001</v>
      </c>
      <c r="L13" s="51">
        <v>181596568.23999995</v>
      </c>
    </row>
    <row r="14" spans="1:12" x14ac:dyDescent="0.25">
      <c r="B14" s="44" t="s">
        <v>13</v>
      </c>
      <c r="C14" s="51">
        <v>603049659.44999993</v>
      </c>
      <c r="D14" s="51">
        <v>622640647.7900002</v>
      </c>
      <c r="E14" s="51">
        <v>789098425.5000006</v>
      </c>
      <c r="F14" s="51">
        <v>1042910793.4200002</v>
      </c>
      <c r="G14" s="51">
        <v>1337297218.6399996</v>
      </c>
      <c r="H14" s="51">
        <v>1364626276.5199993</v>
      </c>
      <c r="I14" s="51">
        <v>1424885108.5299993</v>
      </c>
      <c r="J14" s="51">
        <v>1617462428.4699998</v>
      </c>
      <c r="K14" s="51">
        <v>1751072062.8</v>
      </c>
      <c r="L14" s="51">
        <v>1860344366.5399988</v>
      </c>
    </row>
    <row r="15" spans="1:12" x14ac:dyDescent="0.25">
      <c r="B15" s="44" t="s">
        <v>14</v>
      </c>
      <c r="C15" s="51">
        <v>1100201882.7599998</v>
      </c>
      <c r="D15" s="51">
        <v>933059161.98000026</v>
      </c>
      <c r="E15" s="51">
        <v>1107487348.0799999</v>
      </c>
      <c r="F15" s="51">
        <v>1642376061.3000002</v>
      </c>
      <c r="G15" s="51">
        <v>2050289859.25</v>
      </c>
      <c r="H15" s="51">
        <v>3447753995.3299999</v>
      </c>
      <c r="I15" s="51">
        <v>1766523252.0000014</v>
      </c>
      <c r="J15" s="51">
        <v>2331426227.3900013</v>
      </c>
      <c r="K15" s="51">
        <v>1893605008.45</v>
      </c>
      <c r="L15" s="51">
        <v>2774540851.0800009</v>
      </c>
    </row>
    <row r="16" spans="1:12" x14ac:dyDescent="0.25">
      <c r="B16" s="48" t="s">
        <v>9</v>
      </c>
      <c r="C16" s="129">
        <f>C13+C14+C15</f>
        <v>3457232516.0599999</v>
      </c>
      <c r="D16" s="129">
        <f t="shared" ref="D16:L16" si="0">D13+D14+D15</f>
        <v>1681314188.2100005</v>
      </c>
      <c r="E16" s="129">
        <f t="shared" si="0"/>
        <v>2070572540.0900006</v>
      </c>
      <c r="F16" s="129">
        <f t="shared" si="0"/>
        <v>3005417016.4900002</v>
      </c>
      <c r="G16" s="129">
        <f t="shared" si="0"/>
        <v>3653361220.7599998</v>
      </c>
      <c r="H16" s="129">
        <f t="shared" si="0"/>
        <v>5011096480.3499994</v>
      </c>
      <c r="I16" s="129">
        <f t="shared" si="0"/>
        <v>3412527563.7700005</v>
      </c>
      <c r="J16" s="129">
        <f t="shared" si="0"/>
        <v>4193438483.690001</v>
      </c>
      <c r="K16" s="129">
        <f t="shared" si="0"/>
        <v>3853487020.0799999</v>
      </c>
      <c r="L16" s="129">
        <f t="shared" si="0"/>
        <v>4816481785.8599997</v>
      </c>
    </row>
    <row r="17" spans="2:12" x14ac:dyDescent="0.25">
      <c r="B17" s="48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2:12" ht="15.75" x14ac:dyDescent="0.25">
      <c r="B18" s="16" t="s">
        <v>294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236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42" t="s">
        <v>280</v>
      </c>
    </row>
    <row r="20" spans="2:12" x14ac:dyDescent="0.25">
      <c r="B20" s="44" t="s">
        <v>12</v>
      </c>
      <c r="C20" s="88">
        <v>4083870240.8099995</v>
      </c>
      <c r="D20" s="88">
        <v>6059431197.8300009</v>
      </c>
      <c r="E20" s="88">
        <v>6637799104.04</v>
      </c>
      <c r="F20" s="88">
        <v>6855855492.5400009</v>
      </c>
      <c r="G20" s="88">
        <v>9434930815.7699986</v>
      </c>
      <c r="H20" s="88">
        <v>8305243796.2600002</v>
      </c>
      <c r="I20" s="88">
        <v>13053046806.83</v>
      </c>
      <c r="J20" s="88">
        <v>13066361373.67</v>
      </c>
      <c r="K20" s="88">
        <v>11880532577.820002</v>
      </c>
      <c r="L20" s="88">
        <v>11278570698.65</v>
      </c>
    </row>
    <row r="21" spans="2:12" x14ac:dyDescent="0.25">
      <c r="B21" s="44" t="s">
        <v>13</v>
      </c>
      <c r="C21" s="88">
        <v>2348547511.8600001</v>
      </c>
      <c r="D21" s="88">
        <v>2756547026.5</v>
      </c>
      <c r="E21" s="88">
        <v>3237133938.1599994</v>
      </c>
      <c r="F21" s="88">
        <v>3513418144.0900002</v>
      </c>
      <c r="G21" s="88">
        <v>3517615912.2700005</v>
      </c>
      <c r="H21" s="88">
        <v>3914721680.4500008</v>
      </c>
      <c r="I21" s="88">
        <v>4609901913.2200012</v>
      </c>
      <c r="J21" s="88">
        <v>5355434163.0300102</v>
      </c>
      <c r="K21" s="88">
        <v>5190392271.46</v>
      </c>
      <c r="L21" s="88">
        <v>5211446943.4300022</v>
      </c>
    </row>
    <row r="22" spans="2:12" x14ac:dyDescent="0.25">
      <c r="B22" s="44" t="s">
        <v>14</v>
      </c>
      <c r="C22" s="88">
        <v>6818514077.1300011</v>
      </c>
      <c r="D22" s="88">
        <v>8078590871.079999</v>
      </c>
      <c r="E22" s="88">
        <v>8956854583.4200001</v>
      </c>
      <c r="F22" s="88">
        <v>9009233662.5099983</v>
      </c>
      <c r="G22" s="88">
        <v>9260639565.7399998</v>
      </c>
      <c r="H22" s="88">
        <v>8060469641.9099998</v>
      </c>
      <c r="I22" s="88">
        <v>9663169864.3899975</v>
      </c>
      <c r="J22" s="88">
        <v>9286425179.1599979</v>
      </c>
      <c r="K22" s="88">
        <v>9850262375.5299969</v>
      </c>
      <c r="L22" s="88">
        <v>8978964716.1499977</v>
      </c>
    </row>
    <row r="23" spans="2:12" x14ac:dyDescent="0.25">
      <c r="B23" s="48" t="s">
        <v>9</v>
      </c>
      <c r="C23" s="133">
        <f>C20+C21+C22</f>
        <v>13250931829.800001</v>
      </c>
      <c r="D23" s="133">
        <f t="shared" ref="D23:L23" si="1">D20+D21+D22</f>
        <v>16894569095.41</v>
      </c>
      <c r="E23" s="133">
        <f t="shared" si="1"/>
        <v>18831787625.619999</v>
      </c>
      <c r="F23" s="133">
        <f t="shared" si="1"/>
        <v>19378507299.139999</v>
      </c>
      <c r="G23" s="133">
        <f t="shared" si="1"/>
        <v>22213186293.779999</v>
      </c>
      <c r="H23" s="133">
        <f t="shared" si="1"/>
        <v>20280435118.620003</v>
      </c>
      <c r="I23" s="133">
        <f t="shared" si="1"/>
        <v>27326118584.440002</v>
      </c>
      <c r="J23" s="133">
        <f t="shared" si="1"/>
        <v>27708220715.860008</v>
      </c>
      <c r="K23" s="133">
        <f t="shared" si="1"/>
        <v>26921187224.809998</v>
      </c>
      <c r="L23" s="133">
        <f t="shared" si="1"/>
        <v>25468982358.23</v>
      </c>
    </row>
    <row r="24" spans="2:12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25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25">
      <c r="B26" s="11" t="s">
        <v>282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59"/>
  <sheetViews>
    <sheetView showGridLines="0" topLeftCell="A7" zoomScaleNormal="100" workbookViewId="0">
      <selection activeCell="E27" sqref="E27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240</v>
      </c>
      <c r="C4" s="11"/>
      <c r="D4" s="11"/>
      <c r="E4" s="11"/>
      <c r="F4" s="11"/>
      <c r="G4" s="11"/>
    </row>
    <row r="5" spans="1:14" x14ac:dyDescent="0.25">
      <c r="B5" s="118" t="s">
        <v>237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905623728.77999997</v>
      </c>
      <c r="D6" s="51">
        <v>1271888624.2300003</v>
      </c>
      <c r="E6" s="51">
        <v>950994857.85999966</v>
      </c>
      <c r="F6" s="51">
        <v>952843904.24000025</v>
      </c>
      <c r="G6" s="51">
        <v>1032045610.4900002</v>
      </c>
      <c r="H6" s="81">
        <v>1131070821.5999994</v>
      </c>
      <c r="I6" s="81">
        <v>1020641432.9400005</v>
      </c>
      <c r="J6" s="81">
        <v>942364003.46000004</v>
      </c>
      <c r="K6" s="81">
        <v>1168009297.1300087</v>
      </c>
      <c r="L6" s="81">
        <v>982879183.29999161</v>
      </c>
      <c r="M6" s="81">
        <v>1512687029.8499985</v>
      </c>
      <c r="N6" s="81">
        <v>1439862707.6200008</v>
      </c>
    </row>
    <row r="7" spans="1:14" x14ac:dyDescent="0.25">
      <c r="B7" s="134">
        <v>2020</v>
      </c>
      <c r="C7" s="51">
        <v>1088803659.6199999</v>
      </c>
      <c r="D7" s="51">
        <v>1135070418.8499999</v>
      </c>
      <c r="E7" s="51">
        <v>1242396475.8800001</v>
      </c>
      <c r="F7" s="51">
        <v>711160019.34000015</v>
      </c>
      <c r="G7" s="51">
        <v>1122085770.5099998</v>
      </c>
      <c r="H7" s="81">
        <v>2277658945.5799999</v>
      </c>
      <c r="I7" s="81">
        <v>677845163.4800005</v>
      </c>
      <c r="J7" s="81">
        <v>911345591.36000061</v>
      </c>
      <c r="K7" s="81">
        <v>1127134525.2199993</v>
      </c>
      <c r="L7" s="81">
        <v>918849870.45000076</v>
      </c>
      <c r="M7" s="81">
        <v>197209284.03999901</v>
      </c>
      <c r="N7" s="81">
        <v>679782802.31999969</v>
      </c>
    </row>
    <row r="8" spans="1:14" x14ac:dyDescent="0.25">
      <c r="B8" s="134">
        <v>2021</v>
      </c>
      <c r="C8" s="51">
        <v>917972922.85999894</v>
      </c>
      <c r="D8" s="51">
        <v>939373580.96000099</v>
      </c>
      <c r="E8" s="51">
        <v>879975402.16000009</v>
      </c>
      <c r="F8" s="51">
        <v>810933407.94999957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240</v>
      </c>
      <c r="C10" s="11"/>
      <c r="D10" s="11"/>
      <c r="E10" s="11"/>
      <c r="F10" s="11"/>
      <c r="G10" s="11"/>
    </row>
    <row r="11" spans="1:14" x14ac:dyDescent="0.25">
      <c r="B11" s="118" t="s">
        <v>238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539196096.54999995</v>
      </c>
      <c r="D12" s="51">
        <v>524844897.0200001</v>
      </c>
      <c r="E12" s="51">
        <v>612708025.19999993</v>
      </c>
      <c r="F12" s="51">
        <v>565543113.11000013</v>
      </c>
      <c r="G12" s="51">
        <v>552078750.35999966</v>
      </c>
      <c r="H12" s="51">
        <v>567678100.13000011</v>
      </c>
      <c r="I12" s="51">
        <v>543010365.05999994</v>
      </c>
      <c r="J12" s="51">
        <v>556641470.59000063</v>
      </c>
      <c r="K12" s="51">
        <v>594540517.36999989</v>
      </c>
      <c r="L12" s="51">
        <v>544699523.68999958</v>
      </c>
      <c r="M12" s="51">
        <v>658170691.56000996</v>
      </c>
      <c r="N12" s="51">
        <v>713785040.85999966</v>
      </c>
    </row>
    <row r="13" spans="1:14" x14ac:dyDescent="0.25">
      <c r="B13" s="134">
        <v>2020</v>
      </c>
      <c r="C13" s="51">
        <v>603277253.38</v>
      </c>
      <c r="D13" s="51">
        <v>570333459.87</v>
      </c>
      <c r="E13" s="51">
        <v>678355361.25</v>
      </c>
      <c r="F13" s="51">
        <v>546651373.30999994</v>
      </c>
      <c r="G13" s="51">
        <v>531479098.72000027</v>
      </c>
      <c r="H13" s="51">
        <v>559139154.53999996</v>
      </c>
      <c r="I13" s="51">
        <v>564566286.62999964</v>
      </c>
      <c r="J13" s="51">
        <v>549362334.32000065</v>
      </c>
      <c r="K13" s="51">
        <v>620643688.28999996</v>
      </c>
      <c r="L13" s="51">
        <v>487849442.00999928</v>
      </c>
      <c r="M13" s="51">
        <v>682759757.67001057</v>
      </c>
      <c r="N13" s="51">
        <v>547047124.26998997</v>
      </c>
    </row>
    <row r="14" spans="1:14" x14ac:dyDescent="0.25">
      <c r="B14" s="134">
        <v>2021</v>
      </c>
      <c r="C14" s="51">
        <v>625348647.30000103</v>
      </c>
      <c r="D14" s="51">
        <v>586712240.99999893</v>
      </c>
      <c r="E14" s="51">
        <v>724614382.04000008</v>
      </c>
      <c r="F14" s="51">
        <v>592269153.17999995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240</v>
      </c>
      <c r="C16" s="11"/>
      <c r="D16" s="11"/>
      <c r="E16" s="11"/>
      <c r="F16" s="11"/>
      <c r="G16" s="11"/>
    </row>
    <row r="17" spans="2:14" x14ac:dyDescent="0.25">
      <c r="B17" s="118" t="s">
        <v>239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1061120735.59</v>
      </c>
      <c r="D18" s="51">
        <v>1021412047.2599999</v>
      </c>
      <c r="E18" s="51">
        <v>918244312.1500001</v>
      </c>
      <c r="F18" s="51">
        <v>917378123.94999981</v>
      </c>
      <c r="G18" s="51">
        <v>935853079.44999981</v>
      </c>
      <c r="H18" s="51">
        <v>920769212.22000027</v>
      </c>
      <c r="I18" s="51">
        <v>933173764.73999977</v>
      </c>
      <c r="J18" s="51">
        <v>929160378.17000008</v>
      </c>
      <c r="K18" s="51">
        <v>888273778.2300005</v>
      </c>
      <c r="L18" s="51">
        <v>969750837.95999908</v>
      </c>
      <c r="M18" s="51">
        <v>1165296560.960001</v>
      </c>
      <c r="N18" s="51">
        <v>957418575.86999893</v>
      </c>
    </row>
    <row r="19" spans="2:14" x14ac:dyDescent="0.25">
      <c r="B19" s="134">
        <v>2020</v>
      </c>
      <c r="C19" s="51">
        <v>1167833231.6500001</v>
      </c>
      <c r="D19" s="51">
        <v>1027532332.3899999</v>
      </c>
      <c r="E19" s="51">
        <v>945421357.88000011</v>
      </c>
      <c r="F19" s="51">
        <v>931051077.48999977</v>
      </c>
      <c r="G19" s="51">
        <v>880654747.56000042</v>
      </c>
      <c r="H19" s="51">
        <v>905421337.38999939</v>
      </c>
      <c r="I19" s="51">
        <v>900678248.36000061</v>
      </c>
      <c r="J19" s="51">
        <v>916903375.57999992</v>
      </c>
      <c r="K19" s="51">
        <v>967239427.32000065</v>
      </c>
      <c r="L19" s="51">
        <v>929247597.09998894</v>
      </c>
      <c r="M19" s="51">
        <v>1238491138.9300098</v>
      </c>
      <c r="N19" s="51">
        <v>933393512.32999992</v>
      </c>
    </row>
    <row r="20" spans="2:14" x14ac:dyDescent="0.25">
      <c r="B20" s="134">
        <v>2021</v>
      </c>
      <c r="C20" s="51">
        <v>1151375334.95</v>
      </c>
      <c r="D20" s="51">
        <v>1049432674.6200001</v>
      </c>
      <c r="E20" s="51">
        <v>955554806.32999992</v>
      </c>
      <c r="F20" s="51">
        <v>925113366.75999975</v>
      </c>
      <c r="G20" s="141"/>
      <c r="H20" s="141"/>
      <c r="I20" s="141"/>
      <c r="J20" s="141"/>
      <c r="K20" s="141"/>
      <c r="L20" s="141"/>
      <c r="M20" s="141"/>
      <c r="N20" s="141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283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topLeftCell="A4" zoomScale="136" zoomScaleNormal="136" workbookViewId="0">
      <selection activeCell="B12" sqref="B12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56" t="s">
        <v>123</v>
      </c>
    </row>
    <row r="2" spans="1:12" ht="18" x14ac:dyDescent="0.25">
      <c r="B2" s="170" t="s">
        <v>10</v>
      </c>
      <c r="C2" s="170"/>
      <c r="D2" s="170"/>
      <c r="E2" s="170"/>
      <c r="F2" s="170"/>
      <c r="G2" s="170"/>
      <c r="H2" s="170"/>
      <c r="I2" s="170"/>
    </row>
    <row r="3" spans="1:12" ht="15.75" x14ac:dyDescent="0.25">
      <c r="B3" s="16"/>
      <c r="C3" s="10"/>
      <c r="D3" s="10"/>
      <c r="E3" s="10"/>
      <c r="F3" s="10"/>
      <c r="G3" s="10"/>
      <c r="H3" s="10"/>
      <c r="I3" s="10"/>
    </row>
    <row r="4" spans="1:12" ht="15.75" x14ac:dyDescent="0.25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25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44287</v>
      </c>
    </row>
    <row r="6" spans="1:12" x14ac:dyDescent="0.25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300</v>
      </c>
    </row>
    <row r="7" spans="1:12" x14ac:dyDescent="0.25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463</v>
      </c>
    </row>
    <row r="8" spans="1:12" x14ac:dyDescent="0.25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338</v>
      </c>
    </row>
    <row r="9" spans="1:12" x14ac:dyDescent="0.25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1101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11"/>
      <c r="C11" s="11"/>
      <c r="D11" s="11"/>
      <c r="E11" s="11"/>
      <c r="F11" s="11"/>
      <c r="G11" s="11"/>
      <c r="H11" s="11"/>
      <c r="I11" s="11"/>
      <c r="J11" s="102"/>
    </row>
    <row r="12" spans="1:12" x14ac:dyDescent="0.25">
      <c r="B12" s="50" t="s">
        <v>271</v>
      </c>
      <c r="C12" s="50"/>
      <c r="D12" s="50"/>
      <c r="E12" s="50"/>
      <c r="F12" s="50"/>
      <c r="G12" s="11"/>
      <c r="H12" s="11"/>
      <c r="I12" s="11"/>
    </row>
    <row r="13" spans="1:12" x14ac:dyDescent="0.25">
      <c r="B13" s="96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59"/>
  <sheetViews>
    <sheetView showGridLines="0" topLeftCell="A7" zoomScaleNormal="100" workbookViewId="0">
      <selection activeCell="F29" sqref="F29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241</v>
      </c>
      <c r="C4" s="11"/>
      <c r="D4" s="11"/>
      <c r="E4" s="11"/>
      <c r="F4" s="11"/>
      <c r="G4" s="11"/>
    </row>
    <row r="5" spans="1:14" x14ac:dyDescent="0.25">
      <c r="B5" s="118" t="s">
        <v>242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22299026.720000003</v>
      </c>
      <c r="D6" s="51">
        <v>41543092.049999997</v>
      </c>
      <c r="E6" s="51">
        <v>60103352.98999998</v>
      </c>
      <c r="F6" s="51">
        <v>71967558.999999985</v>
      </c>
      <c r="G6" s="51">
        <v>100104412.71999998</v>
      </c>
      <c r="H6" s="81">
        <v>138407956.82000002</v>
      </c>
      <c r="I6" s="81">
        <v>142468531.18999997</v>
      </c>
      <c r="J6" s="81">
        <v>169347723.83999994</v>
      </c>
      <c r="K6" s="81">
        <v>205934346.10999998</v>
      </c>
      <c r="L6" s="81">
        <v>206518401.94999999</v>
      </c>
      <c r="M6" s="81">
        <v>200393339.41000003</v>
      </c>
      <c r="N6" s="81">
        <v>244549827.82999995</v>
      </c>
    </row>
    <row r="7" spans="1:14" x14ac:dyDescent="0.25">
      <c r="B7" s="134">
        <v>2020</v>
      </c>
      <c r="C7" s="51">
        <v>72385536.539999992</v>
      </c>
      <c r="D7" s="51">
        <v>73298104.459999993</v>
      </c>
      <c r="E7" s="51">
        <v>94138439.710000008</v>
      </c>
      <c r="F7" s="51">
        <v>118957975.25999999</v>
      </c>
      <c r="G7" s="51">
        <v>126419039.51999998</v>
      </c>
      <c r="H7" s="81">
        <v>133289450.10999995</v>
      </c>
      <c r="I7" s="81">
        <v>143063848.72999996</v>
      </c>
      <c r="J7" s="81">
        <v>157088225.44999993</v>
      </c>
      <c r="K7" s="81">
        <v>170910561.90999997</v>
      </c>
      <c r="L7" s="81">
        <v>181044798.74000001</v>
      </c>
      <c r="M7" s="81">
        <v>196329479.8900001</v>
      </c>
      <c r="N7" s="81">
        <v>208868765.67999995</v>
      </c>
    </row>
    <row r="8" spans="1:14" x14ac:dyDescent="0.25">
      <c r="B8" s="134">
        <v>2021</v>
      </c>
      <c r="C8" s="51">
        <v>24654538.569999997</v>
      </c>
      <c r="D8" s="51">
        <v>37487279.109999985</v>
      </c>
      <c r="E8" s="51">
        <v>64657286.770000003</v>
      </c>
      <c r="F8" s="51">
        <v>91744594.670000002</v>
      </c>
      <c r="G8" s="139"/>
      <c r="H8" s="140"/>
      <c r="I8" s="140"/>
      <c r="J8" s="140"/>
      <c r="K8" s="140"/>
      <c r="L8" s="140"/>
      <c r="M8" s="140"/>
      <c r="N8" s="140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241</v>
      </c>
      <c r="C10" s="11"/>
      <c r="D10" s="11"/>
      <c r="E10" s="11"/>
      <c r="F10" s="11"/>
      <c r="G10" s="11"/>
    </row>
    <row r="11" spans="1:14" x14ac:dyDescent="0.25">
      <c r="B11" s="118" t="s">
        <v>238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119116834.26999998</v>
      </c>
      <c r="D12" s="51">
        <v>253598896.10000008</v>
      </c>
      <c r="E12" s="51">
        <v>375898815.77999997</v>
      </c>
      <c r="F12" s="51">
        <v>514174272.81000024</v>
      </c>
      <c r="G12" s="51">
        <v>661121130.62000036</v>
      </c>
      <c r="H12" s="51">
        <v>855682156.12999988</v>
      </c>
      <c r="I12" s="51">
        <v>1000422383.8800002</v>
      </c>
      <c r="J12" s="51">
        <v>1139705916.2600005</v>
      </c>
      <c r="K12" s="51">
        <v>1259507933.7799997</v>
      </c>
      <c r="L12" s="51">
        <v>1388994397.4200001</v>
      </c>
      <c r="M12" s="51">
        <v>1507810546.4099989</v>
      </c>
      <c r="N12" s="51">
        <v>1617462428.4699998</v>
      </c>
    </row>
    <row r="13" spans="1:14" x14ac:dyDescent="0.25">
      <c r="B13" s="134">
        <v>2020</v>
      </c>
      <c r="C13" s="51">
        <v>151473021.50000015</v>
      </c>
      <c r="D13" s="51">
        <v>332114670.80000001</v>
      </c>
      <c r="E13" s="51">
        <v>461552432.47000003</v>
      </c>
      <c r="F13" s="51">
        <v>588774347.26000047</v>
      </c>
      <c r="G13" s="51">
        <v>717795181.82999969</v>
      </c>
      <c r="H13" s="51">
        <v>875630740.85000038</v>
      </c>
      <c r="I13" s="51">
        <v>1013384573.7999998</v>
      </c>
      <c r="J13" s="51">
        <v>1138899864.3099997</v>
      </c>
      <c r="K13" s="51">
        <v>1267769619.8099997</v>
      </c>
      <c r="L13" s="51">
        <v>1408590329.2699997</v>
      </c>
      <c r="M13" s="51">
        <v>1615767227.6599994</v>
      </c>
      <c r="N13" s="51">
        <v>1754688864.8199995</v>
      </c>
    </row>
    <row r="14" spans="1:14" x14ac:dyDescent="0.25">
      <c r="B14" s="134">
        <v>2021</v>
      </c>
      <c r="C14" s="51">
        <v>176242304.90999997</v>
      </c>
      <c r="D14" s="51">
        <v>324093540.23999995</v>
      </c>
      <c r="E14" s="51">
        <v>508297630.67000002</v>
      </c>
      <c r="F14" s="51">
        <v>698046651</v>
      </c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241</v>
      </c>
      <c r="C16" s="11"/>
      <c r="D16" s="11"/>
      <c r="E16" s="11"/>
      <c r="F16" s="11"/>
      <c r="G16" s="11"/>
    </row>
    <row r="17" spans="2:14" ht="19.5" customHeight="1" x14ac:dyDescent="0.25">
      <c r="B17" s="118" t="s">
        <v>243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206352189.98999998</v>
      </c>
      <c r="D18" s="51">
        <v>522838152.66000032</v>
      </c>
      <c r="E18" s="51">
        <v>658910315.61000001</v>
      </c>
      <c r="F18" s="51">
        <v>803638988.47000003</v>
      </c>
      <c r="G18" s="51">
        <v>942278569.61000085</v>
      </c>
      <c r="H18" s="51">
        <v>1217697236.47</v>
      </c>
      <c r="I18" s="51">
        <v>1441733443.1900001</v>
      </c>
      <c r="J18" s="51">
        <v>1748033042.3599999</v>
      </c>
      <c r="K18" s="51">
        <v>1887464470.54</v>
      </c>
      <c r="L18" s="51">
        <v>2032195797.9599996</v>
      </c>
      <c r="M18" s="51">
        <v>2188505078.5300016</v>
      </c>
      <c r="N18" s="51">
        <v>2331426227.3900013</v>
      </c>
    </row>
    <row r="19" spans="2:14" x14ac:dyDescent="0.25">
      <c r="B19" s="134">
        <v>2020</v>
      </c>
      <c r="C19" s="51">
        <v>269375646.06999993</v>
      </c>
      <c r="D19" s="51">
        <v>484526978.43000019</v>
      </c>
      <c r="E19" s="51">
        <v>638182029.69000018</v>
      </c>
      <c r="F19" s="51">
        <v>787829278.37999928</v>
      </c>
      <c r="G19" s="51">
        <v>866129588.88999915</v>
      </c>
      <c r="H19" s="51">
        <v>992039598.90999913</v>
      </c>
      <c r="I19" s="51">
        <v>1140484267.22</v>
      </c>
      <c r="J19" s="51">
        <v>1292247603.6899984</v>
      </c>
      <c r="K19" s="51">
        <v>1432965347.45</v>
      </c>
      <c r="L19" s="51">
        <v>1545820874.829999</v>
      </c>
      <c r="M19" s="51">
        <v>1671431620.0699997</v>
      </c>
      <c r="N19" s="51">
        <v>1896178946.1100004</v>
      </c>
    </row>
    <row r="20" spans="2:14" x14ac:dyDescent="0.25">
      <c r="B20" s="134">
        <v>2021</v>
      </c>
      <c r="C20" s="51">
        <v>276352139.67000008</v>
      </c>
      <c r="D20" s="51">
        <v>870949946.39999986</v>
      </c>
      <c r="E20" s="51">
        <v>1220893409.1199999</v>
      </c>
      <c r="F20" s="51">
        <v>1668765121.01</v>
      </c>
      <c r="G20" s="141"/>
      <c r="H20" s="141"/>
      <c r="I20" s="141"/>
      <c r="J20" s="141"/>
      <c r="K20" s="141"/>
      <c r="L20" s="141"/>
      <c r="M20" s="141"/>
      <c r="N20" s="141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283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4"/>
  <sheetViews>
    <sheetView showGridLines="0" topLeftCell="A4" zoomScaleNormal="100" workbookViewId="0">
      <selection activeCell="O22" sqref="O22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8.140625" bestFit="1" customWidth="1"/>
  </cols>
  <sheetData>
    <row r="1" spans="1:12" x14ac:dyDescent="0.25">
      <c r="A1" s="56" t="s">
        <v>123</v>
      </c>
    </row>
    <row r="2" spans="1:12" ht="18" customHeight="1" x14ac:dyDescent="0.25">
      <c r="B2" s="171" t="s">
        <v>206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</row>
    <row r="4" spans="1:12" ht="15.75" x14ac:dyDescent="0.25">
      <c r="B4" s="16" t="s">
        <v>295</v>
      </c>
      <c r="C4" s="11"/>
      <c r="D4" s="11"/>
      <c r="E4" s="11"/>
      <c r="F4" s="11"/>
      <c r="G4" s="11"/>
    </row>
    <row r="5" spans="1:12" ht="25.5" x14ac:dyDescent="0.25">
      <c r="B5" s="118" t="s">
        <v>244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43">
        <v>44287</v>
      </c>
    </row>
    <row r="6" spans="1:12" ht="12.75" customHeight="1" x14ac:dyDescent="0.25">
      <c r="B6" s="44" t="s">
        <v>81</v>
      </c>
      <c r="C6" s="144">
        <v>281.3</v>
      </c>
      <c r="D6" s="144">
        <v>303.60000000000002</v>
      </c>
      <c r="E6" s="144">
        <v>331.7</v>
      </c>
      <c r="F6" s="144">
        <v>326.60000000000002</v>
      </c>
      <c r="G6" s="144">
        <v>288.7</v>
      </c>
      <c r="H6" s="145">
        <v>331.9</v>
      </c>
      <c r="I6" s="145">
        <v>319.2</v>
      </c>
      <c r="J6" s="145">
        <v>351</v>
      </c>
      <c r="K6" s="145">
        <v>353.7</v>
      </c>
      <c r="L6" s="145">
        <v>331.7</v>
      </c>
    </row>
    <row r="7" spans="1:12" x14ac:dyDescent="0.25">
      <c r="B7" s="44" t="s">
        <v>82</v>
      </c>
      <c r="C7" s="144">
        <v>1071.3</v>
      </c>
      <c r="D7" s="144">
        <v>1166</v>
      </c>
      <c r="E7" s="144">
        <v>1122</v>
      </c>
      <c r="F7" s="144">
        <v>1156.5999999999999</v>
      </c>
      <c r="G7" s="144">
        <v>1144.9000000000001</v>
      </c>
      <c r="H7" s="145">
        <v>1240.7</v>
      </c>
      <c r="I7" s="145">
        <v>1203.5</v>
      </c>
      <c r="J7" s="145">
        <v>1101.7</v>
      </c>
      <c r="K7" s="145">
        <v>1271.8</v>
      </c>
      <c r="L7" s="145">
        <v>1352.2</v>
      </c>
    </row>
    <row r="8" spans="1:12" x14ac:dyDescent="0.25">
      <c r="B8" s="44" t="s">
        <v>223</v>
      </c>
      <c r="C8" s="144">
        <v>457.9</v>
      </c>
      <c r="D8" s="144">
        <v>478.4</v>
      </c>
      <c r="E8" s="146">
        <v>577.29999999999995</v>
      </c>
      <c r="F8" s="146">
        <v>630.6</v>
      </c>
      <c r="G8" s="146">
        <v>630.29999999999995</v>
      </c>
      <c r="H8" s="147">
        <v>551.1</v>
      </c>
      <c r="I8" s="147">
        <v>629</v>
      </c>
      <c r="J8" s="147">
        <v>639.29999999999995</v>
      </c>
      <c r="K8" s="147">
        <v>486.7</v>
      </c>
      <c r="L8" s="147">
        <v>578.4</v>
      </c>
    </row>
    <row r="9" spans="1:12" x14ac:dyDescent="0.25">
      <c r="B9" s="44"/>
      <c r="C9" s="144"/>
      <c r="D9" s="144"/>
      <c r="E9" s="146"/>
      <c r="F9" s="146"/>
      <c r="G9" s="146"/>
      <c r="H9" s="147"/>
      <c r="I9" s="147"/>
      <c r="J9" s="147"/>
      <c r="K9" s="147"/>
      <c r="L9" s="147"/>
    </row>
    <row r="10" spans="1:12" ht="13.5" customHeight="1" x14ac:dyDescent="0.25">
      <c r="B10" s="48"/>
      <c r="C10" s="144"/>
      <c r="D10" s="144"/>
      <c r="E10" s="144"/>
      <c r="F10" s="144"/>
      <c r="G10" s="144"/>
      <c r="H10" s="145"/>
      <c r="I10" s="145"/>
      <c r="J10" s="145"/>
      <c r="K10" s="145"/>
      <c r="L10" s="145"/>
    </row>
    <row r="11" spans="1:12" ht="15.75" x14ac:dyDescent="0.25">
      <c r="B11" s="16" t="s">
        <v>296</v>
      </c>
      <c r="C11" s="148"/>
      <c r="D11" s="148"/>
      <c r="E11" s="148"/>
      <c r="F11" s="148"/>
      <c r="G11" s="148"/>
      <c r="H11" s="149"/>
      <c r="I11" s="149"/>
      <c r="J11" s="149"/>
      <c r="K11" s="149"/>
      <c r="L11" s="149"/>
    </row>
    <row r="12" spans="1:12" ht="25.5" x14ac:dyDescent="0.25">
      <c r="B12" s="118" t="s">
        <v>245</v>
      </c>
      <c r="C12" s="117">
        <v>2012</v>
      </c>
      <c r="D12" s="117">
        <v>2013</v>
      </c>
      <c r="E12" s="117">
        <v>2014</v>
      </c>
      <c r="F12" s="117">
        <v>2015</v>
      </c>
      <c r="G12" s="117">
        <v>2016</v>
      </c>
      <c r="H12" s="117">
        <v>2017</v>
      </c>
      <c r="I12" s="117">
        <v>2018</v>
      </c>
      <c r="J12" s="117">
        <v>2019</v>
      </c>
      <c r="K12" s="142">
        <v>2020</v>
      </c>
      <c r="L12" s="143">
        <v>44287</v>
      </c>
    </row>
    <row r="13" spans="1:12" x14ac:dyDescent="0.25">
      <c r="B13" s="44" t="s">
        <v>247</v>
      </c>
      <c r="C13" s="144">
        <v>175</v>
      </c>
      <c r="D13" s="144">
        <v>179.2</v>
      </c>
      <c r="E13" s="144">
        <v>218.6</v>
      </c>
      <c r="F13" s="144">
        <v>224.5</v>
      </c>
      <c r="G13" s="144">
        <v>236</v>
      </c>
      <c r="H13" s="145">
        <v>229.7</v>
      </c>
      <c r="I13" s="145">
        <v>247.9</v>
      </c>
      <c r="J13" s="145">
        <v>251</v>
      </c>
      <c r="K13" s="145">
        <v>246.5</v>
      </c>
      <c r="L13" s="145">
        <v>251.1</v>
      </c>
    </row>
    <row r="14" spans="1:12" x14ac:dyDescent="0.25">
      <c r="B14" s="44" t="s">
        <v>13</v>
      </c>
      <c r="C14" s="144">
        <v>176.1</v>
      </c>
      <c r="D14" s="144">
        <v>197.2</v>
      </c>
      <c r="E14" s="144">
        <v>225.6</v>
      </c>
      <c r="F14" s="144">
        <v>225.4</v>
      </c>
      <c r="G14" s="144">
        <v>229.2</v>
      </c>
      <c r="H14" s="145">
        <v>229</v>
      </c>
      <c r="I14" s="145">
        <v>239.9</v>
      </c>
      <c r="J14" s="145">
        <v>238.6</v>
      </c>
      <c r="K14" s="145">
        <v>242.5</v>
      </c>
      <c r="L14" s="145">
        <v>262.2</v>
      </c>
    </row>
    <row r="15" spans="1:12" x14ac:dyDescent="0.25">
      <c r="B15" s="44" t="s">
        <v>14</v>
      </c>
      <c r="C15" s="144">
        <v>237</v>
      </c>
      <c r="D15" s="144">
        <v>265.8</v>
      </c>
      <c r="E15" s="146">
        <v>287.39999999999998</v>
      </c>
      <c r="F15" s="146">
        <v>318</v>
      </c>
      <c r="G15" s="146">
        <v>357.9</v>
      </c>
      <c r="H15" s="147">
        <v>372.6</v>
      </c>
      <c r="I15" s="147">
        <v>405.8</v>
      </c>
      <c r="J15" s="147">
        <v>410</v>
      </c>
      <c r="K15" s="147">
        <v>407.9</v>
      </c>
      <c r="L15" s="147">
        <v>419.7</v>
      </c>
    </row>
    <row r="16" spans="1:12" x14ac:dyDescent="0.25">
      <c r="B16" s="48"/>
      <c r="C16" s="144"/>
      <c r="D16" s="144"/>
      <c r="E16" s="144"/>
      <c r="F16" s="144"/>
      <c r="G16" s="144"/>
      <c r="H16" s="145"/>
      <c r="I16" s="149"/>
      <c r="J16" s="149"/>
      <c r="K16" s="149"/>
      <c r="L16" s="149"/>
    </row>
    <row r="17" spans="2:12" x14ac:dyDescent="0.25">
      <c r="B17" s="69" t="s">
        <v>283</v>
      </c>
      <c r="C17" s="150"/>
      <c r="D17" s="150"/>
      <c r="E17" s="150"/>
      <c r="F17" s="150"/>
      <c r="G17" s="150"/>
      <c r="H17" s="149"/>
      <c r="I17" s="149"/>
      <c r="J17" s="149"/>
      <c r="K17" s="149"/>
      <c r="L17" s="149"/>
    </row>
    <row r="18" spans="2:12" x14ac:dyDescent="0.25">
      <c r="B18" s="49"/>
      <c r="C18" s="150"/>
      <c r="D18" s="150"/>
      <c r="E18" s="150"/>
      <c r="F18" s="150"/>
      <c r="G18" s="150"/>
      <c r="H18" s="149"/>
      <c r="I18" s="149"/>
      <c r="J18" s="149"/>
      <c r="K18" s="149"/>
      <c r="L18" s="149"/>
    </row>
    <row r="19" spans="2:12" x14ac:dyDescent="0.25">
      <c r="B19" s="11"/>
      <c r="C19" s="11"/>
      <c r="D19" s="11"/>
      <c r="E19" s="11"/>
      <c r="F19" s="11"/>
      <c r="G19" s="11"/>
    </row>
    <row r="20" spans="2:12" x14ac:dyDescent="0.25">
      <c r="B20" s="11"/>
      <c r="C20" s="11"/>
      <c r="D20" s="11"/>
      <c r="E20" s="11"/>
      <c r="F20" s="11"/>
      <c r="G20" s="11"/>
    </row>
    <row r="21" spans="2:12" x14ac:dyDescent="0.25">
      <c r="B21" s="11"/>
      <c r="C21" s="11"/>
      <c r="D21" s="11"/>
      <c r="E21" s="11"/>
      <c r="F21" s="11"/>
      <c r="G21" s="11"/>
    </row>
    <row r="22" spans="2:12" x14ac:dyDescent="0.25">
      <c r="B22" s="11"/>
      <c r="C22" s="11"/>
      <c r="D22" s="11"/>
      <c r="E22" s="11"/>
      <c r="F22" s="11"/>
      <c r="G22" s="11"/>
    </row>
    <row r="23" spans="2:12" x14ac:dyDescent="0.25">
      <c r="B23" s="11"/>
      <c r="C23" s="11"/>
      <c r="D23" s="11"/>
      <c r="E23" s="11"/>
      <c r="F23" s="11"/>
      <c r="G23" s="11"/>
    </row>
    <row r="24" spans="2:12" x14ac:dyDescent="0.25">
      <c r="B24" s="11"/>
      <c r="C24" s="11"/>
      <c r="D24" s="11"/>
      <c r="E24" s="11"/>
      <c r="F24" s="11"/>
      <c r="G24" s="11"/>
    </row>
    <row r="25" spans="2:12" x14ac:dyDescent="0.25">
      <c r="B25" s="11"/>
      <c r="C25" s="11"/>
      <c r="D25" s="11"/>
      <c r="E25" s="11"/>
      <c r="F25" s="11"/>
      <c r="G25" s="11"/>
    </row>
    <row r="26" spans="2:12" x14ac:dyDescent="0.25">
      <c r="B26" s="11"/>
      <c r="C26" s="11"/>
      <c r="D26" s="11"/>
      <c r="E26" s="11"/>
      <c r="F26" s="11"/>
      <c r="G26" s="11"/>
    </row>
    <row r="27" spans="2:12" x14ac:dyDescent="0.25">
      <c r="B27" s="11"/>
      <c r="C27" s="11"/>
      <c r="D27" s="11"/>
      <c r="E27" s="11"/>
      <c r="F27" s="11"/>
      <c r="G27" s="11"/>
    </row>
    <row r="28" spans="2:12" x14ac:dyDescent="0.25">
      <c r="B28" s="11"/>
      <c r="C28" s="11"/>
      <c r="D28" s="11"/>
      <c r="E28" s="11"/>
      <c r="F28" s="11"/>
      <c r="G28" s="11"/>
    </row>
    <row r="29" spans="2:12" x14ac:dyDescent="0.25">
      <c r="B29" s="11"/>
      <c r="C29" s="11"/>
      <c r="D29" s="11"/>
      <c r="E29" s="11"/>
      <c r="F29" s="11"/>
      <c r="G29" s="11"/>
    </row>
    <row r="30" spans="2:12" x14ac:dyDescent="0.25">
      <c r="B30" s="11"/>
      <c r="C30" s="11"/>
      <c r="D30" s="11"/>
      <c r="E30" s="11"/>
      <c r="F30" s="11"/>
      <c r="G30" s="11"/>
    </row>
    <row r="31" spans="2:12" x14ac:dyDescent="0.25">
      <c r="B31" s="11"/>
      <c r="C31" s="11"/>
      <c r="D31" s="11"/>
      <c r="E31" s="11"/>
      <c r="F31" s="11"/>
      <c r="G31" s="11"/>
    </row>
    <row r="32" spans="2:12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44"/>
  <sheetViews>
    <sheetView showGridLines="0" zoomScaleNormal="100" workbookViewId="0">
      <selection activeCell="E16" sqref="E16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103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160</v>
      </c>
      <c r="C4" s="11"/>
      <c r="D4" s="11"/>
      <c r="E4" s="11"/>
      <c r="F4" s="11"/>
      <c r="G4" s="11"/>
      <c r="H4" s="11"/>
      <c r="I4" s="11"/>
    </row>
    <row r="5" spans="1:12" ht="30" customHeight="1" x14ac:dyDescent="0.25">
      <c r="B5" s="118" t="s">
        <v>105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2">
        <v>2020</v>
      </c>
      <c r="L5" s="151" t="s">
        <v>280</v>
      </c>
    </row>
    <row r="6" spans="1:12" x14ac:dyDescent="0.25">
      <c r="B6" s="44" t="s">
        <v>6</v>
      </c>
      <c r="C6" s="51">
        <v>2707951279</v>
      </c>
      <c r="D6" s="51">
        <v>3402031064</v>
      </c>
      <c r="E6" s="51">
        <v>2236583689</v>
      </c>
      <c r="F6" s="51">
        <v>2444336745</v>
      </c>
      <c r="G6" s="51">
        <v>2949737616</v>
      </c>
      <c r="H6" s="51">
        <v>3052164469</v>
      </c>
      <c r="I6" s="51">
        <v>3119452482</v>
      </c>
      <c r="J6" s="51">
        <v>3274461110.1375599</v>
      </c>
      <c r="K6" s="51">
        <v>3253024428.6542702</v>
      </c>
      <c r="L6" s="51">
        <v>3511825191.0480137</v>
      </c>
    </row>
    <row r="7" spans="1:12" x14ac:dyDescent="0.25">
      <c r="B7" s="44" t="s">
        <v>0</v>
      </c>
      <c r="C7" s="51">
        <v>34121035071.360001</v>
      </c>
      <c r="D7" s="51">
        <v>35458419198.019997</v>
      </c>
      <c r="E7" s="51">
        <v>39493488344.419998</v>
      </c>
      <c r="F7" s="51">
        <v>44872629529.269997</v>
      </c>
      <c r="G7" s="51">
        <v>49738176160.059998</v>
      </c>
      <c r="H7" s="51">
        <v>62780770895.210007</v>
      </c>
      <c r="I7" s="51">
        <v>61243796064.500008</v>
      </c>
      <c r="J7" s="51">
        <v>63667247835.560005</v>
      </c>
      <c r="K7" s="51">
        <v>65541336143.849998</v>
      </c>
      <c r="L7" s="51">
        <v>68634850186.190002</v>
      </c>
    </row>
    <row r="8" spans="1:12" x14ac:dyDescent="0.25">
      <c r="B8" s="44" t="s">
        <v>71</v>
      </c>
      <c r="C8" s="57">
        <v>7.6491842480954399E-3</v>
      </c>
      <c r="D8" s="57">
        <v>7.2886772783314034E-3</v>
      </c>
      <c r="E8" s="57">
        <v>7.2210436792650842E-3</v>
      </c>
      <c r="F8" s="57">
        <v>7.8917023360352851E-3</v>
      </c>
      <c r="G8" s="57">
        <v>8.4069236248152084E-3</v>
      </c>
      <c r="H8" s="57">
        <v>1.0044936286116406E-2</v>
      </c>
      <c r="I8" s="57">
        <v>9.4269407293441649E-3</v>
      </c>
      <c r="J8" s="57">
        <v>9.224528150103814E-3</v>
      </c>
      <c r="K8" s="57">
        <v>9.3793446862480544E-3</v>
      </c>
      <c r="L8" s="57">
        <v>9.5786113101950648E-3</v>
      </c>
    </row>
    <row r="9" spans="1:12" x14ac:dyDescent="0.25">
      <c r="B9" s="44" t="s">
        <v>9</v>
      </c>
      <c r="C9" s="51">
        <v>36828986350.360001</v>
      </c>
      <c r="D9" s="51">
        <v>38860450262.019997</v>
      </c>
      <c r="E9" s="51">
        <v>41730072033.419998</v>
      </c>
      <c r="F9" s="51">
        <v>47316966274.269997</v>
      </c>
      <c r="G9" s="51">
        <v>52687913776.059998</v>
      </c>
      <c r="H9" s="51">
        <v>65832935364.210007</v>
      </c>
      <c r="I9" s="51">
        <v>64363248546.500008</v>
      </c>
      <c r="J9" s="51">
        <v>66941708945.697563</v>
      </c>
      <c r="K9" s="51">
        <v>68794360572.504272</v>
      </c>
      <c r="L9" s="51">
        <f>L6+L7</f>
        <v>72146675377.238022</v>
      </c>
    </row>
    <row r="10" spans="1:12" ht="16.5" x14ac:dyDescent="0.3">
      <c r="B10" s="47"/>
      <c r="C10" s="47"/>
      <c r="D10" s="47"/>
      <c r="E10" s="47"/>
      <c r="F10" s="47"/>
      <c r="G10" s="47"/>
      <c r="H10" s="47"/>
      <c r="I10" s="47"/>
    </row>
    <row r="11" spans="1:12" ht="16.5" x14ac:dyDescent="0.3">
      <c r="B11" s="69" t="s">
        <v>297</v>
      </c>
      <c r="C11" s="47"/>
      <c r="D11" s="47"/>
      <c r="E11" s="47"/>
      <c r="F11" s="47"/>
      <c r="G11" s="47"/>
      <c r="H11" s="47"/>
      <c r="I11" s="47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1"/>
  <sheetViews>
    <sheetView showGridLines="0" topLeftCell="A10" zoomScaleNormal="100" workbookViewId="0">
      <selection activeCell="F19" sqref="F19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103</v>
      </c>
      <c r="C2" s="171"/>
      <c r="D2" s="171"/>
      <c r="E2" s="171"/>
      <c r="F2" s="171"/>
      <c r="G2" s="171"/>
      <c r="H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299</v>
      </c>
      <c r="C4" s="11"/>
      <c r="D4" s="11"/>
      <c r="E4" s="11"/>
      <c r="F4" s="11"/>
      <c r="G4" s="11"/>
    </row>
    <row r="5" spans="1:14" ht="26.25" x14ac:dyDescent="0.25">
      <c r="B5" s="135" t="s">
        <v>248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265764205</v>
      </c>
      <c r="D6" s="51">
        <v>284447769</v>
      </c>
      <c r="E6" s="51">
        <v>270932655</v>
      </c>
      <c r="F6" s="51">
        <v>291683980</v>
      </c>
      <c r="G6" s="51">
        <v>284828454</v>
      </c>
      <c r="H6" s="81">
        <v>262982244.28727269</v>
      </c>
      <c r="I6" s="81">
        <v>270606026.71272731</v>
      </c>
      <c r="J6" s="81">
        <v>331449195</v>
      </c>
      <c r="K6" s="81">
        <v>257702503.25098515</v>
      </c>
      <c r="L6" s="81">
        <v>254955929.74554777</v>
      </c>
      <c r="M6" s="81">
        <v>223902382.40315199</v>
      </c>
      <c r="N6" s="81">
        <v>275205765.73787498</v>
      </c>
    </row>
    <row r="7" spans="1:14" x14ac:dyDescent="0.25">
      <c r="B7" s="134">
        <v>2020</v>
      </c>
      <c r="C7" s="51">
        <v>252079304.20649976</v>
      </c>
      <c r="D7" s="51">
        <v>251216738.20950699</v>
      </c>
      <c r="E7" s="51">
        <v>265523597.96662754</v>
      </c>
      <c r="F7" s="51">
        <v>236461574.42911804</v>
      </c>
      <c r="G7" s="51">
        <v>253425875.30288768</v>
      </c>
      <c r="H7" s="80">
        <v>264538648.88935542</v>
      </c>
      <c r="I7" s="80">
        <v>280876125.79989052</v>
      </c>
      <c r="J7" s="80">
        <v>261210334.05761576</v>
      </c>
      <c r="K7" s="80">
        <v>285545142.39787054</v>
      </c>
      <c r="L7" s="80">
        <v>285620353.82928848</v>
      </c>
      <c r="M7" s="80">
        <v>288453084.96405029</v>
      </c>
      <c r="N7" s="80">
        <v>328003348.4615593</v>
      </c>
    </row>
    <row r="8" spans="1:14" x14ac:dyDescent="0.25">
      <c r="B8" s="134">
        <v>2021</v>
      </c>
      <c r="C8" s="51">
        <v>307844967.95993304</v>
      </c>
      <c r="D8" s="51">
        <v>289792260.56500006</v>
      </c>
      <c r="E8" s="51">
        <v>315965671.36434484</v>
      </c>
      <c r="F8" s="51">
        <v>350479077.3162179</v>
      </c>
      <c r="G8" s="152"/>
      <c r="H8" s="153"/>
      <c r="I8" s="153"/>
      <c r="J8" s="153"/>
      <c r="K8" s="153"/>
      <c r="L8" s="153"/>
      <c r="M8" s="153"/>
      <c r="N8" s="153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x14ac:dyDescent="0.25">
      <c r="B10" s="134"/>
      <c r="C10" s="51"/>
      <c r="D10" s="51"/>
      <c r="E10" s="51"/>
      <c r="F10" s="51"/>
      <c r="G10" s="51"/>
      <c r="H10" s="80"/>
      <c r="I10" s="80"/>
      <c r="J10" s="80"/>
      <c r="K10" s="80"/>
      <c r="L10" s="80"/>
      <c r="M10" s="80"/>
      <c r="N10" s="80"/>
    </row>
    <row r="11" spans="1:14" ht="15.75" x14ac:dyDescent="0.25">
      <c r="B11" s="16" t="s">
        <v>300</v>
      </c>
      <c r="C11" s="11"/>
      <c r="D11" s="11"/>
      <c r="E11" s="11"/>
      <c r="F11" s="11"/>
      <c r="G11" s="11"/>
    </row>
    <row r="12" spans="1:14" ht="26.25" x14ac:dyDescent="0.25">
      <c r="B12" s="135" t="s">
        <v>249</v>
      </c>
      <c r="C12" s="137" t="s">
        <v>208</v>
      </c>
      <c r="D12" s="137" t="s">
        <v>209</v>
      </c>
      <c r="E12" s="137" t="s">
        <v>210</v>
      </c>
      <c r="F12" s="137" t="s">
        <v>211</v>
      </c>
      <c r="G12" s="137" t="s">
        <v>212</v>
      </c>
      <c r="H12" s="137" t="s">
        <v>213</v>
      </c>
      <c r="I12" s="137" t="s">
        <v>214</v>
      </c>
      <c r="J12" s="137" t="s">
        <v>215</v>
      </c>
      <c r="K12" s="137" t="s">
        <v>216</v>
      </c>
      <c r="L12" s="137" t="s">
        <v>217</v>
      </c>
      <c r="M12" s="137" t="s">
        <v>218</v>
      </c>
      <c r="N12" s="137" t="s">
        <v>219</v>
      </c>
    </row>
    <row r="13" spans="1:14" x14ac:dyDescent="0.25">
      <c r="B13" s="134">
        <v>2019</v>
      </c>
      <c r="C13" s="51">
        <v>5177138365.5799999</v>
      </c>
      <c r="D13" s="51">
        <v>5245884680.2199993</v>
      </c>
      <c r="E13" s="51">
        <v>4886611563.7399988</v>
      </c>
      <c r="F13" s="51">
        <v>4886611563.7399988</v>
      </c>
      <c r="G13" s="51">
        <v>4997417863.5099983</v>
      </c>
      <c r="H13" s="81">
        <v>5319234446.9799995</v>
      </c>
      <c r="I13" s="81">
        <v>5091294571.7899971</v>
      </c>
      <c r="J13" s="81">
        <v>5268385284.6900024</v>
      </c>
      <c r="K13" s="81">
        <v>5119679573.8199997</v>
      </c>
      <c r="L13" s="81">
        <v>5432243435.9599991</v>
      </c>
      <c r="M13" s="81">
        <v>5739661646.7600021</v>
      </c>
      <c r="N13" s="81">
        <v>6429875003.9900055</v>
      </c>
    </row>
    <row r="14" spans="1:14" x14ac:dyDescent="0.25">
      <c r="B14" s="134">
        <v>2020</v>
      </c>
      <c r="C14" s="51">
        <v>5438351650.0299997</v>
      </c>
      <c r="D14" s="51">
        <v>5592213019.1800003</v>
      </c>
      <c r="E14" s="51">
        <v>5191831757.6799994</v>
      </c>
      <c r="F14" s="51">
        <v>5139570744.1200008</v>
      </c>
      <c r="G14" s="51">
        <v>5749977011.039999</v>
      </c>
      <c r="H14" s="80">
        <v>4882172178.5700006</v>
      </c>
      <c r="I14" s="80">
        <v>5143062207.1299973</v>
      </c>
      <c r="J14" s="80">
        <v>5490115860.4499989</v>
      </c>
      <c r="K14" s="80">
        <v>5590151320.1900005</v>
      </c>
      <c r="L14" s="80">
        <v>4870210791.9899998</v>
      </c>
      <c r="M14" s="80">
        <v>6036996951.4699984</v>
      </c>
      <c r="N14" s="80">
        <v>6416682652.0000048</v>
      </c>
    </row>
    <row r="15" spans="1:14" x14ac:dyDescent="0.25">
      <c r="B15" s="134">
        <v>2021</v>
      </c>
      <c r="C15" s="51">
        <v>6109715390.5199995</v>
      </c>
      <c r="D15" s="51">
        <v>6288062224.1800003</v>
      </c>
      <c r="E15" s="51">
        <v>6061191233.4699993</v>
      </c>
      <c r="F15" s="51">
        <v>5996512365.1800013</v>
      </c>
      <c r="G15" s="152"/>
      <c r="H15" s="153"/>
      <c r="I15" s="153"/>
      <c r="J15" s="153"/>
      <c r="K15" s="153"/>
      <c r="L15" s="153"/>
      <c r="M15" s="153"/>
      <c r="N15" s="153"/>
    </row>
    <row r="16" spans="1:14" ht="16.5" x14ac:dyDescent="0.3">
      <c r="B16" s="47"/>
      <c r="C16" s="11"/>
      <c r="D16" s="11"/>
      <c r="E16" s="11"/>
      <c r="F16" s="11"/>
      <c r="G16" s="11"/>
    </row>
    <row r="17" spans="2:7" x14ac:dyDescent="0.25">
      <c r="B17" s="69" t="s">
        <v>298</v>
      </c>
      <c r="C17" s="11"/>
      <c r="D17" s="11"/>
      <c r="E17" s="11"/>
      <c r="F17" s="11"/>
      <c r="G17" s="11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</sheetData>
  <mergeCells count="1">
    <mergeCell ref="B2:H2"/>
  </mergeCells>
  <phoneticPr fontId="30" type="noConversion"/>
  <hyperlinks>
    <hyperlink ref="A1" location="Índice!A1" display="volta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63"/>
  <sheetViews>
    <sheetView showGridLines="0" zoomScaleNormal="100" workbookViewId="0">
      <selection activeCell="G17" sqref="G17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103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159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54" t="s">
        <v>106</v>
      </c>
      <c r="C5" s="155">
        <v>2012</v>
      </c>
      <c r="D5" s="155">
        <v>2013</v>
      </c>
      <c r="E5" s="155">
        <v>2014</v>
      </c>
      <c r="F5" s="155">
        <v>2015</v>
      </c>
      <c r="G5" s="155">
        <v>2016</v>
      </c>
      <c r="H5" s="155">
        <v>2017</v>
      </c>
      <c r="I5" s="155">
        <v>2018</v>
      </c>
      <c r="J5" s="155">
        <v>2019</v>
      </c>
      <c r="K5" s="155">
        <v>2020</v>
      </c>
      <c r="L5" s="156" t="s">
        <v>280</v>
      </c>
    </row>
    <row r="6" spans="1:12" x14ac:dyDescent="0.25">
      <c r="B6" s="44" t="s">
        <v>85</v>
      </c>
      <c r="C6" s="51">
        <v>26498342027.040001</v>
      </c>
      <c r="D6" s="51">
        <v>27649309410.669998</v>
      </c>
      <c r="E6" s="51">
        <v>30404532611.150002</v>
      </c>
      <c r="F6" s="51">
        <v>34079351853.25</v>
      </c>
      <c r="G6" s="51">
        <v>36799875497.279999</v>
      </c>
      <c r="H6" s="51">
        <v>45400022592.910004</v>
      </c>
      <c r="I6" s="51">
        <v>45981273274.160004</v>
      </c>
      <c r="J6" s="51">
        <v>46669898460.980003</v>
      </c>
      <c r="K6" s="51">
        <v>47895417502.010002</v>
      </c>
      <c r="L6" s="51">
        <v>48903904054.009995</v>
      </c>
    </row>
    <row r="7" spans="1:12" x14ac:dyDescent="0.25">
      <c r="B7" s="44" t="s">
        <v>86</v>
      </c>
      <c r="C7" s="51">
        <v>2532938611.6700001</v>
      </c>
      <c r="D7" s="51">
        <v>2592031704.23</v>
      </c>
      <c r="E7" s="51">
        <v>3151696714.3000002</v>
      </c>
      <c r="F7" s="51">
        <v>3795423034.5900002</v>
      </c>
      <c r="G7" s="51">
        <v>4555987053.4799995</v>
      </c>
      <c r="H7" s="51">
        <v>5300938957.25</v>
      </c>
      <c r="I7" s="51">
        <v>5877222460.9399996</v>
      </c>
      <c r="J7" s="51">
        <v>6275624710.3199997</v>
      </c>
      <c r="K7" s="51">
        <v>6445321327.1599998</v>
      </c>
      <c r="L7" s="51">
        <v>7013007394.0799999</v>
      </c>
    </row>
    <row r="8" spans="1:12" x14ac:dyDescent="0.25">
      <c r="B8" s="44" t="s">
        <v>87</v>
      </c>
      <c r="C8" s="51">
        <v>5089754432.6499996</v>
      </c>
      <c r="D8" s="51">
        <v>5217078083.1199999</v>
      </c>
      <c r="E8" s="51">
        <v>5937259018.9700003</v>
      </c>
      <c r="F8" s="51">
        <v>6997854641.4300003</v>
      </c>
      <c r="G8" s="51">
        <v>8382313609.3000002</v>
      </c>
      <c r="H8" s="51">
        <v>12079809345.049999</v>
      </c>
      <c r="I8" s="51">
        <v>9385300329.3999996</v>
      </c>
      <c r="J8" s="51">
        <v>10721724664.26</v>
      </c>
      <c r="K8" s="51">
        <v>11200597314.68</v>
      </c>
      <c r="L8" s="51">
        <v>12717938738.099998</v>
      </c>
    </row>
    <row r="9" spans="1:12" x14ac:dyDescent="0.25">
      <c r="B9" s="48" t="s">
        <v>9</v>
      </c>
      <c r="C9" s="128">
        <f>C6+C7+C8</f>
        <v>34121035071.360001</v>
      </c>
      <c r="D9" s="128">
        <f t="shared" ref="D9:K9" si="0">D6+D7+D8</f>
        <v>35458419198.019997</v>
      </c>
      <c r="E9" s="128">
        <f t="shared" si="0"/>
        <v>39493488344.419998</v>
      </c>
      <c r="F9" s="128">
        <f t="shared" si="0"/>
        <v>44872629529.269997</v>
      </c>
      <c r="G9" s="128">
        <f t="shared" si="0"/>
        <v>49738176160.059998</v>
      </c>
      <c r="H9" s="128">
        <f t="shared" si="0"/>
        <v>62780770895.210007</v>
      </c>
      <c r="I9" s="128">
        <f t="shared" si="0"/>
        <v>61243796064.500008</v>
      </c>
      <c r="J9" s="128">
        <f t="shared" si="0"/>
        <v>63667247835.560005</v>
      </c>
      <c r="K9" s="128">
        <f t="shared" si="0"/>
        <v>65541336143.849998</v>
      </c>
      <c r="L9" s="128">
        <v>68634850186.189995</v>
      </c>
    </row>
    <row r="10" spans="1:12" x14ac:dyDescent="0.25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5">
      <c r="B11" s="174" t="s">
        <v>250</v>
      </c>
      <c r="C11" s="174"/>
      <c r="D11" s="174"/>
      <c r="E11" s="155">
        <v>2014</v>
      </c>
      <c r="F11" s="155">
        <v>2015</v>
      </c>
      <c r="G11" s="155">
        <v>2016</v>
      </c>
      <c r="H11" s="155">
        <v>2017</v>
      </c>
      <c r="I11" s="155">
        <v>2018</v>
      </c>
      <c r="J11" s="155">
        <v>2019</v>
      </c>
      <c r="K11" s="155">
        <v>2020</v>
      </c>
      <c r="L11" s="159">
        <v>44287</v>
      </c>
    </row>
    <row r="12" spans="1:12" x14ac:dyDescent="0.25">
      <c r="B12" s="175" t="s">
        <v>85</v>
      </c>
      <c r="C12" s="175"/>
      <c r="D12" s="175"/>
      <c r="E12" s="158">
        <v>4619</v>
      </c>
      <c r="F12" s="158">
        <v>5118</v>
      </c>
      <c r="G12" s="158">
        <v>5370</v>
      </c>
      <c r="H12" s="158">
        <v>6444</v>
      </c>
      <c r="I12" s="158">
        <v>6516</v>
      </c>
      <c r="J12" s="158">
        <v>6545</v>
      </c>
      <c r="K12" s="158">
        <v>6693</v>
      </c>
      <c r="L12" s="158">
        <v>6845</v>
      </c>
    </row>
    <row r="13" spans="1:12" x14ac:dyDescent="0.25">
      <c r="B13" s="175" t="s">
        <v>86</v>
      </c>
      <c r="C13" s="175"/>
      <c r="D13" s="175"/>
      <c r="E13" s="158">
        <v>6854</v>
      </c>
      <c r="F13" s="158">
        <v>7457</v>
      </c>
      <c r="G13" s="158">
        <v>7985</v>
      </c>
      <c r="H13" s="158">
        <v>8448</v>
      </c>
      <c r="I13" s="158">
        <v>7153</v>
      </c>
      <c r="J13" s="158">
        <v>6467</v>
      </c>
      <c r="K13" s="158">
        <v>6277</v>
      </c>
      <c r="L13" s="158">
        <v>6777</v>
      </c>
    </row>
    <row r="14" spans="1:12" x14ac:dyDescent="0.25">
      <c r="B14" s="175" t="s">
        <v>87</v>
      </c>
      <c r="C14" s="175"/>
      <c r="D14" s="175"/>
      <c r="E14" s="158">
        <v>3251</v>
      </c>
      <c r="F14" s="158">
        <v>3733</v>
      </c>
      <c r="G14" s="158">
        <v>4256</v>
      </c>
      <c r="H14" s="158">
        <v>5716</v>
      </c>
      <c r="I14" s="158">
        <v>4245</v>
      </c>
      <c r="J14" s="158">
        <v>4596</v>
      </c>
      <c r="K14" s="158">
        <v>4623</v>
      </c>
      <c r="L14" s="158">
        <v>5210</v>
      </c>
    </row>
    <row r="15" spans="1:12" x14ac:dyDescent="0.25">
      <c r="B15" s="48"/>
      <c r="C15" s="128"/>
      <c r="D15" s="128"/>
      <c r="E15" s="157"/>
      <c r="F15" s="157"/>
      <c r="G15" s="157"/>
      <c r="H15" s="157"/>
      <c r="I15" s="157"/>
      <c r="J15" s="157"/>
      <c r="K15" s="157"/>
      <c r="L15" s="157"/>
    </row>
    <row r="16" spans="1:12" ht="16.5" x14ac:dyDescent="0.3">
      <c r="B16" s="47"/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301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69" t="s">
        <v>251</v>
      </c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topLeftCell="A13" zoomScaleNormal="100" workbookViewId="0">
      <selection activeCell="G23" sqref="G23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103</v>
      </c>
      <c r="C2" s="171"/>
      <c r="D2" s="171"/>
      <c r="E2" s="171"/>
      <c r="F2" s="171"/>
      <c r="G2" s="171"/>
      <c r="H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252</v>
      </c>
      <c r="C4" s="11"/>
      <c r="D4" s="11"/>
      <c r="E4" s="11"/>
      <c r="F4" s="11"/>
      <c r="G4" s="11"/>
    </row>
    <row r="5" spans="1:14" x14ac:dyDescent="0.25">
      <c r="B5" s="135" t="s">
        <v>253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3640576893.9000001</v>
      </c>
      <c r="D6" s="51">
        <v>3783337719.5999999</v>
      </c>
      <c r="E6" s="51">
        <v>3599568605.9599991</v>
      </c>
      <c r="F6" s="51">
        <v>3620423453.6500015</v>
      </c>
      <c r="G6" s="51">
        <v>3649281104.5400009</v>
      </c>
      <c r="H6" s="81">
        <v>3678871616.7099991</v>
      </c>
      <c r="I6" s="81">
        <v>3626844290.9799995</v>
      </c>
      <c r="J6" s="81">
        <v>3675030392.2400017</v>
      </c>
      <c r="K6" s="81">
        <v>3711602997.7699966</v>
      </c>
      <c r="L6" s="81">
        <v>3686461771.9700012</v>
      </c>
      <c r="M6" s="81">
        <v>4576208531.0999985</v>
      </c>
      <c r="N6" s="81">
        <v>5421691082.5600052</v>
      </c>
    </row>
    <row r="7" spans="1:14" x14ac:dyDescent="0.25">
      <c r="B7" s="134">
        <v>2020</v>
      </c>
      <c r="C7" s="51">
        <v>3871203230.6300001</v>
      </c>
      <c r="D7" s="51">
        <v>4010220970.4700003</v>
      </c>
      <c r="E7" s="51">
        <v>3728919175.0599995</v>
      </c>
      <c r="F7" s="51">
        <v>3764451677.9500008</v>
      </c>
      <c r="G7" s="51">
        <v>4460369141.3699989</v>
      </c>
      <c r="H7" s="80">
        <v>3453677891.6100006</v>
      </c>
      <c r="I7" s="80">
        <v>3599800006.0900002</v>
      </c>
      <c r="J7" s="80">
        <v>3710443476.2799988</v>
      </c>
      <c r="K7" s="80">
        <v>4068989339.6800003</v>
      </c>
      <c r="L7" s="80">
        <v>3645783462</v>
      </c>
      <c r="M7" s="80">
        <v>4163625830.4199982</v>
      </c>
      <c r="N7" s="80">
        <v>5417933300.4500046</v>
      </c>
    </row>
    <row r="8" spans="1:14" x14ac:dyDescent="0.25">
      <c r="B8" s="134">
        <v>2021</v>
      </c>
      <c r="C8" s="51">
        <v>4055495307.6999998</v>
      </c>
      <c r="D8" s="51">
        <v>4259750470.2300005</v>
      </c>
      <c r="E8" s="51">
        <v>4112712687.9499989</v>
      </c>
      <c r="F8" s="51">
        <v>3955323140.2300014</v>
      </c>
      <c r="G8" s="152"/>
      <c r="H8" s="153"/>
      <c r="I8" s="153"/>
      <c r="J8" s="153"/>
      <c r="K8" s="153"/>
      <c r="L8" s="153"/>
      <c r="M8" s="153"/>
      <c r="N8" s="153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75" x14ac:dyDescent="0.25">
      <c r="B10" s="16" t="s">
        <v>252</v>
      </c>
      <c r="C10" s="11"/>
      <c r="D10" s="11"/>
      <c r="E10" s="11"/>
      <c r="F10" s="11"/>
      <c r="G10" s="11"/>
    </row>
    <row r="11" spans="1:14" x14ac:dyDescent="0.25">
      <c r="B11" s="135" t="s">
        <v>254</v>
      </c>
      <c r="C11" s="137" t="s">
        <v>208</v>
      </c>
      <c r="D11" s="137" t="s">
        <v>209</v>
      </c>
      <c r="E11" s="137" t="s">
        <v>210</v>
      </c>
      <c r="F11" s="137" t="s">
        <v>211</v>
      </c>
      <c r="G11" s="137" t="s">
        <v>212</v>
      </c>
      <c r="H11" s="137" t="s">
        <v>213</v>
      </c>
      <c r="I11" s="137" t="s">
        <v>214</v>
      </c>
      <c r="J11" s="137" t="s">
        <v>215</v>
      </c>
      <c r="K11" s="137" t="s">
        <v>216</v>
      </c>
      <c r="L11" s="137" t="s">
        <v>217</v>
      </c>
      <c r="M11" s="137" t="s">
        <v>218</v>
      </c>
      <c r="N11" s="137" t="s">
        <v>219</v>
      </c>
    </row>
    <row r="12" spans="1:14" x14ac:dyDescent="0.25">
      <c r="B12" s="134">
        <v>2019</v>
      </c>
      <c r="C12" s="51">
        <v>497639076.94</v>
      </c>
      <c r="D12" s="51">
        <v>523774713.84999996</v>
      </c>
      <c r="E12" s="51">
        <v>494494647.37000012</v>
      </c>
      <c r="F12" s="51">
        <v>527473269.37999988</v>
      </c>
      <c r="G12" s="51">
        <v>533940749.01000023</v>
      </c>
      <c r="H12" s="81">
        <v>583717309.60999966</v>
      </c>
      <c r="I12" s="81">
        <v>511570763.76999998</v>
      </c>
      <c r="J12" s="81">
        <v>557933867.67000008</v>
      </c>
      <c r="K12" s="81">
        <v>565972834.9000001</v>
      </c>
      <c r="L12" s="81">
        <v>534058835.27000046</v>
      </c>
      <c r="M12" s="81">
        <v>550430927.37999916</v>
      </c>
      <c r="N12" s="81">
        <v>394617715.17000008</v>
      </c>
    </row>
    <row r="13" spans="1:14" x14ac:dyDescent="0.25">
      <c r="B13" s="134">
        <v>2020</v>
      </c>
      <c r="C13" s="51">
        <v>554194837.33000004</v>
      </c>
      <c r="D13" s="51">
        <v>598152203.95999992</v>
      </c>
      <c r="E13" s="51">
        <v>531296377.06999993</v>
      </c>
      <c r="F13" s="51">
        <v>516177565.67000031</v>
      </c>
      <c r="G13" s="51">
        <v>494588257.61999989</v>
      </c>
      <c r="H13" s="80">
        <v>551385741.65999985</v>
      </c>
      <c r="I13" s="80">
        <v>587643185.05000019</v>
      </c>
      <c r="J13" s="80">
        <v>519274982.07999945</v>
      </c>
      <c r="K13" s="80">
        <v>601106290.83000088</v>
      </c>
      <c r="L13" s="80">
        <v>405944608.25</v>
      </c>
      <c r="M13" s="80">
        <v>803372075.77999973</v>
      </c>
      <c r="N13" s="80">
        <v>282185201.85999966</v>
      </c>
    </row>
    <row r="14" spans="1:14" x14ac:dyDescent="0.25">
      <c r="B14" s="134">
        <v>2021</v>
      </c>
      <c r="C14" s="51">
        <v>910011109.02999997</v>
      </c>
      <c r="D14" s="51">
        <v>598877245.88000011</v>
      </c>
      <c r="E14" s="51">
        <v>645235039.25999999</v>
      </c>
      <c r="F14" s="51">
        <v>613383656.77999973</v>
      </c>
      <c r="G14" s="152"/>
      <c r="H14" s="153"/>
      <c r="I14" s="153"/>
      <c r="J14" s="153"/>
      <c r="K14" s="153"/>
      <c r="L14" s="153"/>
      <c r="M14" s="153"/>
      <c r="N14" s="153"/>
    </row>
    <row r="15" spans="1:14" s="160" customFormat="1" ht="16.5" x14ac:dyDescent="0.3">
      <c r="B15" s="161"/>
      <c r="C15" s="162"/>
      <c r="D15" s="162"/>
      <c r="E15" s="162"/>
      <c r="F15" s="162"/>
      <c r="G15" s="162"/>
    </row>
    <row r="16" spans="1:14" s="160" customFormat="1" ht="15.75" x14ac:dyDescent="0.25">
      <c r="B16" s="16" t="s">
        <v>252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60" customFormat="1" x14ac:dyDescent="0.25">
      <c r="B17" s="135" t="s">
        <v>255</v>
      </c>
      <c r="C17" s="137" t="s">
        <v>208</v>
      </c>
      <c r="D17" s="137" t="s">
        <v>209</v>
      </c>
      <c r="E17" s="137" t="s">
        <v>210</v>
      </c>
      <c r="F17" s="137" t="s">
        <v>211</v>
      </c>
      <c r="G17" s="137" t="s">
        <v>212</v>
      </c>
      <c r="H17" s="137" t="s">
        <v>213</v>
      </c>
      <c r="I17" s="137" t="s">
        <v>214</v>
      </c>
      <c r="J17" s="137" t="s">
        <v>215</v>
      </c>
      <c r="K17" s="137" t="s">
        <v>216</v>
      </c>
      <c r="L17" s="137" t="s">
        <v>217</v>
      </c>
      <c r="M17" s="137" t="s">
        <v>218</v>
      </c>
      <c r="N17" s="137" t="s">
        <v>219</v>
      </c>
    </row>
    <row r="18" spans="2:14" s="160" customFormat="1" x14ac:dyDescent="0.25">
      <c r="B18" s="134">
        <v>2019</v>
      </c>
      <c r="C18" s="51">
        <v>1038922394.74</v>
      </c>
      <c r="D18" s="51">
        <v>938772246.76999998</v>
      </c>
      <c r="E18" s="51">
        <v>792548310.41000009</v>
      </c>
      <c r="F18" s="51">
        <v>811924675.48999977</v>
      </c>
      <c r="G18" s="51">
        <v>814196009.96000004</v>
      </c>
      <c r="H18" s="81">
        <v>1056645520.6599998</v>
      </c>
      <c r="I18" s="81">
        <v>952879517.03999996</v>
      </c>
      <c r="J18" s="81">
        <v>1035421024.7800007</v>
      </c>
      <c r="K18" s="81">
        <v>842103741.14999962</v>
      </c>
      <c r="L18" s="81">
        <v>1211722828.7199993</v>
      </c>
      <c r="M18" s="81">
        <v>613022188.28000069</v>
      </c>
      <c r="N18" s="81">
        <v>613566206.26000023</v>
      </c>
    </row>
    <row r="19" spans="2:14" s="160" customFormat="1" x14ac:dyDescent="0.25">
      <c r="B19" s="134">
        <v>2020</v>
      </c>
      <c r="C19" s="51">
        <v>1012953582.0700001</v>
      </c>
      <c r="D19" s="51">
        <v>983839844.74999988</v>
      </c>
      <c r="E19" s="51">
        <v>931616205.54999995</v>
      </c>
      <c r="F19" s="51">
        <v>858941500.5</v>
      </c>
      <c r="G19" s="51">
        <v>795019612.05000019</v>
      </c>
      <c r="H19" s="80">
        <v>877108545.30000019</v>
      </c>
      <c r="I19" s="80">
        <v>955619015.98999977</v>
      </c>
      <c r="J19" s="80">
        <v>1260397402.0900002</v>
      </c>
      <c r="K19" s="80">
        <v>920055689.67999935</v>
      </c>
      <c r="L19" s="80">
        <v>818482721.73999977</v>
      </c>
      <c r="M19" s="80">
        <v>1069999045.2700005</v>
      </c>
      <c r="N19" s="80">
        <v>716564149.69000053</v>
      </c>
    </row>
    <row r="20" spans="2:14" s="160" customFormat="1" x14ac:dyDescent="0.25">
      <c r="B20" s="134">
        <v>2021</v>
      </c>
      <c r="C20" s="51">
        <v>1144208973.79</v>
      </c>
      <c r="D20" s="51">
        <v>1429434508.0700002</v>
      </c>
      <c r="E20" s="51">
        <v>1303243506.2599998</v>
      </c>
      <c r="F20" s="51">
        <v>1427805568.1700001</v>
      </c>
      <c r="G20" s="152"/>
      <c r="H20" s="153"/>
      <c r="I20" s="153"/>
      <c r="J20" s="153"/>
      <c r="K20" s="153"/>
      <c r="L20" s="153"/>
      <c r="M20" s="153"/>
      <c r="N20" s="153"/>
    </row>
    <row r="21" spans="2:14" s="160" customFormat="1" ht="16.5" x14ac:dyDescent="0.3">
      <c r="B21" s="161"/>
      <c r="C21" s="162"/>
      <c r="D21" s="162"/>
      <c r="E21" s="162"/>
      <c r="F21" s="162"/>
      <c r="G21" s="162"/>
    </row>
    <row r="22" spans="2:14" x14ac:dyDescent="0.25">
      <c r="B22" s="69" t="s">
        <v>298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62"/>
  <sheetViews>
    <sheetView showGridLines="0" topLeftCell="A10" zoomScaleNormal="100" workbookViewId="0">
      <selection activeCell="L15" sqref="L15"/>
    </sheetView>
  </sheetViews>
  <sheetFormatPr defaultRowHeight="15" x14ac:dyDescent="0.25"/>
  <cols>
    <col min="2" max="2" width="29" customWidth="1"/>
    <col min="3" max="12" width="14.28515625" bestFit="1" customWidth="1"/>
  </cols>
  <sheetData>
    <row r="1" spans="1:12" x14ac:dyDescent="0.25">
      <c r="A1" s="56" t="s">
        <v>123</v>
      </c>
    </row>
    <row r="2" spans="1:12" ht="18" x14ac:dyDescent="0.25">
      <c r="B2" s="171" t="s">
        <v>103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158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54" t="s">
        <v>302</v>
      </c>
      <c r="C5" s="155">
        <v>2012</v>
      </c>
      <c r="D5" s="155">
        <v>2013</v>
      </c>
      <c r="E5" s="155">
        <v>2014</v>
      </c>
      <c r="F5" s="155">
        <v>2015</v>
      </c>
      <c r="G5" s="155">
        <v>2016</v>
      </c>
      <c r="H5" s="155">
        <v>2017</v>
      </c>
      <c r="I5" s="155">
        <v>2018</v>
      </c>
      <c r="J5" s="155">
        <v>2019</v>
      </c>
      <c r="K5" s="155">
        <v>2020</v>
      </c>
      <c r="L5" s="156" t="s">
        <v>280</v>
      </c>
    </row>
    <row r="6" spans="1:12" x14ac:dyDescent="0.25">
      <c r="B6" s="44" t="s">
        <v>81</v>
      </c>
      <c r="C6" s="163">
        <v>350479674</v>
      </c>
      <c r="D6" s="163">
        <v>396566994</v>
      </c>
      <c r="E6" s="163">
        <v>416409070</v>
      </c>
      <c r="F6" s="163">
        <v>524704182</v>
      </c>
      <c r="G6" s="163">
        <v>624597944</v>
      </c>
      <c r="H6" s="163">
        <v>737213348</v>
      </c>
      <c r="I6" s="163">
        <v>896282699</v>
      </c>
      <c r="J6" s="163">
        <v>923975020.61573005</v>
      </c>
      <c r="K6" s="163">
        <v>853253990.05210292</v>
      </c>
      <c r="L6" s="163">
        <v>867948857.93340087</v>
      </c>
    </row>
    <row r="7" spans="1:12" x14ac:dyDescent="0.25">
      <c r="B7" s="44" t="s">
        <v>82</v>
      </c>
      <c r="C7" s="163">
        <v>980747902</v>
      </c>
      <c r="D7" s="163">
        <v>1531901200</v>
      </c>
      <c r="E7" s="163">
        <v>264486049</v>
      </c>
      <c r="F7" s="163">
        <v>232875946</v>
      </c>
      <c r="G7" s="163">
        <v>461992484</v>
      </c>
      <c r="H7" s="163">
        <v>336569710</v>
      </c>
      <c r="I7" s="163">
        <v>239232946</v>
      </c>
      <c r="J7" s="163">
        <v>267988765.577535</v>
      </c>
      <c r="K7" s="163">
        <v>212330944.0618524</v>
      </c>
      <c r="L7" s="163">
        <v>279745567.28000009</v>
      </c>
    </row>
    <row r="8" spans="1:12" x14ac:dyDescent="0.25">
      <c r="B8" s="44" t="s">
        <v>223</v>
      </c>
      <c r="C8" s="163">
        <v>1376723703</v>
      </c>
      <c r="D8" s="163">
        <v>1473562870</v>
      </c>
      <c r="E8" s="163">
        <v>1555688570</v>
      </c>
      <c r="F8" s="163">
        <v>1686756617</v>
      </c>
      <c r="G8" s="163">
        <v>1863147188</v>
      </c>
      <c r="H8" s="163">
        <v>1978381411</v>
      </c>
      <c r="I8" s="163">
        <v>1983936837</v>
      </c>
      <c r="J8" s="163">
        <v>2082497323.9442999</v>
      </c>
      <c r="K8" s="163">
        <v>2187439494.5403147</v>
      </c>
      <c r="L8" s="163">
        <v>2364130765.8346124</v>
      </c>
    </row>
    <row r="9" spans="1:12" x14ac:dyDescent="0.25">
      <c r="B9" s="48" t="s">
        <v>9</v>
      </c>
      <c r="C9" s="164">
        <v>2707951279</v>
      </c>
      <c r="D9" s="164">
        <v>3402031064</v>
      </c>
      <c r="E9" s="164">
        <v>2236583689</v>
      </c>
      <c r="F9" s="164">
        <v>2444336745</v>
      </c>
      <c r="G9" s="164">
        <v>2949737616</v>
      </c>
      <c r="H9" s="164">
        <v>3052164469</v>
      </c>
      <c r="I9" s="164">
        <v>3119452482</v>
      </c>
      <c r="J9" s="164">
        <v>3274461110.1375647</v>
      </c>
      <c r="K9" s="164">
        <v>3253024428.6542702</v>
      </c>
      <c r="L9" s="164">
        <v>3511825191.0480132</v>
      </c>
    </row>
    <row r="10" spans="1:12" x14ac:dyDescent="0.25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5">
      <c r="B11" s="174" t="s">
        <v>250</v>
      </c>
      <c r="C11" s="174"/>
      <c r="D11" s="174"/>
      <c r="E11" s="155">
        <v>2014</v>
      </c>
      <c r="F11" s="155">
        <v>2015</v>
      </c>
      <c r="G11" s="155">
        <v>2016</v>
      </c>
      <c r="H11" s="155">
        <v>2017</v>
      </c>
      <c r="I11" s="155">
        <v>2018</v>
      </c>
      <c r="J11" s="155">
        <v>2019</v>
      </c>
      <c r="K11" s="155">
        <v>2020</v>
      </c>
      <c r="L11" s="159">
        <v>44287</v>
      </c>
    </row>
    <row r="12" spans="1:12" x14ac:dyDescent="0.25">
      <c r="B12" s="175" t="s">
        <v>81</v>
      </c>
      <c r="C12" s="175"/>
      <c r="D12" s="175"/>
      <c r="E12" s="158">
        <v>2554</v>
      </c>
      <c r="F12" s="158">
        <v>2861</v>
      </c>
      <c r="G12" s="158">
        <v>3288</v>
      </c>
      <c r="H12" s="158">
        <v>5184</v>
      </c>
      <c r="I12" s="158">
        <v>4213</v>
      </c>
      <c r="J12" s="158">
        <v>4344</v>
      </c>
      <c r="K12" s="158">
        <v>4011</v>
      </c>
      <c r="L12" s="158">
        <v>4080</v>
      </c>
    </row>
    <row r="13" spans="1:12" x14ac:dyDescent="0.25">
      <c r="B13" s="175" t="s">
        <v>82</v>
      </c>
      <c r="C13" s="175"/>
      <c r="D13" s="175"/>
      <c r="E13" s="158">
        <v>4018</v>
      </c>
      <c r="F13" s="158">
        <v>3637</v>
      </c>
      <c r="G13" s="158">
        <v>6132</v>
      </c>
      <c r="H13" s="158">
        <v>4569</v>
      </c>
      <c r="I13" s="158">
        <v>3191</v>
      </c>
      <c r="J13" s="158">
        <v>3574</v>
      </c>
      <c r="K13" s="158">
        <v>2832</v>
      </c>
      <c r="L13" s="158">
        <v>3731</v>
      </c>
    </row>
    <row r="14" spans="1:12" x14ac:dyDescent="0.25">
      <c r="B14" s="175" t="s">
        <v>223</v>
      </c>
      <c r="C14" s="175"/>
      <c r="D14" s="175"/>
      <c r="E14" s="158">
        <v>1808</v>
      </c>
      <c r="F14" s="158">
        <v>1855</v>
      </c>
      <c r="G14" s="158">
        <v>2245</v>
      </c>
      <c r="H14" s="158">
        <v>3140</v>
      </c>
      <c r="I14" s="158">
        <v>4068</v>
      </c>
      <c r="J14" s="158">
        <v>4270</v>
      </c>
      <c r="K14" s="158">
        <v>4486</v>
      </c>
      <c r="L14" s="158">
        <v>4848</v>
      </c>
    </row>
    <row r="15" spans="1:12" ht="16.5" x14ac:dyDescent="0.3">
      <c r="B15" s="47"/>
      <c r="C15" s="11"/>
      <c r="D15" s="11"/>
      <c r="E15" s="11"/>
      <c r="F15" s="11"/>
      <c r="G15" s="11"/>
      <c r="H15" s="11"/>
      <c r="I15" s="11"/>
    </row>
    <row r="16" spans="1:12" x14ac:dyDescent="0.25">
      <c r="B16" s="69" t="s">
        <v>301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256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topLeftCell="A7" zoomScaleNormal="100" workbookViewId="0">
      <selection activeCell="D23" sqref="D23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71" t="s">
        <v>103</v>
      </c>
      <c r="C2" s="171"/>
      <c r="D2" s="171"/>
      <c r="E2" s="171"/>
      <c r="F2" s="171"/>
      <c r="G2" s="171"/>
      <c r="H2" s="171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257</v>
      </c>
      <c r="C4" s="11"/>
      <c r="D4" s="11"/>
      <c r="E4" s="11"/>
      <c r="F4" s="11"/>
      <c r="G4" s="11"/>
    </row>
    <row r="5" spans="1:14" x14ac:dyDescent="0.25">
      <c r="B5" s="135" t="s">
        <v>81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65738517</v>
      </c>
      <c r="D6" s="51">
        <v>85348372</v>
      </c>
      <c r="E6" s="51">
        <v>78453326</v>
      </c>
      <c r="F6" s="51">
        <v>91999980</v>
      </c>
      <c r="G6" s="51">
        <v>77412325</v>
      </c>
      <c r="H6" s="81">
        <v>66597131.167323828</v>
      </c>
      <c r="I6" s="81">
        <v>69811167.832676172</v>
      </c>
      <c r="J6" s="81">
        <v>133491343</v>
      </c>
      <c r="K6" s="81">
        <v>66726036.045564413</v>
      </c>
      <c r="L6" s="81">
        <v>65059581.769009948</v>
      </c>
      <c r="M6" s="81">
        <v>54484343.92261982</v>
      </c>
      <c r="N6" s="81">
        <v>68852896.878535867</v>
      </c>
    </row>
    <row r="7" spans="1:14" x14ac:dyDescent="0.25">
      <c r="B7" s="134">
        <v>2020</v>
      </c>
      <c r="C7" s="51">
        <v>68600218.890662149</v>
      </c>
      <c r="D7" s="51">
        <v>76917833.25620155</v>
      </c>
      <c r="E7" s="51">
        <v>73316272.427450985</v>
      </c>
      <c r="F7" s="51">
        <v>63501627.944386512</v>
      </c>
      <c r="G7" s="51">
        <v>65271921.352012694</v>
      </c>
      <c r="H7" s="80">
        <v>61562049.448888779</v>
      </c>
      <c r="I7" s="80">
        <v>65669293.852500021</v>
      </c>
      <c r="J7" s="80">
        <v>63752111.129999995</v>
      </c>
      <c r="K7" s="80">
        <v>76910799.530000091</v>
      </c>
      <c r="L7" s="80">
        <v>74134245.069999933</v>
      </c>
      <c r="M7" s="80">
        <v>72771055.190000176</v>
      </c>
      <c r="N7" s="80">
        <v>90846561.960000038</v>
      </c>
    </row>
    <row r="8" spans="1:14" x14ac:dyDescent="0.25">
      <c r="B8" s="134">
        <v>2021</v>
      </c>
      <c r="C8" s="51">
        <v>74884282.429999992</v>
      </c>
      <c r="D8" s="51">
        <v>71608466.459999993</v>
      </c>
      <c r="E8" s="51">
        <v>72716104.419999361</v>
      </c>
      <c r="F8" s="51">
        <v>77821967.089999795</v>
      </c>
      <c r="G8" s="152"/>
      <c r="H8" s="153"/>
      <c r="I8" s="153"/>
      <c r="J8" s="153"/>
      <c r="K8" s="153"/>
      <c r="L8" s="153"/>
      <c r="M8" s="153"/>
      <c r="N8" s="153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75" x14ac:dyDescent="0.25">
      <c r="B10" s="16" t="s">
        <v>257</v>
      </c>
      <c r="C10" s="11"/>
      <c r="D10" s="11"/>
      <c r="E10" s="11"/>
      <c r="F10" s="11"/>
      <c r="G10" s="11"/>
    </row>
    <row r="11" spans="1:14" x14ac:dyDescent="0.25">
      <c r="B11" s="135" t="s">
        <v>82</v>
      </c>
      <c r="C11" s="137" t="s">
        <v>208</v>
      </c>
      <c r="D11" s="137" t="s">
        <v>209</v>
      </c>
      <c r="E11" s="137" t="s">
        <v>210</v>
      </c>
      <c r="F11" s="137" t="s">
        <v>211</v>
      </c>
      <c r="G11" s="137" t="s">
        <v>212</v>
      </c>
      <c r="H11" s="137" t="s">
        <v>213</v>
      </c>
      <c r="I11" s="137" t="s">
        <v>214</v>
      </c>
      <c r="J11" s="137" t="s">
        <v>215</v>
      </c>
      <c r="K11" s="137" t="s">
        <v>216</v>
      </c>
      <c r="L11" s="137" t="s">
        <v>217</v>
      </c>
      <c r="M11" s="137" t="s">
        <v>218</v>
      </c>
      <c r="N11" s="137" t="s">
        <v>219</v>
      </c>
    </row>
    <row r="12" spans="1:14" x14ac:dyDescent="0.25">
      <c r="B12" s="134">
        <v>2019</v>
      </c>
      <c r="C12" s="51">
        <v>27220767</v>
      </c>
      <c r="D12" s="51">
        <v>31996397</v>
      </c>
      <c r="E12" s="51">
        <v>29831555</v>
      </c>
      <c r="F12" s="51">
        <v>33050470</v>
      </c>
      <c r="G12" s="51">
        <v>31372139</v>
      </c>
      <c r="H12" s="81">
        <v>25386244.089678079</v>
      </c>
      <c r="I12" s="81">
        <v>16720907.910321921</v>
      </c>
      <c r="J12" s="81">
        <v>17610757</v>
      </c>
      <c r="K12" s="81">
        <v>15335744.382359535</v>
      </c>
      <c r="L12" s="81">
        <v>12666434.003193498</v>
      </c>
      <c r="M12" s="81">
        <v>11376428.856505692</v>
      </c>
      <c r="N12" s="81">
        <v>15420921.335476071</v>
      </c>
    </row>
    <row r="13" spans="1:14" x14ac:dyDescent="0.25">
      <c r="B13" s="134">
        <v>2020</v>
      </c>
      <c r="C13" s="51">
        <v>14413117.295519419</v>
      </c>
      <c r="D13" s="51">
        <v>13451619.43826472</v>
      </c>
      <c r="E13" s="51">
        <v>16143588.508326091</v>
      </c>
      <c r="F13" s="51">
        <v>15303826.989742152</v>
      </c>
      <c r="G13" s="51">
        <v>22283614.310000002</v>
      </c>
      <c r="H13" s="80">
        <v>17172801.24000001</v>
      </c>
      <c r="I13" s="80">
        <v>15492903.309999973</v>
      </c>
      <c r="J13" s="80">
        <v>15128007.980000004</v>
      </c>
      <c r="K13" s="80">
        <v>14668807.470000044</v>
      </c>
      <c r="L13" s="80">
        <v>20723539.719999969</v>
      </c>
      <c r="M13" s="80">
        <v>22236302.439999998</v>
      </c>
      <c r="N13" s="80">
        <v>25312815.360000014</v>
      </c>
    </row>
    <row r="14" spans="1:14" x14ac:dyDescent="0.25">
      <c r="B14" s="134">
        <v>2021</v>
      </c>
      <c r="C14" s="51">
        <v>26739876.000000004</v>
      </c>
      <c r="D14" s="51">
        <v>30113301.810000014</v>
      </c>
      <c r="E14" s="51">
        <v>25822052.269999996</v>
      </c>
      <c r="F14" s="51">
        <v>44051545.370000005</v>
      </c>
      <c r="G14" s="152"/>
      <c r="H14" s="153"/>
      <c r="I14" s="153"/>
      <c r="J14" s="153"/>
      <c r="K14" s="153"/>
      <c r="L14" s="153"/>
      <c r="M14" s="153"/>
      <c r="N14" s="153"/>
    </row>
    <row r="15" spans="1:14" s="160" customFormat="1" ht="16.5" x14ac:dyDescent="0.3">
      <c r="B15" s="161"/>
      <c r="C15" s="162"/>
      <c r="D15" s="162"/>
      <c r="E15" s="162"/>
      <c r="F15" s="162"/>
      <c r="G15" s="162"/>
    </row>
    <row r="16" spans="1:14" s="160" customFormat="1" ht="15.75" x14ac:dyDescent="0.25">
      <c r="B16" s="16" t="s">
        <v>257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60" customFormat="1" x14ac:dyDescent="0.25">
      <c r="B17" s="135" t="s">
        <v>246</v>
      </c>
      <c r="C17" s="137" t="s">
        <v>208</v>
      </c>
      <c r="D17" s="137" t="s">
        <v>209</v>
      </c>
      <c r="E17" s="137" t="s">
        <v>210</v>
      </c>
      <c r="F17" s="137" t="s">
        <v>211</v>
      </c>
      <c r="G17" s="137" t="s">
        <v>212</v>
      </c>
      <c r="H17" s="137" t="s">
        <v>213</v>
      </c>
      <c r="I17" s="137" t="s">
        <v>214</v>
      </c>
      <c r="J17" s="137" t="s">
        <v>215</v>
      </c>
      <c r="K17" s="137" t="s">
        <v>216</v>
      </c>
      <c r="L17" s="137" t="s">
        <v>217</v>
      </c>
      <c r="M17" s="137" t="s">
        <v>218</v>
      </c>
      <c r="N17" s="137" t="s">
        <v>219</v>
      </c>
    </row>
    <row r="18" spans="2:14" s="160" customFormat="1" x14ac:dyDescent="0.25">
      <c r="B18" s="134">
        <v>2019</v>
      </c>
      <c r="C18" s="51">
        <v>172804921</v>
      </c>
      <c r="D18" s="51">
        <v>167103000</v>
      </c>
      <c r="E18" s="51">
        <v>162647774</v>
      </c>
      <c r="F18" s="51">
        <v>166633530</v>
      </c>
      <c r="G18" s="51">
        <v>176043990</v>
      </c>
      <c r="H18" s="81">
        <v>170998869.03027093</v>
      </c>
      <c r="I18" s="81">
        <v>184073950.96972907</v>
      </c>
      <c r="J18" s="81">
        <v>180347095</v>
      </c>
      <c r="K18" s="81">
        <v>175640722.82306147</v>
      </c>
      <c r="L18" s="81">
        <v>177229913.97334433</v>
      </c>
      <c r="M18" s="81">
        <v>158041609.6240263</v>
      </c>
      <c r="N18" s="81">
        <v>190931947.52386332</v>
      </c>
    </row>
    <row r="19" spans="2:14" s="160" customFormat="1" x14ac:dyDescent="0.25">
      <c r="B19" s="134">
        <v>2020</v>
      </c>
      <c r="C19" s="51">
        <v>169065968.02031818</v>
      </c>
      <c r="D19" s="51">
        <v>160847285.51504073</v>
      </c>
      <c r="E19" s="51">
        <v>176063737.03085041</v>
      </c>
      <c r="F19" s="51">
        <v>157656119.4949894</v>
      </c>
      <c r="G19" s="51">
        <v>165870339.64087498</v>
      </c>
      <c r="H19" s="80">
        <v>185822174.37046659</v>
      </c>
      <c r="I19" s="80">
        <v>199765852.6073904</v>
      </c>
      <c r="J19" s="80">
        <v>182330214.94761586</v>
      </c>
      <c r="K19" s="80">
        <v>193965535.3978703</v>
      </c>
      <c r="L19" s="80">
        <v>190762569.03928852</v>
      </c>
      <c r="M19" s="80">
        <v>193445727.33405018</v>
      </c>
      <c r="N19" s="80">
        <v>211843971.14155912</v>
      </c>
    </row>
    <row r="20" spans="2:14" s="160" customFormat="1" x14ac:dyDescent="0.25">
      <c r="B20" s="134">
        <v>2021</v>
      </c>
      <c r="C20" s="51">
        <v>206220809.52993304</v>
      </c>
      <c r="D20" s="51">
        <v>188070492.29500002</v>
      </c>
      <c r="E20" s="51">
        <v>217427514.67434549</v>
      </c>
      <c r="F20" s="51">
        <v>228605564.8562181</v>
      </c>
      <c r="G20" s="152"/>
      <c r="H20" s="153"/>
      <c r="I20" s="153"/>
      <c r="J20" s="153"/>
      <c r="K20" s="153"/>
      <c r="L20" s="153"/>
      <c r="M20" s="153"/>
      <c r="N20" s="153"/>
    </row>
    <row r="21" spans="2:14" s="160" customFormat="1" ht="16.5" x14ac:dyDescent="0.3">
      <c r="B21" s="161"/>
      <c r="C21" s="162"/>
      <c r="D21" s="162"/>
      <c r="E21" s="162"/>
      <c r="F21" s="162"/>
      <c r="G21" s="162"/>
    </row>
    <row r="22" spans="2:14" x14ac:dyDescent="0.25">
      <c r="B22" s="69" t="s">
        <v>298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19"/>
  <sheetViews>
    <sheetView showGridLines="0" workbookViewId="0">
      <selection activeCell="M15" sqref="M15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10.28515625" customWidth="1"/>
  </cols>
  <sheetData>
    <row r="1" spans="1:13" x14ac:dyDescent="0.25">
      <c r="A1" s="56" t="s">
        <v>123</v>
      </c>
    </row>
    <row r="2" spans="1:13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157</v>
      </c>
      <c r="C4" s="11"/>
      <c r="D4" s="11"/>
      <c r="E4" s="11"/>
      <c r="F4" s="11"/>
      <c r="G4" s="11"/>
      <c r="H4" s="11"/>
      <c r="I4" s="11"/>
    </row>
    <row r="5" spans="1:13" x14ac:dyDescent="0.25">
      <c r="B5" s="52" t="s">
        <v>115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44287</v>
      </c>
    </row>
    <row r="6" spans="1:13" x14ac:dyDescent="0.25">
      <c r="B6" s="54" t="s">
        <v>116</v>
      </c>
      <c r="C6" s="54">
        <v>484.10430640002721</v>
      </c>
      <c r="D6" s="54">
        <v>550.75211849909124</v>
      </c>
      <c r="E6" s="54">
        <v>624.97689626775809</v>
      </c>
      <c r="F6" s="54">
        <v>738.66767596862246</v>
      </c>
      <c r="G6" s="54">
        <v>959.85226883302391</v>
      </c>
      <c r="H6" s="54">
        <v>1103.9898676243045</v>
      </c>
      <c r="I6" s="54">
        <v>1207.0639129634019</v>
      </c>
      <c r="J6" s="54">
        <v>1244.4796969080001</v>
      </c>
      <c r="K6" s="54">
        <v>1272.996574222354</v>
      </c>
      <c r="L6" s="54">
        <v>1364.7337037658519</v>
      </c>
      <c r="M6" s="54"/>
    </row>
    <row r="7" spans="1:13" x14ac:dyDescent="0.25">
      <c r="B7" s="54" t="s">
        <v>178</v>
      </c>
      <c r="C7" s="54">
        <v>238.50393917908144</v>
      </c>
      <c r="D7" s="54">
        <v>209.49159479106117</v>
      </c>
      <c r="E7" s="54">
        <v>246.78991906281692</v>
      </c>
      <c r="F7" s="54">
        <v>283.35858839407922</v>
      </c>
      <c r="G7" s="54">
        <v>255.13468234918264</v>
      </c>
      <c r="H7" s="54">
        <v>264.17307371033922</v>
      </c>
      <c r="I7" s="54">
        <v>275.11622223268802</v>
      </c>
      <c r="J7" s="54">
        <v>304.33683742300002</v>
      </c>
      <c r="K7" s="54">
        <v>332.49021339156053</v>
      </c>
      <c r="L7" s="54">
        <v>342.25784171563561</v>
      </c>
      <c r="M7" s="54"/>
    </row>
    <row r="8" spans="1:13" x14ac:dyDescent="0.25">
      <c r="B8" s="54" t="s">
        <v>112</v>
      </c>
      <c r="C8" s="54">
        <v>206.15132324007624</v>
      </c>
      <c r="D8" s="54">
        <v>202.29703853174519</v>
      </c>
      <c r="E8" s="54">
        <v>177.21239702763538</v>
      </c>
      <c r="F8" s="54">
        <v>132.46648429610889</v>
      </c>
      <c r="G8" s="54">
        <v>146.35891108415387</v>
      </c>
      <c r="H8" s="54">
        <v>150.78764220769398</v>
      </c>
      <c r="I8" s="54">
        <v>173.74404658238853</v>
      </c>
      <c r="J8" s="54">
        <v>217.45111517199999</v>
      </c>
      <c r="K8" s="54">
        <v>250.14699911435451</v>
      </c>
      <c r="L8" s="54">
        <v>283.23952524004568</v>
      </c>
      <c r="M8" s="54"/>
    </row>
    <row r="9" spans="1:13" x14ac:dyDescent="0.25">
      <c r="B9" s="54" t="s">
        <v>113</v>
      </c>
      <c r="C9" s="54">
        <v>26.026651901634516</v>
      </c>
      <c r="D9" s="54">
        <v>29.326651901634516</v>
      </c>
      <c r="E9" s="54">
        <v>31.726651901634515</v>
      </c>
      <c r="F9" s="54">
        <v>33.026651901634516</v>
      </c>
      <c r="G9" s="54">
        <v>32.726651901634511</v>
      </c>
      <c r="H9" s="54">
        <v>32.026651901634516</v>
      </c>
      <c r="I9" s="54">
        <v>32.336651901634511</v>
      </c>
      <c r="J9" s="54">
        <v>32.269999999999996</v>
      </c>
      <c r="K9" s="54">
        <v>30.466550638985598</v>
      </c>
      <c r="L9" s="54">
        <v>30.922532531737886</v>
      </c>
      <c r="M9" s="54"/>
    </row>
    <row r="10" spans="1:13" x14ac:dyDescent="0.25">
      <c r="B10" s="54" t="s">
        <v>114</v>
      </c>
      <c r="C10" s="54">
        <v>49.444894069155026</v>
      </c>
      <c r="D10" s="54">
        <v>56.27563785121243</v>
      </c>
      <c r="E10" s="54">
        <v>63.302753801279465</v>
      </c>
      <c r="F10" s="54">
        <v>58.886863111949999</v>
      </c>
      <c r="G10" s="54">
        <v>51.680260460810004</v>
      </c>
      <c r="H10" s="54">
        <v>60.53271151440255</v>
      </c>
      <c r="I10" s="54">
        <v>62.247399666440558</v>
      </c>
      <c r="J10" s="54">
        <v>124.325346869</v>
      </c>
      <c r="K10" s="54">
        <v>160.1656796861231</v>
      </c>
      <c r="L10" s="54">
        <v>96.587394269464468</v>
      </c>
      <c r="M10" s="54"/>
    </row>
    <row r="11" spans="1:13" x14ac:dyDescent="0.25">
      <c r="B11" s="54" t="s">
        <v>9</v>
      </c>
      <c r="C11" s="54">
        <v>1004.2311147899743</v>
      </c>
      <c r="D11" s="54">
        <v>1048.1430415747445</v>
      </c>
      <c r="E11" s="54">
        <v>1144.0086180611245</v>
      </c>
      <c r="F11" s="54">
        <v>1246.4062636723952</v>
      </c>
      <c r="G11" s="54">
        <v>1445.7527746288051</v>
      </c>
      <c r="H11" s="54">
        <v>1611.5099469583747</v>
      </c>
      <c r="I11" s="54">
        <v>1750.5082333465534</v>
      </c>
      <c r="J11" s="54">
        <v>1922.8629963720002</v>
      </c>
      <c r="K11" s="54">
        <v>2046.2660170533777</v>
      </c>
      <c r="L11" s="54">
        <v>2117.7409975227361</v>
      </c>
      <c r="M11" s="54"/>
    </row>
    <row r="12" spans="1:13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3" ht="25.5" customHeight="1" x14ac:dyDescent="0.25">
      <c r="B13" s="176" t="s">
        <v>145</v>
      </c>
      <c r="C13" s="176"/>
      <c r="D13" s="176"/>
      <c r="E13" s="176"/>
      <c r="F13" s="176"/>
      <c r="G13" s="176"/>
      <c r="H13" s="176"/>
      <c r="I13" s="176"/>
    </row>
    <row r="14" spans="1:13" x14ac:dyDescent="0.25">
      <c r="B14" s="176"/>
      <c r="C14" s="176"/>
      <c r="D14" s="176"/>
      <c r="E14" s="176"/>
      <c r="F14" s="176"/>
      <c r="G14" s="176"/>
      <c r="H14" s="176"/>
      <c r="I14" s="176"/>
    </row>
    <row r="15" spans="1:13" x14ac:dyDescent="0.25">
      <c r="B15" s="176"/>
      <c r="C15" s="176"/>
      <c r="D15" s="176"/>
      <c r="E15" s="176"/>
      <c r="F15" s="176"/>
      <c r="G15" s="176"/>
      <c r="H15" s="176"/>
      <c r="I15" s="176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303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0"/>
  <sheetViews>
    <sheetView showGridLines="0" topLeftCell="A4" workbookViewId="0">
      <selection activeCell="K15" sqref="K15"/>
    </sheetView>
  </sheetViews>
  <sheetFormatPr defaultRowHeight="15" x14ac:dyDescent="0.25"/>
  <cols>
    <col min="2" max="2" width="28.85546875" bestFit="1" customWidth="1"/>
    <col min="3" max="9" width="8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156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117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44287</v>
      </c>
    </row>
    <row r="6" spans="1:12" x14ac:dyDescent="0.25">
      <c r="B6" s="53" t="s">
        <v>116</v>
      </c>
      <c r="C6" s="54">
        <v>205.21633282002725</v>
      </c>
      <c r="D6" s="54">
        <v>279.41221959109117</v>
      </c>
      <c r="E6" s="54">
        <v>330.62085665875804</v>
      </c>
      <c r="F6" s="54">
        <v>391.12765812062241</v>
      </c>
      <c r="G6" s="54">
        <v>546.49800803302389</v>
      </c>
      <c r="H6" s="54">
        <v>665.94071967630441</v>
      </c>
      <c r="I6" s="54">
        <v>728.80222307640179</v>
      </c>
      <c r="J6" s="54">
        <v>789.03</v>
      </c>
      <c r="K6" s="54">
        <v>803.45063255201387</v>
      </c>
      <c r="L6" s="54">
        <v>826.59870935027175</v>
      </c>
    </row>
    <row r="7" spans="1:12" x14ac:dyDescent="0.25">
      <c r="B7" s="53" t="s">
        <v>111</v>
      </c>
      <c r="C7" s="54">
        <v>130.61472509308143</v>
      </c>
      <c r="D7" s="54">
        <v>101.61508729606119</v>
      </c>
      <c r="E7" s="54">
        <v>123.21039434381693</v>
      </c>
      <c r="F7" s="54">
        <v>158.22941503307919</v>
      </c>
      <c r="G7" s="54">
        <v>131.07513147018264</v>
      </c>
      <c r="H7" s="54">
        <v>127.71589421233922</v>
      </c>
      <c r="I7" s="54">
        <v>141.77629674268803</v>
      </c>
      <c r="J7" s="54">
        <v>185.12</v>
      </c>
      <c r="K7" s="54">
        <v>210.08922664864082</v>
      </c>
      <c r="L7" s="54">
        <v>195.49848293087825</v>
      </c>
    </row>
    <row r="8" spans="1:12" x14ac:dyDescent="0.25">
      <c r="B8" s="53" t="s">
        <v>112</v>
      </c>
      <c r="C8" s="54">
        <v>21.813745948076239</v>
      </c>
      <c r="D8" s="54">
        <v>19.700953629745193</v>
      </c>
      <c r="E8" s="54">
        <v>17.335725021635362</v>
      </c>
      <c r="F8" s="54">
        <v>13.126977507108887</v>
      </c>
      <c r="G8" s="54">
        <v>12.498807136153873</v>
      </c>
      <c r="H8" s="54">
        <v>14.503291124694</v>
      </c>
      <c r="I8" s="54">
        <v>14.890392967388523</v>
      </c>
      <c r="J8" s="54">
        <v>28.7</v>
      </c>
      <c r="K8" s="54">
        <v>49.67</v>
      </c>
      <c r="L8" s="54">
        <v>63.682578233784255</v>
      </c>
    </row>
    <row r="9" spans="1:12" x14ac:dyDescent="0.25">
      <c r="B9" s="53" t="s">
        <v>113</v>
      </c>
      <c r="C9" s="54">
        <v>0.32665190163451563</v>
      </c>
      <c r="D9" s="54">
        <v>0.32665190163451563</v>
      </c>
      <c r="E9" s="54">
        <v>0.32665190163451563</v>
      </c>
      <c r="F9" s="54">
        <v>0.32665190163451563</v>
      </c>
      <c r="G9" s="54">
        <v>0.32665190163451563</v>
      </c>
      <c r="H9" s="54">
        <v>0.32665190163451563</v>
      </c>
      <c r="I9" s="54">
        <v>0.32665190163451563</v>
      </c>
      <c r="J9" s="54">
        <v>0.26</v>
      </c>
      <c r="K9" s="54">
        <v>0.41</v>
      </c>
      <c r="L9" s="54">
        <v>0.32374047400308631</v>
      </c>
    </row>
    <row r="10" spans="1:12" x14ac:dyDescent="0.25">
      <c r="B10" s="53" t="s">
        <v>114</v>
      </c>
      <c r="C10" s="54">
        <v>1.2259008631550268</v>
      </c>
      <c r="D10" s="54">
        <v>1.4132674652124313</v>
      </c>
      <c r="E10" s="54">
        <v>1.4415782942794628</v>
      </c>
      <c r="F10" s="54">
        <v>0.78228472195000009</v>
      </c>
      <c r="G10" s="54">
        <v>0.80181081081000016</v>
      </c>
      <c r="H10" s="54">
        <v>1.7976906214025536</v>
      </c>
      <c r="I10" s="54">
        <v>1.7560922404405568</v>
      </c>
      <c r="J10" s="54">
        <v>2.39</v>
      </c>
      <c r="K10" s="54">
        <v>16.510000000000002</v>
      </c>
      <c r="L10" s="54">
        <v>3.451617057046461</v>
      </c>
    </row>
    <row r="11" spans="1:12" x14ac:dyDescent="0.25">
      <c r="B11" s="53" t="s">
        <v>9</v>
      </c>
      <c r="C11" s="55">
        <v>359.19735662597446</v>
      </c>
      <c r="D11" s="55">
        <v>402.46817988374448</v>
      </c>
      <c r="E11" s="55">
        <v>472.93520622012431</v>
      </c>
      <c r="F11" s="55">
        <v>563.59298728439489</v>
      </c>
      <c r="G11" s="55">
        <v>691.20040935180498</v>
      </c>
      <c r="H11" s="55">
        <v>810.28424753637466</v>
      </c>
      <c r="I11" s="55">
        <v>887.55165692855337</v>
      </c>
      <c r="J11" s="54">
        <v>1005.5</v>
      </c>
      <c r="K11" s="54">
        <v>1080.1298592006549</v>
      </c>
      <c r="L11" s="54">
        <v>1089.5551280459838</v>
      </c>
    </row>
    <row r="12" spans="1:12" x14ac:dyDescent="0.25">
      <c r="B12" s="50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69" t="s">
        <v>304</v>
      </c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topLeftCell="A4" zoomScale="120" zoomScaleNormal="120" workbookViewId="0">
      <selection activeCell="J18" sqref="J18"/>
    </sheetView>
  </sheetViews>
  <sheetFormatPr defaultRowHeight="15" x14ac:dyDescent="0.25"/>
  <cols>
    <col min="2" max="2" width="38.28515625" customWidth="1"/>
  </cols>
  <sheetData>
    <row r="1" spans="1:12" x14ac:dyDescent="0.25">
      <c r="A1" s="56" t="s">
        <v>123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25">
      <c r="B2" s="170" t="s">
        <v>10</v>
      </c>
      <c r="C2" s="170"/>
      <c r="D2" s="170"/>
      <c r="E2" s="170"/>
      <c r="F2" s="170"/>
      <c r="G2" s="170"/>
      <c r="H2" s="170"/>
      <c r="I2" s="170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25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44287</v>
      </c>
    </row>
    <row r="6" spans="1:12" x14ac:dyDescent="0.25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2850</v>
      </c>
    </row>
    <row r="7" spans="1:12" x14ac:dyDescent="0.25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395</v>
      </c>
    </row>
    <row r="8" spans="1:12" x14ac:dyDescent="0.25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3245</v>
      </c>
    </row>
    <row r="9" spans="1:12" x14ac:dyDescent="0.25">
      <c r="B9" s="11"/>
      <c r="C9" s="11"/>
      <c r="D9" s="11"/>
      <c r="E9" s="11"/>
      <c r="F9" s="11"/>
      <c r="G9" s="11"/>
      <c r="H9" s="11"/>
      <c r="I9" s="11"/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50" t="s">
        <v>271</v>
      </c>
      <c r="C11" s="50"/>
      <c r="D11" s="50"/>
      <c r="E11" s="11"/>
      <c r="F11" s="11"/>
      <c r="G11" s="11"/>
      <c r="H11" s="11"/>
      <c r="I11" s="11"/>
    </row>
    <row r="12" spans="1:12" ht="16.5" x14ac:dyDescent="0.3">
      <c r="B12" s="47" t="s">
        <v>147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19"/>
  <sheetViews>
    <sheetView showGridLines="0" topLeftCell="A10" workbookViewId="0">
      <selection activeCell="P9" sqref="P9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155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118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44287</v>
      </c>
    </row>
    <row r="6" spans="1:12" x14ac:dyDescent="0.25">
      <c r="B6" s="53" t="s">
        <v>116</v>
      </c>
      <c r="C6" s="54">
        <v>278.88797357999999</v>
      </c>
      <c r="D6" s="54">
        <v>271.33989890800001</v>
      </c>
      <c r="E6" s="54">
        <v>294.35603960899999</v>
      </c>
      <c r="F6" s="54">
        <v>347.54001784799999</v>
      </c>
      <c r="G6" s="54">
        <v>413.35426080000002</v>
      </c>
      <c r="H6" s="54">
        <v>438.04914794799998</v>
      </c>
      <c r="I6" s="54">
        <v>478.26168988699999</v>
      </c>
      <c r="J6" s="54">
        <v>455.44969690800002</v>
      </c>
      <c r="K6" s="54">
        <v>469.54594167034008</v>
      </c>
      <c r="L6" s="54">
        <v>538.13499441558019</v>
      </c>
    </row>
    <row r="7" spans="1:12" x14ac:dyDescent="0.25">
      <c r="B7" s="53" t="s">
        <v>178</v>
      </c>
      <c r="C7" s="54">
        <v>107.88921408600001</v>
      </c>
      <c r="D7" s="54">
        <v>107.876507495</v>
      </c>
      <c r="E7" s="54">
        <v>123.57952471900001</v>
      </c>
      <c r="F7" s="54">
        <v>125.129173361</v>
      </c>
      <c r="G7" s="54">
        <v>124.059550879</v>
      </c>
      <c r="H7" s="54">
        <v>136.45717949799999</v>
      </c>
      <c r="I7" s="54">
        <v>133.33992548999998</v>
      </c>
      <c r="J7" s="54">
        <v>119.216837423</v>
      </c>
      <c r="K7" s="54">
        <v>122.4009867429197</v>
      </c>
      <c r="L7" s="54">
        <v>146.75935878475738</v>
      </c>
    </row>
    <row r="8" spans="1:12" x14ac:dyDescent="0.25">
      <c r="B8" s="53" t="s">
        <v>112</v>
      </c>
      <c r="C8" s="54">
        <v>184.33757729199999</v>
      </c>
      <c r="D8" s="54">
        <v>182.596084902</v>
      </c>
      <c r="E8" s="54">
        <v>159.87667200600001</v>
      </c>
      <c r="F8" s="54">
        <v>119.339506789</v>
      </c>
      <c r="G8" s="54">
        <v>133.86010394799999</v>
      </c>
      <c r="H8" s="54">
        <v>136.28435108299999</v>
      </c>
      <c r="I8" s="54">
        <v>158.85365361500001</v>
      </c>
      <c r="J8" s="54">
        <v>188.751115172</v>
      </c>
      <c r="K8" s="54">
        <v>200.4769991143545</v>
      </c>
      <c r="L8" s="54">
        <v>219.55694700626142</v>
      </c>
    </row>
    <row r="9" spans="1:12" x14ac:dyDescent="0.25">
      <c r="B9" s="53" t="s">
        <v>113</v>
      </c>
      <c r="C9" s="54">
        <v>25.7</v>
      </c>
      <c r="D9" s="54">
        <v>29</v>
      </c>
      <c r="E9" s="54">
        <v>31.4</v>
      </c>
      <c r="F9" s="54">
        <v>32.700000000000003</v>
      </c>
      <c r="G9" s="54">
        <v>32.4</v>
      </c>
      <c r="H9" s="54">
        <v>31.7</v>
      </c>
      <c r="I9" s="54">
        <v>32.01</v>
      </c>
      <c r="J9" s="54">
        <v>32.01</v>
      </c>
      <c r="K9" s="54">
        <v>30.056550638985598</v>
      </c>
      <c r="L9" s="54">
        <v>30.598792057734798</v>
      </c>
    </row>
    <row r="10" spans="1:12" x14ac:dyDescent="0.25">
      <c r="B10" s="53" t="s">
        <v>183</v>
      </c>
      <c r="C10" s="54">
        <v>48.218993206</v>
      </c>
      <c r="D10" s="54">
        <v>54.862370386000002</v>
      </c>
      <c r="E10" s="54">
        <v>61.861175506999999</v>
      </c>
      <c r="F10" s="54">
        <v>58.10457839</v>
      </c>
      <c r="G10" s="54">
        <v>50.87844965</v>
      </c>
      <c r="H10" s="54">
        <v>58.735020892999998</v>
      </c>
      <c r="I10" s="54">
        <v>60.491307425999999</v>
      </c>
      <c r="J10" s="54">
        <v>121.935346869</v>
      </c>
      <c r="K10" s="54">
        <v>143.65567968612311</v>
      </c>
      <c r="L10" s="54">
        <v>93.135777212418006</v>
      </c>
    </row>
    <row r="11" spans="1:12" x14ac:dyDescent="0.25">
      <c r="B11" s="53" t="s">
        <v>9</v>
      </c>
      <c r="C11" s="54">
        <v>645.03375816400012</v>
      </c>
      <c r="D11" s="54">
        <v>645.67486169099993</v>
      </c>
      <c r="E11" s="54">
        <v>671.07341184099994</v>
      </c>
      <c r="F11" s="54">
        <v>682.81327638800008</v>
      </c>
      <c r="G11" s="54">
        <v>754.55236527699992</v>
      </c>
      <c r="H11" s="54">
        <v>801.22569942199993</v>
      </c>
      <c r="I11" s="54">
        <v>862.95657641799994</v>
      </c>
      <c r="J11" s="54">
        <v>917.362996372</v>
      </c>
      <c r="K11" s="54">
        <v>966.13615785272304</v>
      </c>
      <c r="L11" s="54">
        <f>L6+L7+L8+L9+L10</f>
        <v>1028.1858694767518</v>
      </c>
    </row>
    <row r="12" spans="1:12" x14ac:dyDescent="0.25">
      <c r="B12" s="53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52" t="s">
        <v>179</v>
      </c>
      <c r="C14" s="52">
        <v>2012</v>
      </c>
      <c r="D14" s="52">
        <v>2013</v>
      </c>
      <c r="E14" s="52">
        <v>2014</v>
      </c>
      <c r="F14" s="52">
        <v>2015</v>
      </c>
      <c r="G14" s="52">
        <v>2016</v>
      </c>
      <c r="H14" s="52">
        <v>2017</v>
      </c>
      <c r="I14" s="52">
        <v>2018</v>
      </c>
      <c r="J14" s="52">
        <v>2019</v>
      </c>
      <c r="K14" s="52">
        <v>2020</v>
      </c>
      <c r="L14" s="165">
        <v>44287</v>
      </c>
    </row>
    <row r="15" spans="1:12" x14ac:dyDescent="0.25">
      <c r="B15" s="53" t="s">
        <v>180</v>
      </c>
      <c r="C15" s="54">
        <f>'[1]Invest. EFPC+abertura'!$F$7</f>
        <v>26.958967060999999</v>
      </c>
      <c r="D15" s="54">
        <f>'[1]Invest. EFPC+abertura'!$F$8</f>
        <v>31.019709415000001</v>
      </c>
      <c r="E15" s="54">
        <f>'[1]Invest. EFPC+abertura'!$F$9</f>
        <v>34.065772211999999</v>
      </c>
      <c r="F15" s="54">
        <f>'[1]Invest. EFPC+abertura'!$F$10</f>
        <v>30.884743747000002</v>
      </c>
      <c r="G15" s="54">
        <f>'[1]Invest. EFPC+abertura'!$F$11</f>
        <v>22.151034729999999</v>
      </c>
      <c r="H15" s="54">
        <f>'[1]Invest. EFPC+abertura'!$F$12</f>
        <v>30.028705766000002</v>
      </c>
      <c r="I15" s="54">
        <f>'[1]Invest. EFPC+abertura'!$F$13</f>
        <v>32.276612493000002</v>
      </c>
      <c r="J15" s="54">
        <f>'[1]Invest. EFPC+abertura'!$F$14</f>
        <v>91.881859935999998</v>
      </c>
      <c r="K15" s="54">
        <v>117.27486635981271</v>
      </c>
      <c r="L15" s="54">
        <v>67.299808291657101</v>
      </c>
    </row>
    <row r="16" spans="1:12" x14ac:dyDescent="0.25">
      <c r="B16" s="53" t="s">
        <v>181</v>
      </c>
      <c r="C16" s="54">
        <f>'[1]Invest. EFPC+abertura'!$G$7</f>
        <v>16.652249504</v>
      </c>
      <c r="D16" s="54">
        <f>'[1]Invest. EFPC+abertura'!$G$8</f>
        <v>17.687457617</v>
      </c>
      <c r="E16" s="54">
        <f>'[1]Invest. EFPC+abertura'!$G$9</f>
        <v>18.999595053</v>
      </c>
      <c r="F16" s="54">
        <f>'[1]Invest. EFPC+abertura'!$G$10</f>
        <v>19.753000751999998</v>
      </c>
      <c r="G16" s="54">
        <f>'[1]Invest. EFPC+abertura'!$G$11</f>
        <v>20.335273495999999</v>
      </c>
      <c r="H16" s="54">
        <f>'[1]Invest. EFPC+abertura'!$G$12</f>
        <v>20.514775148999998</v>
      </c>
      <c r="I16" s="54">
        <f>'[1]Invest. EFPC+abertura'!$G$13</f>
        <v>21.460048066999999</v>
      </c>
      <c r="J16" s="54">
        <f>'[1]Invest. EFPC+abertura'!$G$14</f>
        <v>20.657353788000002</v>
      </c>
      <c r="K16" s="54">
        <v>19.479085624610001</v>
      </c>
      <c r="L16" s="54">
        <v>19.474413762299999</v>
      </c>
    </row>
    <row r="17" spans="2:12" x14ac:dyDescent="0.25">
      <c r="B17" s="53" t="s">
        <v>182</v>
      </c>
      <c r="C17" s="54">
        <f>'[1]Invest. EFPC+abertura'!$I$7</f>
        <v>4.6077766410000001</v>
      </c>
      <c r="D17" s="54">
        <f>'[1]Invest. EFPC+abertura'!$I$8</f>
        <v>6.1552033540000002</v>
      </c>
      <c r="E17" s="54">
        <f>'[1]Invest. EFPC+abertura'!$I$9</f>
        <v>8.7958082419999997</v>
      </c>
      <c r="F17" s="54">
        <f>'[1]Invest. EFPC+abertura'!$I$10</f>
        <v>7.4668338910000003</v>
      </c>
      <c r="G17" s="54">
        <f>'[1]Invest. EFPC+abertura'!$I$11</f>
        <v>8.3921414240000001</v>
      </c>
      <c r="H17" s="54">
        <f>'[1]Invest. EFPC+abertura'!$I$12</f>
        <v>8.1915399779999998</v>
      </c>
      <c r="I17" s="54">
        <f>'[1]Invest. EFPC+abertura'!$I$13</f>
        <v>6.7546468659999999</v>
      </c>
      <c r="J17" s="54">
        <f>'[1]Invest. EFPC+abertura'!$I$14</f>
        <v>9.3961331450000003</v>
      </c>
      <c r="K17" s="54">
        <v>6.9017277017003948</v>
      </c>
      <c r="L17" s="54">
        <v>6.3615551584609031</v>
      </c>
    </row>
    <row r="18" spans="2:12" x14ac:dyDescent="0.25">
      <c r="J18" s="115"/>
    </row>
    <row r="19" spans="2:12" x14ac:dyDescent="0.25">
      <c r="B19" s="69" t="s">
        <v>276</v>
      </c>
    </row>
  </sheetData>
  <mergeCells count="1">
    <mergeCell ref="B2:I2"/>
  </mergeCells>
  <hyperlinks>
    <hyperlink ref="A1" location="Índice!A1" display="volta" xr:uid="{00000000-0004-0000-2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1"/>
  <sheetViews>
    <sheetView showGridLines="0" topLeftCell="A4" workbookViewId="0">
      <selection activeCell="C10" sqref="C10:L10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187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188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44287</v>
      </c>
    </row>
    <row r="6" spans="1:12" x14ac:dyDescent="0.25">
      <c r="B6" s="53" t="s">
        <v>184</v>
      </c>
      <c r="C6" s="116">
        <v>0.27500000000000002</v>
      </c>
      <c r="D6" s="116">
        <v>0.22700000000000001</v>
      </c>
      <c r="E6" s="116">
        <v>0.29499999999999998</v>
      </c>
      <c r="F6" s="116">
        <v>0.57399999999999995</v>
      </c>
      <c r="G6" s="116">
        <v>0.41599999999999998</v>
      </c>
      <c r="H6" s="116">
        <v>0.375</v>
      </c>
      <c r="I6" s="116">
        <v>0.52700000000000002</v>
      </c>
      <c r="J6" s="116">
        <v>0.68700000000000006</v>
      </c>
      <c r="K6" s="116">
        <v>0.77700000000000002</v>
      </c>
      <c r="L6" s="116">
        <v>0.51600000000000001</v>
      </c>
    </row>
    <row r="7" spans="1:12" x14ac:dyDescent="0.25">
      <c r="B7" s="53" t="s">
        <v>185</v>
      </c>
      <c r="C7" s="116">
        <v>0.53100000000000003</v>
      </c>
      <c r="D7" s="116">
        <v>0.59899999999999998</v>
      </c>
      <c r="E7" s="116">
        <v>0.49199999999999999</v>
      </c>
      <c r="F7" s="116">
        <v>0.34799999999999998</v>
      </c>
      <c r="G7" s="116">
        <v>0.48899999999999999</v>
      </c>
      <c r="H7" s="116">
        <v>0.54100000000000004</v>
      </c>
      <c r="I7" s="116">
        <v>0.38100000000000001</v>
      </c>
      <c r="J7" s="116">
        <v>0.216</v>
      </c>
      <c r="K7" s="116">
        <v>0.20200000000000001</v>
      </c>
      <c r="L7" s="116">
        <v>0.13699999999999998</v>
      </c>
    </row>
    <row r="8" spans="1:12" x14ac:dyDescent="0.25">
      <c r="B8" s="53" t="s">
        <v>186</v>
      </c>
      <c r="C8" s="167" t="s">
        <v>306</v>
      </c>
      <c r="D8" s="167" t="s">
        <v>306</v>
      </c>
      <c r="E8" s="167" t="s">
        <v>306</v>
      </c>
      <c r="F8" s="167" t="s">
        <v>306</v>
      </c>
      <c r="G8" s="167" t="s">
        <v>306</v>
      </c>
      <c r="H8" s="167" t="s">
        <v>306</v>
      </c>
      <c r="I8" s="167" t="s">
        <v>306</v>
      </c>
      <c r="J8" s="167" t="s">
        <v>306</v>
      </c>
      <c r="K8" s="167" t="s">
        <v>306</v>
      </c>
      <c r="L8" s="168">
        <v>0.25800000000000001</v>
      </c>
    </row>
    <row r="9" spans="1:12" x14ac:dyDescent="0.25">
      <c r="B9" s="53" t="s">
        <v>114</v>
      </c>
      <c r="C9" s="116">
        <v>0.19400000000000001</v>
      </c>
      <c r="D9" s="116">
        <v>0.17499999999999999</v>
      </c>
      <c r="E9" s="116">
        <v>0.21299999999999999</v>
      </c>
      <c r="F9" s="116">
        <v>7.6999999999999999E-2</v>
      </c>
      <c r="G9" s="116">
        <v>9.5000000000000001E-2</v>
      </c>
      <c r="H9" s="116">
        <v>8.4000000000000005E-2</v>
      </c>
      <c r="I9" s="116">
        <v>9.1999999999999998E-2</v>
      </c>
      <c r="J9" s="116">
        <v>9.7000000000000003E-2</v>
      </c>
      <c r="K9" s="116">
        <v>2.1000000000000001E-2</v>
      </c>
      <c r="L9" s="116">
        <v>8.900000000000001E-2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25">
      <c r="B11" s="69" t="s">
        <v>305</v>
      </c>
    </row>
  </sheetData>
  <mergeCells count="1">
    <mergeCell ref="B2:I2"/>
  </mergeCells>
  <hyperlinks>
    <hyperlink ref="A1" location="Índice!A1" display="volta" xr:uid="{00000000-0004-0000-2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12"/>
  <sheetViews>
    <sheetView showGridLines="0" topLeftCell="A4" workbookViewId="0">
      <selection activeCell="K16" sqref="K16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190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189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5">
        <v>44287</v>
      </c>
    </row>
    <row r="6" spans="1:12" x14ac:dyDescent="0.25">
      <c r="B6" s="53" t="s">
        <v>184</v>
      </c>
      <c r="C6" s="116">
        <v>6.4000000000000001E-2</v>
      </c>
      <c r="D6" s="116">
        <v>6.3E-2</v>
      </c>
      <c r="E6" s="116">
        <v>6.4000000000000001E-2</v>
      </c>
      <c r="F6" s="116">
        <v>7.2999999999999995E-2</v>
      </c>
      <c r="G6" s="116">
        <v>9.5000000000000001E-2</v>
      </c>
      <c r="H6" s="116">
        <v>0.109</v>
      </c>
      <c r="I6" s="116">
        <v>0.108</v>
      </c>
      <c r="J6" s="116">
        <v>0.106</v>
      </c>
      <c r="K6" s="116">
        <v>8.1000000000000003E-2</v>
      </c>
      <c r="L6" s="116">
        <v>8.3000000000000004E-2</v>
      </c>
    </row>
    <row r="7" spans="1:12" x14ac:dyDescent="0.25">
      <c r="B7" s="53" t="s">
        <v>185</v>
      </c>
      <c r="C7" s="116">
        <v>6.2E-2</v>
      </c>
      <c r="D7" s="116">
        <v>6.4000000000000001E-2</v>
      </c>
      <c r="E7" s="116">
        <v>5.6000000000000001E-2</v>
      </c>
      <c r="F7" s="116">
        <v>0.04</v>
      </c>
      <c r="G7" s="116">
        <v>0.03</v>
      </c>
      <c r="H7" s="116">
        <v>2.3E-2</v>
      </c>
      <c r="I7" s="116">
        <v>2.7E-2</v>
      </c>
      <c r="J7" s="116">
        <v>2.1999999999999999E-2</v>
      </c>
      <c r="K7" s="116">
        <v>0.03</v>
      </c>
      <c r="L7" s="116">
        <v>3.3000000000000002E-2</v>
      </c>
    </row>
    <row r="8" spans="1:12" x14ac:dyDescent="0.25">
      <c r="B8" s="53" t="s">
        <v>186</v>
      </c>
      <c r="C8" s="116">
        <v>0.86599999999999999</v>
      </c>
      <c r="D8" s="116">
        <v>0.86899999999999999</v>
      </c>
      <c r="E8" s="116">
        <v>0.875</v>
      </c>
      <c r="F8" s="116">
        <v>0.88300000000000001</v>
      </c>
      <c r="G8" s="116">
        <v>0.871</v>
      </c>
      <c r="H8" s="116">
        <v>0.86599999999999999</v>
      </c>
      <c r="I8" s="116">
        <v>0.86299999999999999</v>
      </c>
      <c r="J8" s="116">
        <v>0.87</v>
      </c>
      <c r="K8" s="116">
        <v>0.88500000000000001</v>
      </c>
      <c r="L8" s="116">
        <v>0.88099999999999989</v>
      </c>
    </row>
    <row r="9" spans="1:12" x14ac:dyDescent="0.25">
      <c r="B9" s="53" t="s">
        <v>114</v>
      </c>
      <c r="C9" s="116">
        <v>8.0000000000000002E-3</v>
      </c>
      <c r="D9" s="116">
        <v>4.0000000000000001E-3</v>
      </c>
      <c r="E9" s="116">
        <v>4.0000000000000001E-3</v>
      </c>
      <c r="F9" s="116">
        <v>3.0000000000000001E-3</v>
      </c>
      <c r="G9" s="116">
        <v>3.0000000000000001E-3</v>
      </c>
      <c r="H9" s="116">
        <v>2E-3</v>
      </c>
      <c r="I9" s="116">
        <v>2E-3</v>
      </c>
      <c r="J9" s="116">
        <v>2E-3</v>
      </c>
      <c r="K9" s="116">
        <v>3.0000000000000001E-3</v>
      </c>
      <c r="L9" s="116">
        <v>3.0000000000000001E-3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307</v>
      </c>
    </row>
  </sheetData>
  <mergeCells count="1">
    <mergeCell ref="B2:I2"/>
  </mergeCells>
  <hyperlinks>
    <hyperlink ref="A1" location="Índice!A1" display="volta" xr:uid="{00000000-0004-0000-29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12"/>
  <sheetViews>
    <sheetView showGridLines="0" topLeftCell="A4" workbookViewId="0">
      <selection activeCell="L12" sqref="L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191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192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17">
        <v>2020</v>
      </c>
      <c r="L5" s="169">
        <v>44287</v>
      </c>
    </row>
    <row r="6" spans="1:12" x14ac:dyDescent="0.25">
      <c r="B6" s="53" t="s">
        <v>193</v>
      </c>
      <c r="C6" s="116">
        <v>0.252</v>
      </c>
      <c r="D6" s="116">
        <v>0.42499999999999999</v>
      </c>
      <c r="E6" s="116">
        <v>0.50700000000000001</v>
      </c>
      <c r="F6" s="116">
        <v>0.107</v>
      </c>
      <c r="G6" s="116">
        <v>6.5000000000000002E-2</v>
      </c>
      <c r="H6" s="116">
        <v>0.06</v>
      </c>
      <c r="I6" s="116">
        <v>6.6000000000000003E-2</v>
      </c>
      <c r="J6" s="116">
        <v>8.5999999999999993E-2</v>
      </c>
      <c r="K6" s="116">
        <v>0.192</v>
      </c>
      <c r="L6" s="116">
        <v>0.17600000000000002</v>
      </c>
    </row>
    <row r="7" spans="1:12" x14ac:dyDescent="0.25">
      <c r="B7" s="53" t="s">
        <v>194</v>
      </c>
      <c r="C7" s="116">
        <v>0.33500000000000002</v>
      </c>
      <c r="D7" s="116">
        <v>0.312</v>
      </c>
      <c r="E7" s="116">
        <v>0.16600000000000001</v>
      </c>
      <c r="F7" s="116">
        <v>0.14799999999999999</v>
      </c>
      <c r="G7" s="116">
        <v>0.17599999999999999</v>
      </c>
      <c r="H7" s="116">
        <v>0.29099999999999998</v>
      </c>
      <c r="I7" s="116">
        <v>0.42099999999999999</v>
      </c>
      <c r="J7" s="116">
        <v>0.33700000000000002</v>
      </c>
      <c r="K7" s="116">
        <v>0.24099999999999999</v>
      </c>
      <c r="L7" s="116">
        <v>0.308</v>
      </c>
    </row>
    <row r="8" spans="1:12" x14ac:dyDescent="0.25">
      <c r="B8" s="53" t="s">
        <v>195</v>
      </c>
      <c r="C8" s="116">
        <v>0.18099999999999999</v>
      </c>
      <c r="D8" s="116">
        <v>0.11</v>
      </c>
      <c r="E8" s="116">
        <v>9.8000000000000004E-2</v>
      </c>
      <c r="F8" s="116">
        <v>0.184</v>
      </c>
      <c r="G8" s="116">
        <v>0.49099999999999999</v>
      </c>
      <c r="H8" s="116">
        <v>0.38</v>
      </c>
      <c r="I8" s="116">
        <v>0.23799999999999999</v>
      </c>
      <c r="J8" s="116">
        <v>0.27400000000000002</v>
      </c>
      <c r="K8" s="116">
        <v>0.31900000000000001</v>
      </c>
      <c r="L8" s="116">
        <v>0.28699999999999998</v>
      </c>
    </row>
    <row r="9" spans="1:12" x14ac:dyDescent="0.25">
      <c r="B9" s="53" t="s">
        <v>196</v>
      </c>
      <c r="C9" s="116">
        <v>0.23200000000000001</v>
      </c>
      <c r="D9" s="116">
        <v>0.154</v>
      </c>
      <c r="E9" s="116">
        <v>0.22900000000000001</v>
      </c>
      <c r="F9" s="116">
        <v>0.56100000000000005</v>
      </c>
      <c r="G9" s="116">
        <v>0.26900000000000002</v>
      </c>
      <c r="H9" s="116">
        <v>0.26900000000000002</v>
      </c>
      <c r="I9" s="116">
        <v>0.27500000000000002</v>
      </c>
      <c r="J9" s="116">
        <v>0.30299999999999999</v>
      </c>
      <c r="K9" s="116">
        <v>0.247</v>
      </c>
      <c r="L9" s="116">
        <v>0.22900000000000001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305</v>
      </c>
    </row>
  </sheetData>
  <mergeCells count="1">
    <mergeCell ref="B2:I2"/>
  </mergeCells>
  <hyperlinks>
    <hyperlink ref="A1" location="Índice!A1" display="volta" xr:uid="{00000000-0004-0000-2A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12"/>
  <sheetViews>
    <sheetView showGridLines="0" topLeftCell="A10" workbookViewId="0">
      <selection activeCell="J16" sqref="J16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71" t="s">
        <v>119</v>
      </c>
      <c r="C2" s="171"/>
      <c r="D2" s="171"/>
      <c r="E2" s="171"/>
      <c r="F2" s="171"/>
      <c r="G2" s="171"/>
      <c r="H2" s="171"/>
      <c r="I2" s="171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197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198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17">
        <v>2020</v>
      </c>
      <c r="L5" s="169">
        <v>44287</v>
      </c>
    </row>
    <row r="6" spans="1:12" x14ac:dyDescent="0.25">
      <c r="B6" s="53" t="s">
        <v>193</v>
      </c>
      <c r="C6" s="116">
        <v>6.0999999999999999E-2</v>
      </c>
      <c r="D6" s="116">
        <v>6.0999999999999999E-2</v>
      </c>
      <c r="E6" s="116">
        <v>6.8000000000000005E-2</v>
      </c>
      <c r="F6" s="116">
        <v>0.04</v>
      </c>
      <c r="G6" s="116">
        <v>5.7000000000000002E-2</v>
      </c>
      <c r="H6" s="116">
        <v>3.9E-2</v>
      </c>
      <c r="I6" s="116">
        <v>3.9E-2</v>
      </c>
      <c r="J6" s="116">
        <v>5.2999999999999999E-2</v>
      </c>
      <c r="K6" s="116">
        <v>9.0999999999999998E-2</v>
      </c>
      <c r="L6" s="116">
        <v>5.2000000000000005E-2</v>
      </c>
    </row>
    <row r="7" spans="1:12" x14ac:dyDescent="0.25">
      <c r="B7" s="53" t="s">
        <v>194</v>
      </c>
      <c r="C7" s="116">
        <v>0.14299999999999999</v>
      </c>
      <c r="D7" s="116">
        <v>0.1</v>
      </c>
      <c r="E7" s="116">
        <v>9.8000000000000004E-2</v>
      </c>
      <c r="F7" s="116">
        <v>0.10299999999999999</v>
      </c>
      <c r="G7" s="116">
        <v>8.8999999999999996E-2</v>
      </c>
      <c r="H7" s="116">
        <v>0.106</v>
      </c>
      <c r="I7" s="116">
        <v>0.154</v>
      </c>
      <c r="J7" s="116">
        <v>0.157</v>
      </c>
      <c r="K7" s="116">
        <v>9.2999999999999999E-2</v>
      </c>
      <c r="L7" s="116">
        <v>0.113</v>
      </c>
    </row>
    <row r="8" spans="1:12" x14ac:dyDescent="0.25">
      <c r="B8" s="53" t="s">
        <v>195</v>
      </c>
      <c r="C8" s="116">
        <v>0.109</v>
      </c>
      <c r="D8" s="116">
        <v>0.10199999999999999</v>
      </c>
      <c r="E8" s="116">
        <v>4.4999999999999998E-2</v>
      </c>
      <c r="F8" s="116">
        <v>0.104</v>
      </c>
      <c r="G8" s="116">
        <v>0.159</v>
      </c>
      <c r="H8" s="116">
        <v>0.16500000000000001</v>
      </c>
      <c r="I8" s="116">
        <v>0.112</v>
      </c>
      <c r="J8" s="116">
        <v>0.127</v>
      </c>
      <c r="K8" s="116">
        <v>9.8000000000000004E-2</v>
      </c>
      <c r="L8" s="116">
        <v>9.5000000000000001E-2</v>
      </c>
    </row>
    <row r="9" spans="1:12" x14ac:dyDescent="0.25">
      <c r="B9" s="53" t="s">
        <v>196</v>
      </c>
      <c r="C9" s="116">
        <v>0.68700000000000006</v>
      </c>
      <c r="D9" s="116">
        <v>0.73599999999999999</v>
      </c>
      <c r="E9" s="116">
        <v>0.78900000000000003</v>
      </c>
      <c r="F9" s="116">
        <v>0.753</v>
      </c>
      <c r="G9" s="116">
        <v>0.69499999999999995</v>
      </c>
      <c r="H9" s="116">
        <v>0.69</v>
      </c>
      <c r="I9" s="116">
        <v>0.69399999999999995</v>
      </c>
      <c r="J9" s="116">
        <v>0.66300000000000003</v>
      </c>
      <c r="K9" s="116">
        <v>0.71399999999999997</v>
      </c>
      <c r="L9" s="116">
        <v>0.74099999999999999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305</v>
      </c>
    </row>
  </sheetData>
  <mergeCells count="1">
    <mergeCell ref="B2:I2"/>
  </mergeCells>
  <hyperlinks>
    <hyperlink ref="A1" location="Índice!A1" display="volta" xr:uid="{00000000-0004-0000-2B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15"/>
  <sheetViews>
    <sheetView showGridLines="0" tabSelected="1" workbookViewId="0">
      <selection activeCell="G15" sqref="G15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1" x14ac:dyDescent="0.25">
      <c r="A1" s="56" t="s">
        <v>123</v>
      </c>
    </row>
    <row r="2" spans="1:11" ht="18" x14ac:dyDescent="0.25">
      <c r="B2" s="177" t="s">
        <v>168</v>
      </c>
      <c r="C2" s="177"/>
      <c r="D2" s="177"/>
      <c r="E2" s="177"/>
      <c r="F2" s="177"/>
      <c r="G2" s="177"/>
      <c r="H2" s="177"/>
      <c r="I2" s="177"/>
    </row>
    <row r="3" spans="1:11" ht="18" x14ac:dyDescent="0.25">
      <c r="B3" s="58"/>
      <c r="C3" s="58"/>
      <c r="D3" s="58"/>
      <c r="E3" s="58"/>
      <c r="F3" s="58"/>
      <c r="G3" s="58"/>
      <c r="H3" s="58"/>
    </row>
    <row r="4" spans="1:11" ht="15.75" x14ac:dyDescent="0.25">
      <c r="B4" s="178" t="s">
        <v>169</v>
      </c>
      <c r="C4" s="178"/>
      <c r="D4" s="178"/>
      <c r="E4" s="178"/>
      <c r="F4" s="178"/>
      <c r="G4" s="178"/>
      <c r="H4" s="178"/>
      <c r="I4" s="178"/>
    </row>
    <row r="5" spans="1:11" ht="15" customHeight="1" x14ac:dyDescent="0.25">
      <c r="B5" s="43" t="s">
        <v>129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124">
        <v>44287</v>
      </c>
    </row>
    <row r="6" spans="1:11" ht="15" customHeight="1" x14ac:dyDescent="0.25">
      <c r="B6" s="44" t="s">
        <v>130</v>
      </c>
      <c r="C6" s="83">
        <f>162623692.21/1000000000</f>
        <v>0.16262369221</v>
      </c>
      <c r="D6" s="83">
        <f>410822723.09/1000000000</f>
        <v>0.41082272308999995</v>
      </c>
      <c r="E6" s="83">
        <f>773899103.52/1000000000</f>
        <v>0.77389910352000002</v>
      </c>
      <c r="F6" s="83">
        <f>1276957009.88/1000000000</f>
        <v>1.27695700988</v>
      </c>
      <c r="G6" s="83">
        <f>1961300708.84/1000000000</f>
        <v>1.9613007088399999</v>
      </c>
      <c r="H6" s="83">
        <f>3102930966.46/1000000000</f>
        <v>3.1029309664600002</v>
      </c>
      <c r="I6" s="83">
        <v>5.05</v>
      </c>
      <c r="J6" s="69">
        <v>7.6</v>
      </c>
      <c r="K6">
        <v>7.88</v>
      </c>
    </row>
    <row r="7" spans="1:11" x14ac:dyDescent="0.25">
      <c r="B7" s="44" t="s">
        <v>19</v>
      </c>
      <c r="C7" s="89">
        <v>324</v>
      </c>
      <c r="D7" s="89">
        <v>330</v>
      </c>
      <c r="E7" s="89">
        <v>343</v>
      </c>
      <c r="F7" s="89">
        <v>364</v>
      </c>
      <c r="G7" s="89">
        <v>371</v>
      </c>
      <c r="H7" s="89">
        <v>385</v>
      </c>
      <c r="I7" s="89">
        <v>404</v>
      </c>
      <c r="J7" s="89">
        <v>409</v>
      </c>
      <c r="K7" s="89">
        <v>412</v>
      </c>
    </row>
    <row r="8" spans="1:11" x14ac:dyDescent="0.25">
      <c r="B8" s="60" t="s">
        <v>131</v>
      </c>
      <c r="C8" s="90">
        <v>7</v>
      </c>
      <c r="D8" s="90">
        <v>8</v>
      </c>
      <c r="E8" s="90">
        <v>10</v>
      </c>
      <c r="F8" s="90">
        <v>13</v>
      </c>
      <c r="G8" s="90">
        <v>14</v>
      </c>
      <c r="H8" s="90">
        <v>19</v>
      </c>
      <c r="I8" s="90">
        <v>25</v>
      </c>
      <c r="J8" s="90">
        <v>30</v>
      </c>
      <c r="K8" s="90">
        <v>33</v>
      </c>
    </row>
    <row r="9" spans="1:11" x14ac:dyDescent="0.25">
      <c r="B9" s="61" t="s">
        <v>29</v>
      </c>
      <c r="C9" s="101">
        <v>8522</v>
      </c>
      <c r="D9" s="101">
        <v>26780</v>
      </c>
      <c r="E9" s="101">
        <v>46088</v>
      </c>
      <c r="F9" s="101">
        <v>64093</v>
      </c>
      <c r="G9" s="101">
        <v>86978</v>
      </c>
      <c r="H9" s="101">
        <v>114782</v>
      </c>
      <c r="I9" s="101">
        <v>138963</v>
      </c>
      <c r="J9" s="101">
        <v>147903</v>
      </c>
      <c r="K9" s="101">
        <v>147903</v>
      </c>
    </row>
    <row r="10" spans="1:11" x14ac:dyDescent="0.25">
      <c r="B10" s="44" t="s">
        <v>30</v>
      </c>
      <c r="C10" s="88">
        <v>0</v>
      </c>
      <c r="D10" s="88">
        <v>0</v>
      </c>
      <c r="E10" s="88">
        <v>0</v>
      </c>
      <c r="F10" s="88">
        <v>4</v>
      </c>
      <c r="G10" s="88">
        <v>269</v>
      </c>
      <c r="H10" s="88">
        <v>299</v>
      </c>
      <c r="I10" s="88">
        <v>319</v>
      </c>
      <c r="J10" s="88">
        <v>334</v>
      </c>
      <c r="K10" s="88">
        <v>329</v>
      </c>
    </row>
    <row r="11" spans="1:11" x14ac:dyDescent="0.25">
      <c r="B11" s="44" t="s">
        <v>132</v>
      </c>
      <c r="C11" s="88">
        <v>3</v>
      </c>
      <c r="D11" s="88">
        <v>3</v>
      </c>
      <c r="E11" s="88">
        <v>6</v>
      </c>
      <c r="F11" s="88">
        <v>11</v>
      </c>
      <c r="G11" s="88">
        <v>21</v>
      </c>
      <c r="H11" s="88">
        <v>42</v>
      </c>
      <c r="I11" s="88">
        <v>71</v>
      </c>
      <c r="J11" s="88">
        <v>79</v>
      </c>
      <c r="K11" s="88">
        <v>99</v>
      </c>
    </row>
    <row r="12" spans="1:11" x14ac:dyDescent="0.25">
      <c r="B12" s="85"/>
      <c r="C12" s="86"/>
      <c r="D12" s="86"/>
      <c r="E12" s="86"/>
      <c r="F12" s="86"/>
      <c r="G12" s="86"/>
      <c r="H12" s="86"/>
    </row>
    <row r="13" spans="1:11" x14ac:dyDescent="0.25">
      <c r="B13" s="84" t="s">
        <v>309</v>
      </c>
      <c r="C13" s="84"/>
      <c r="D13" s="84"/>
      <c r="E13" s="62"/>
      <c r="F13" s="62"/>
      <c r="G13" s="62"/>
      <c r="H13" s="62"/>
    </row>
    <row r="14" spans="1:11" x14ac:dyDescent="0.25">
      <c r="B14" s="84" t="s">
        <v>308</v>
      </c>
      <c r="C14" s="84"/>
      <c r="D14" s="84"/>
      <c r="E14" s="62"/>
      <c r="F14" s="62"/>
      <c r="G14" s="62"/>
      <c r="H14" s="62"/>
      <c r="J14" s="103"/>
    </row>
    <row r="15" spans="1:11" x14ac:dyDescent="0.25">
      <c r="B15" s="50"/>
      <c r="C15" s="50"/>
      <c r="D15" s="50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 xr:uid="{00000000-0004-0000-2C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showGridLines="0" topLeftCell="B1" workbookViewId="0">
      <selection activeCell="M16" sqref="M16"/>
    </sheetView>
  </sheetViews>
  <sheetFormatPr defaultRowHeight="15" x14ac:dyDescent="0.25"/>
  <cols>
    <col min="2" max="2" width="27.5703125" customWidth="1"/>
  </cols>
  <sheetData>
    <row r="1" spans="1:11" x14ac:dyDescent="0.25">
      <c r="A1" s="56" t="s">
        <v>123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1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24"/>
      <c r="K2" s="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1" ht="15.75" x14ac:dyDescent="0.25">
      <c r="B4" s="16" t="s">
        <v>95</v>
      </c>
      <c r="C4" s="11"/>
      <c r="D4" s="11"/>
      <c r="E4" s="11"/>
      <c r="F4" s="11"/>
      <c r="G4" s="11"/>
      <c r="H4" s="11"/>
      <c r="I4" s="11"/>
      <c r="J4" s="8"/>
      <c r="K4" s="8"/>
    </row>
    <row r="5" spans="1:11" x14ac:dyDescent="0.25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 t="s">
        <v>153</v>
      </c>
      <c r="K5" s="13" t="s">
        <v>177</v>
      </c>
    </row>
    <row r="6" spans="1:11" x14ac:dyDescent="0.25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</row>
    <row r="7" spans="1:11" x14ac:dyDescent="0.25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</row>
    <row r="8" spans="1:11" x14ac:dyDescent="0.25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</row>
    <row r="9" spans="1:11" x14ac:dyDescent="0.25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1" ht="16.5" x14ac:dyDescent="0.3">
      <c r="B11" s="47"/>
      <c r="C11" s="47"/>
      <c r="D11" s="47"/>
      <c r="E11" s="47"/>
      <c r="F11" s="47"/>
      <c r="G11" s="47"/>
      <c r="H11" s="47"/>
      <c r="I11" s="11"/>
      <c r="J11" s="8"/>
      <c r="K11" s="8"/>
    </row>
    <row r="12" spans="1:11" ht="13.5" customHeight="1" x14ac:dyDescent="0.3">
      <c r="B12" s="50" t="s">
        <v>11</v>
      </c>
      <c r="C12" s="50"/>
      <c r="D12" s="50"/>
      <c r="E12" s="50"/>
      <c r="F12" s="50"/>
      <c r="G12" s="47"/>
      <c r="H12" s="47"/>
      <c r="I12" s="11"/>
      <c r="J12" s="8"/>
      <c r="K12" s="8"/>
    </row>
    <row r="13" spans="1:11" ht="13.5" customHeight="1" x14ac:dyDescent="0.3">
      <c r="B13" s="50" t="s">
        <v>176</v>
      </c>
      <c r="C13" s="50"/>
      <c r="D13" s="50"/>
      <c r="E13" s="50"/>
      <c r="F13" s="50"/>
      <c r="G13" s="47"/>
      <c r="H13" s="47"/>
      <c r="I13" s="11"/>
      <c r="J13" s="8"/>
      <c r="K13" s="8"/>
    </row>
    <row r="14" spans="1:11" ht="13.5" customHeight="1" x14ac:dyDescent="0.3">
      <c r="B14" s="50" t="s">
        <v>199</v>
      </c>
      <c r="C14" s="50"/>
      <c r="D14" s="50"/>
      <c r="E14" s="50"/>
      <c r="F14" s="50"/>
      <c r="G14" s="47"/>
      <c r="H14" s="47"/>
      <c r="I14" s="11"/>
      <c r="J14" s="8"/>
      <c r="K14" s="8"/>
    </row>
    <row r="15" spans="1:11" ht="13.5" customHeight="1" x14ac:dyDescent="0.3">
      <c r="B15" s="68" t="s">
        <v>134</v>
      </c>
      <c r="C15" s="68"/>
      <c r="D15" s="68"/>
      <c r="E15" s="68"/>
      <c r="F15" s="68"/>
      <c r="G15" s="67"/>
      <c r="H15" s="47"/>
      <c r="I15" s="11"/>
      <c r="J15" s="8"/>
      <c r="K15" s="8"/>
    </row>
    <row r="16" spans="1:11" ht="16.5" x14ac:dyDescent="0.3">
      <c r="B16" s="47"/>
      <c r="C16" s="47"/>
      <c r="D16" s="47"/>
      <c r="E16" s="47"/>
      <c r="F16" s="47"/>
      <c r="G16" s="47"/>
      <c r="H16" s="47"/>
      <c r="I16" s="11"/>
      <c r="J16" s="8"/>
      <c r="K16" s="8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25">
      <c r="J38" s="8"/>
      <c r="K38" s="8"/>
      <c r="L38" s="8"/>
    </row>
    <row r="39" spans="2:12" x14ac:dyDescent="0.25">
      <c r="J39" s="8"/>
      <c r="K39" s="8"/>
      <c r="L39" s="8"/>
    </row>
    <row r="40" spans="2:12" x14ac:dyDescent="0.25">
      <c r="J40" s="8"/>
      <c r="K40" s="8"/>
      <c r="L40" s="8"/>
    </row>
    <row r="41" spans="2:12" x14ac:dyDescent="0.25">
      <c r="J41" s="8"/>
      <c r="K41" s="8"/>
      <c r="L41" s="8"/>
    </row>
  </sheetData>
  <mergeCells count="1">
    <mergeCell ref="B2:I2"/>
  </mergeCells>
  <hyperlinks>
    <hyperlink ref="A1" location="Índice!A1" display="volta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showGridLines="0" workbookViewId="0">
      <selection activeCell="L12" sqref="L12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56" t="s">
        <v>123</v>
      </c>
    </row>
    <row r="2" spans="1:13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124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</row>
    <row r="7" spans="1:13" x14ac:dyDescent="0.25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</row>
    <row r="8" spans="1:13" x14ac:dyDescent="0.25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</row>
    <row r="9" spans="1:13" x14ac:dyDescent="0.25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</row>
    <row r="10" spans="1:13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B11" s="50" t="s">
        <v>200</v>
      </c>
      <c r="C11" s="50"/>
      <c r="D11" s="50"/>
      <c r="E11" s="50"/>
      <c r="F11" s="50"/>
      <c r="G11" s="50"/>
      <c r="H11" s="11"/>
      <c r="I11" s="11"/>
      <c r="J11" s="11"/>
      <c r="K11" s="11"/>
    </row>
    <row r="12" spans="1:13" x14ac:dyDescent="0.25">
      <c r="B12" s="50"/>
      <c r="C12" s="50"/>
      <c r="D12" s="50"/>
      <c r="E12" s="50"/>
      <c r="F12" s="50"/>
      <c r="G12" s="50"/>
      <c r="H12" s="11"/>
      <c r="I12" s="11"/>
      <c r="J12" s="11"/>
      <c r="K12" s="11"/>
    </row>
    <row r="13" spans="1:13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topLeftCell="A4" workbookViewId="0">
      <selection activeCell="O10" sqref="O10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</cols>
  <sheetData>
    <row r="1" spans="1:15" x14ac:dyDescent="0.25">
      <c r="A1" s="56" t="s">
        <v>123</v>
      </c>
    </row>
    <row r="2" spans="1:15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75" x14ac:dyDescent="0.25">
      <c r="B4" s="16" t="s">
        <v>96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5" x14ac:dyDescent="0.25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</row>
    <row r="7" spans="1:15" x14ac:dyDescent="0.25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</row>
    <row r="8" spans="1:15" x14ac:dyDescent="0.25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</row>
    <row r="9" spans="1:15" x14ac:dyDescent="0.25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</row>
    <row r="10" spans="1:15" x14ac:dyDescent="0.25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O10" s="102"/>
    </row>
    <row r="11" spans="1:15" x14ac:dyDescent="0.25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</row>
    <row r="12" spans="1:15" x14ac:dyDescent="0.25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</row>
    <row r="13" spans="1:15" x14ac:dyDescent="0.25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</row>
    <row r="14" spans="1:15" x14ac:dyDescent="0.25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</row>
    <row r="15" spans="1:15" x14ac:dyDescent="0.25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5" x14ac:dyDescent="0.25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</row>
    <row r="17" spans="2:13" x14ac:dyDescent="0.25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154</v>
      </c>
      <c r="L17" s="14">
        <v>19800</v>
      </c>
      <c r="M17" s="14">
        <v>19833</v>
      </c>
    </row>
    <row r="18" spans="2:13" x14ac:dyDescent="0.25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</row>
    <row r="19" spans="2:13" x14ac:dyDescent="0.25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</row>
    <row r="20" spans="2:13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3" ht="15.75" x14ac:dyDescent="0.25">
      <c r="B21" s="70" t="s">
        <v>201</v>
      </c>
      <c r="C21" s="71"/>
      <c r="D21" s="29"/>
      <c r="E21" s="11"/>
      <c r="F21" s="11"/>
      <c r="G21" s="11"/>
      <c r="H21" s="11"/>
      <c r="I21" s="11"/>
      <c r="J21" s="11"/>
      <c r="K21" s="11"/>
    </row>
    <row r="22" spans="2:13" x14ac:dyDescent="0.25">
      <c r="B22" s="96" t="s">
        <v>151</v>
      </c>
    </row>
    <row r="23" spans="2:13" x14ac:dyDescent="0.25">
      <c r="B23" s="96"/>
    </row>
  </sheetData>
  <mergeCells count="1">
    <mergeCell ref="B2:K2"/>
  </mergeCells>
  <hyperlinks>
    <hyperlink ref="A1" location="Índice!A1" display="volta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Q26" sqref="Q26"/>
    </sheetView>
  </sheetViews>
  <sheetFormatPr defaultRowHeight="15" x14ac:dyDescent="0.25"/>
  <cols>
    <col min="2" max="2" width="17.5703125" customWidth="1"/>
  </cols>
  <sheetData>
    <row r="1" spans="1:11" x14ac:dyDescent="0.25">
      <c r="A1" s="56" t="s">
        <v>123</v>
      </c>
    </row>
    <row r="2" spans="1:11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x14ac:dyDescent="0.25">
      <c r="B4" s="16" t="s">
        <v>97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25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25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25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B11" s="70" t="s">
        <v>40</v>
      </c>
      <c r="C11" s="71"/>
      <c r="D11" s="71"/>
      <c r="E11" s="71"/>
      <c r="F11" s="50"/>
      <c r="G11" s="50"/>
      <c r="H11" s="50"/>
      <c r="I11" s="50"/>
      <c r="J11" s="50"/>
      <c r="K11" s="11"/>
    </row>
    <row r="12" spans="1:11" x14ac:dyDescent="0.25">
      <c r="B12" s="69" t="s">
        <v>165</v>
      </c>
      <c r="C12" s="50"/>
      <c r="D12" s="50"/>
      <c r="E12" s="50"/>
      <c r="F12" s="50"/>
      <c r="G12" s="50"/>
      <c r="H12" s="50"/>
      <c r="I12" s="50"/>
      <c r="J12" s="50"/>
      <c r="K12" s="11"/>
    </row>
    <row r="13" spans="1:11" x14ac:dyDescent="0.25">
      <c r="B13" s="6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topLeftCell="C1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56" t="s">
        <v>123</v>
      </c>
    </row>
    <row r="2" spans="1:11" ht="18" x14ac:dyDescent="0.25">
      <c r="B2" s="170" t="s">
        <v>23</v>
      </c>
      <c r="C2" s="170"/>
      <c r="D2" s="170"/>
      <c r="E2" s="170"/>
      <c r="F2" s="170"/>
      <c r="G2" s="170"/>
      <c r="H2" s="170"/>
      <c r="I2" s="170"/>
      <c r="J2" s="170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25">
      <c r="B4" s="16" t="s">
        <v>125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25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25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25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25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25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25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25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25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25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25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25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25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25">
      <c r="A21" s="69"/>
      <c r="B21" s="70" t="s">
        <v>40</v>
      </c>
      <c r="C21" s="71"/>
      <c r="D21" s="71"/>
      <c r="E21" s="71"/>
      <c r="F21" s="11"/>
      <c r="G21" s="11"/>
      <c r="H21" s="11"/>
      <c r="I21" s="11"/>
      <c r="J21" s="11"/>
    </row>
    <row r="22" spans="1:11" x14ac:dyDescent="0.25">
      <c r="B22" s="69" t="s">
        <v>165</v>
      </c>
    </row>
  </sheetData>
  <mergeCells count="1">
    <mergeCell ref="B2:J2"/>
  </mergeCells>
  <hyperlinks>
    <hyperlink ref="A1" location="Índice!A1" display="volta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Índice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Investimento EFPC EAPC</vt:lpstr>
      <vt:lpstr>7.2  Investimento EAPC</vt:lpstr>
      <vt:lpstr>7.3  Investimento EFPC</vt:lpstr>
      <vt:lpstr>7.4 Títulos Públ. EAPC % Index.</vt:lpstr>
      <vt:lpstr>7.5 Títulos Públ. EFPC % Index.</vt:lpstr>
      <vt:lpstr>7.6 Tít. Públ.EAPC % por Venc.</vt:lpstr>
      <vt:lpstr>7.7 Tít. Públ.EFPC % por Venc.</vt:lpstr>
      <vt:lpstr>8.2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</cp:lastModifiedBy>
  <dcterms:created xsi:type="dcterms:W3CDTF">2019-09-23T18:03:55Z</dcterms:created>
  <dcterms:modified xsi:type="dcterms:W3CDTF">2021-07-02T12:59:43Z</dcterms:modified>
</cp:coreProperties>
</file>