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D4675960-19AF-4286-AF2D-07201B275D63}" xr6:coauthVersionLast="47" xr6:coauthVersionMax="47" xr10:uidLastSave="{00000000-0000-0000-0000-000000000000}"/>
  <bookViews>
    <workbookView xWindow="405" yWindow="720" windowWidth="28350" windowHeight="13395" xr2:uid="{4DBBB390-5019-45F0-B55F-16AE9D3BA245}"/>
  </bookViews>
  <sheets>
    <sheet name="Reequilíbrio (ANAC)" sheetId="6" r:id="rId1"/>
    <sheet name="RECEITAS - PAN" sheetId="4" r:id="rId2"/>
    <sheet name="OPEX - PAN" sheetId="3" r:id="rId3"/>
    <sheet name="CAPEX - PAN" sheetId="2" r:id="rId4"/>
    <sheet name="IPCA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cf2" localSheetId="3" hidden="1">{#N/A,#N/A,FALSE,"Variables";#N/A,#N/A,FALSE,"NPV Cashflows NZ$";#N/A,#N/A,FALSE,"Cashflows NZ$"}</definedName>
    <definedName name="___cf2" localSheetId="2" hidden="1">{#N/A,#N/A,FALSE,"Variables";#N/A,#N/A,FALSE,"NPV Cashflows NZ$";#N/A,#N/A,FALSE,"Cashflows NZ$"}</definedName>
    <definedName name="___cf2" localSheetId="1" hidden="1">{#N/A,#N/A,FALSE,"Variables";#N/A,#N/A,FALSE,"NPV Cashflows NZ$";#N/A,#N/A,FALSE,"Cashflows NZ$"}</definedName>
    <definedName name="___cf2" localSheetId="0" hidden="1">{#N/A,#N/A,FALSE,"Variables";#N/A,#N/A,FALSE,"NPV Cashflows NZ$";#N/A,#N/A,FALSE,"Cashflows NZ$"}</definedName>
    <definedName name="___cf2" hidden="1">{#N/A,#N/A,FALSE,"Variables";#N/A,#N/A,FALSE,"NPV Cashflows NZ$";#N/A,#N/A,FALSE,"Cashflows NZ$"}</definedName>
    <definedName name="___ddd2" localSheetId="3" hidden="1">{#N/A,#N/A,FALSE,"Cashflow"}</definedName>
    <definedName name="___ddd2" localSheetId="2" hidden="1">{#N/A,#N/A,FALSE,"Cashflow"}</definedName>
    <definedName name="___ddd2" localSheetId="1" hidden="1">{#N/A,#N/A,FALSE,"Cashflow"}</definedName>
    <definedName name="___ddd2" localSheetId="0" hidden="1">{#N/A,#N/A,FALSE,"Cashflow"}</definedName>
    <definedName name="___ddd2" hidden="1">{#N/A,#N/A,FALSE,"Cashflow"}</definedName>
    <definedName name="___eee2" localSheetId="3" hidden="1">{#N/A,#N/A,FALSE,"Cashflow"}</definedName>
    <definedName name="___eee2" localSheetId="2" hidden="1">{#N/A,#N/A,FALSE,"Cashflow"}</definedName>
    <definedName name="___eee2" localSheetId="1" hidden="1">{#N/A,#N/A,FALSE,"Cashflow"}</definedName>
    <definedName name="___eee2" localSheetId="0" hidden="1">{#N/A,#N/A,FALSE,"Cashflow"}</definedName>
    <definedName name="___eee2" hidden="1">{#N/A,#N/A,FALSE,"Cashflow"}</definedName>
    <definedName name="__a1" localSheetId="3" hidden="1">{"mgmt forecast",#N/A,FALSE,"Mgmt Forecast";"dcf table",#N/A,FALSE,"Mgmt Forecast";"sensitivity",#N/A,FALSE,"Mgmt Forecast";"table inputs",#N/A,FALSE,"Mgmt Forecast";"calculations",#N/A,FALSE,"Mgmt Forecast"}</definedName>
    <definedName name="__a1" localSheetId="2" hidden="1">{"mgmt forecast",#N/A,FALSE,"Mgmt Forecast";"dcf table",#N/A,FALSE,"Mgmt Forecast";"sensitivity",#N/A,FALSE,"Mgmt Forecast";"table inputs",#N/A,FALSE,"Mgmt Forecast";"calculations",#N/A,FALSE,"Mgmt Forecast"}</definedName>
    <definedName name="__a1" localSheetId="1" hidden="1">{"mgmt forecast",#N/A,FALSE,"Mgmt Forecast";"dcf table",#N/A,FALSE,"Mgmt Forecast";"sensitivity",#N/A,FALSE,"Mgmt Forecast";"table inputs",#N/A,FALSE,"Mgmt Forecast";"calculations",#N/A,FALSE,"Mgmt Forecast"}</definedName>
    <definedName name="__a1" localSheetId="0" hidden="1">{"mgmt forecast",#N/A,FALSE,"Mgmt Forecast";"dcf table",#N/A,FALSE,"Mgmt Forecast";"sensitivity",#N/A,FALSE,"Mgmt Forecast";"table inputs",#N/A,FALSE,"Mgmt Forecast";"calculations",#N/A,FALSE,"Mgmt Forecast"}</definedName>
    <definedName name="__a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3" hidden="1">{"mgmt forecast",#N/A,FALSE,"Mgmt Forecast";"dcf table",#N/A,FALSE,"Mgmt Forecast";"sensitivity",#N/A,FALSE,"Mgmt Forecast";"table inputs",#N/A,FALSE,"Mgmt Forecast";"calculations",#N/A,FALSE,"Mgmt Forecast"}</definedName>
    <definedName name="_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cf2" localSheetId="3" hidden="1">{#N/A,#N/A,FALSE,"Variables";#N/A,#N/A,FALSE,"NPV Cashflows NZ$";#N/A,#N/A,FALSE,"Cashflows NZ$"}</definedName>
    <definedName name="__cf2" localSheetId="2" hidden="1">{#N/A,#N/A,FALSE,"Variables";#N/A,#N/A,FALSE,"NPV Cashflows NZ$";#N/A,#N/A,FALSE,"Cashflows NZ$"}</definedName>
    <definedName name="__cf2" localSheetId="1" hidden="1">{#N/A,#N/A,FALSE,"Variables";#N/A,#N/A,FALSE,"NPV Cashflows NZ$";#N/A,#N/A,FALSE,"Cashflows NZ$"}</definedName>
    <definedName name="__cf2" localSheetId="0" hidden="1">{#N/A,#N/A,FALSE,"Variables";#N/A,#N/A,FALSE,"NPV Cashflows NZ$";#N/A,#N/A,FALSE,"Cashflows NZ$"}</definedName>
    <definedName name="__cf2" hidden="1">{#N/A,#N/A,FALSE,"Variables";#N/A,#N/A,FALSE,"NPV Cashflows NZ$";#N/A,#N/A,FALSE,"Cashflows NZ$"}</definedName>
    <definedName name="__ddd2" localSheetId="3" hidden="1">{#N/A,#N/A,FALSE,"Cashflow"}</definedName>
    <definedName name="__ddd2" localSheetId="2" hidden="1">{#N/A,#N/A,FALSE,"Cashflow"}</definedName>
    <definedName name="__ddd2" localSheetId="1" hidden="1">{#N/A,#N/A,FALSE,"Cashflow"}</definedName>
    <definedName name="__ddd2" localSheetId="0" hidden="1">{#N/A,#N/A,FALSE,"Cashflow"}</definedName>
    <definedName name="__ddd2" hidden="1">{#N/A,#N/A,FALSE,"Cashflow"}</definedName>
    <definedName name="__eee2" localSheetId="3" hidden="1">{#N/A,#N/A,FALSE,"Cashflow"}</definedName>
    <definedName name="__eee2" localSheetId="2" hidden="1">{#N/A,#N/A,FALSE,"Cashflow"}</definedName>
    <definedName name="__eee2" localSheetId="1" hidden="1">{#N/A,#N/A,FALSE,"Cashflow"}</definedName>
    <definedName name="__eee2" localSheetId="0" hidden="1">{#N/A,#N/A,FALSE,"Cashflow"}</definedName>
    <definedName name="__eee2" hidden="1">{#N/A,#N/A,FALSE,"Cashflow"}</definedName>
    <definedName name="__IntlFixup" hidden="1">TRUE</definedName>
    <definedName name="_a1" localSheetId="3" hidden="1">{"mgmt forecast",#N/A,FALSE,"Mgmt Forecast";"dcf table",#N/A,FALSE,"Mgmt Forecast";"sensitivity",#N/A,FALSE,"Mgmt Forecast";"table inputs",#N/A,FALSE,"Mgmt Forecast";"calculations",#N/A,FALSE,"Mgmt Forecast"}</definedName>
    <definedName name="_a1" localSheetId="2" hidden="1">{"mgmt forecast",#N/A,FALSE,"Mgmt Forecast";"dcf table",#N/A,FALSE,"Mgmt Forecast";"sensitivity",#N/A,FALSE,"Mgmt Forecast";"table inputs",#N/A,FALSE,"Mgmt Forecast";"calculations",#N/A,FALSE,"Mgmt Forecast"}</definedName>
    <definedName name="_a1" localSheetId="1" hidden="1">{"mgmt forecast",#N/A,FALSE,"Mgmt Forecast";"dcf table",#N/A,FALSE,"Mgmt Forecast";"sensitivity",#N/A,FALSE,"Mgmt Forecast";"table inputs",#N/A,FALSE,"Mgmt Forecast";"calculations",#N/A,FALSE,"Mgmt Forecast"}</definedName>
    <definedName name="_a1" localSheetId="0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3" hidden="1">{"mgmt forecast",#N/A,FALSE,"Mgmt Forecast";"dcf table",#N/A,FALSE,"Mgmt Forecast";"sensitivity",#N/A,FALSE,"Mgmt Forecast";"table inputs",#N/A,FALSE,"Mgmt Forecast";"calculations",#N/A,FALSE,"Mgmt Forecast"}</definedName>
    <definedName name="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cf2" localSheetId="3" hidden="1">{#N/A,#N/A,FALSE,"Variables";#N/A,#N/A,FALSE,"NPV Cashflows NZ$";#N/A,#N/A,FALSE,"Cashflows NZ$"}</definedName>
    <definedName name="_cf2" localSheetId="2" hidden="1">{#N/A,#N/A,FALSE,"Variables";#N/A,#N/A,FALSE,"NPV Cashflows NZ$";#N/A,#N/A,FALSE,"Cashflows NZ$"}</definedName>
    <definedName name="_cf2" localSheetId="1" hidden="1">{#N/A,#N/A,FALSE,"Variables";#N/A,#N/A,FALSE,"NPV Cashflows NZ$";#N/A,#N/A,FALSE,"Cashflows NZ$"}</definedName>
    <definedName name="_cf2" localSheetId="0" hidden="1">{#N/A,#N/A,FALSE,"Variables";#N/A,#N/A,FALSE,"NPV Cashflows NZ$";#N/A,#N/A,FALSE,"Cashflows NZ$"}</definedName>
    <definedName name="_cf2" hidden="1">{#N/A,#N/A,FALSE,"Variables";#N/A,#N/A,FALSE,"NPV Cashflows NZ$";#N/A,#N/A,FALSE,"Cashflows NZ$"}</definedName>
    <definedName name="_ddd2" localSheetId="3" hidden="1">{#N/A,#N/A,FALSE,"Cashflow"}</definedName>
    <definedName name="_ddd2" localSheetId="2" hidden="1">{#N/A,#N/A,FALSE,"Cashflow"}</definedName>
    <definedName name="_ddd2" localSheetId="1" hidden="1">{#N/A,#N/A,FALSE,"Cashflow"}</definedName>
    <definedName name="_ddd2" localSheetId="0" hidden="1">{#N/A,#N/A,FALSE,"Cashflow"}</definedName>
    <definedName name="_ddd2" hidden="1">{#N/A,#N/A,FALSE,"Cashflow"}</definedName>
    <definedName name="_eee2" localSheetId="3" hidden="1">{#N/A,#N/A,FALSE,"Cashflow"}</definedName>
    <definedName name="_eee2" localSheetId="2" hidden="1">{#N/A,#N/A,FALSE,"Cashflow"}</definedName>
    <definedName name="_eee2" localSheetId="1" hidden="1">{#N/A,#N/A,FALSE,"Cashflow"}</definedName>
    <definedName name="_eee2" localSheetId="0" hidden="1">{#N/A,#N/A,FALSE,"Cashflow"}</definedName>
    <definedName name="_eee2" hidden="1">{#N/A,#N/A,FALSE,"Cashflow"}</definedName>
    <definedName name="_xlnm._FilterDatabase" localSheetId="3" hidden="1">'CAPEX - PAN'!$A$2:$AU$26</definedName>
    <definedName name="_xlnm._FilterDatabase" localSheetId="2" hidden="1">'OPEX - PAN'!$A$2:$AL$23</definedName>
    <definedName name="_xlnm._FilterDatabase" localSheetId="1" hidden="1">'RECEITAS - PAN'!$A$2:$AM$23</definedName>
    <definedName name="_GSRATES_1" hidden="1">"CT30000120000728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Order1" hidden="1">255</definedName>
    <definedName name="a1a1a" localSheetId="3" hidden="1">{#N/A,#N/A,FALSE,"Cashflow"}</definedName>
    <definedName name="a1a1a" localSheetId="2" hidden="1">{#N/A,#N/A,FALSE,"Cashflow"}</definedName>
    <definedName name="a1a1a" localSheetId="1" hidden="1">{#N/A,#N/A,FALSE,"Cashflow"}</definedName>
    <definedName name="a1a1a" localSheetId="0" hidden="1">{#N/A,#N/A,FALSE,"Cashflow"}</definedName>
    <definedName name="a1a1a" hidden="1">{#N/A,#N/A,FALSE,"Cashflow"}</definedName>
    <definedName name="a1a1a1a1" localSheetId="3" hidden="1">{#N/A,#N/A,FALSE,"Capacity"}</definedName>
    <definedName name="a1a1a1a1" localSheetId="2" hidden="1">{#N/A,#N/A,FALSE,"Capacity"}</definedName>
    <definedName name="a1a1a1a1" localSheetId="1" hidden="1">{#N/A,#N/A,FALSE,"Capacity"}</definedName>
    <definedName name="a1a1a1a1" localSheetId="0" hidden="1">{#N/A,#N/A,FALSE,"Capacity"}</definedName>
    <definedName name="a1a1a1a1" hidden="1">{#N/A,#N/A,FALSE,"Capacity"}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a" localSheetId="3" hidden="1">{#N/A,#N/A,FALSE,"Variables";#N/A,#N/A,FALSE,"NPV Cashflows NZ$";#N/A,#N/A,FALSE,"Cashflows NZ$"}</definedName>
    <definedName name="aaaaa" localSheetId="2" hidden="1">{#N/A,#N/A,FALSE,"Variables";#N/A,#N/A,FALSE,"NPV Cashflows NZ$";#N/A,#N/A,FALSE,"Cashflows NZ$"}</definedName>
    <definedName name="aaaaa" localSheetId="1" hidden="1">{#N/A,#N/A,FALSE,"Variables";#N/A,#N/A,FALSE,"NPV Cashflows NZ$";#N/A,#N/A,FALSE,"Cashflows NZ$"}</definedName>
    <definedName name="aaaaa" localSheetId="0" hidden="1">{#N/A,#N/A,FALSE,"Variables";#N/A,#N/A,FALSE,"NPV Cashflows NZ$";#N/A,#N/A,FALSE,"Cashflows NZ$"}</definedName>
    <definedName name="aaaaa" hidden="1">{#N/A,#N/A,FALSE,"Variables";#N/A,#N/A,FALSE,"NPV Cashflows NZ$";#N/A,#N/A,FALSE,"Cashflows NZ$"}</definedName>
    <definedName name="aaaaaaa" localSheetId="3" hidden="1">{#N/A,#N/A,FALSE,"Cashflow"}</definedName>
    <definedName name="aaaaaaa" localSheetId="2" hidden="1">{#N/A,#N/A,FALSE,"Cashflow"}</definedName>
    <definedName name="aaaaaaa" localSheetId="1" hidden="1">{#N/A,#N/A,FALSE,"Cashflow"}</definedName>
    <definedName name="aaaaaaa" localSheetId="0" hidden="1">{#N/A,#N/A,FALSE,"Cashflow"}</definedName>
    <definedName name="aaaaaaa" hidden="1">{#N/A,#N/A,FALSE,"Cashflow"}</definedName>
    <definedName name="aaaaaaaaaa" localSheetId="3" hidden="1">{#N/A,#N/A,FALSE,"Cashflow"}</definedName>
    <definedName name="aaaaaaaaaa" localSheetId="2" hidden="1">{#N/A,#N/A,FALSE,"Cashflow"}</definedName>
    <definedName name="aaaaaaaaaa" localSheetId="1" hidden="1">{#N/A,#N/A,FALSE,"Cashflow"}</definedName>
    <definedName name="aaaaaaaaaa" localSheetId="0" hidden="1">{#N/A,#N/A,FALSE,"Cashflow"}</definedName>
    <definedName name="aaaaaaaaaa" hidden="1">{#N/A,#N/A,FALSE,"Cashflow"}</definedName>
    <definedName name="AAB_Addin5" hidden="1">"AAB_Description for addin 5,Description for addin 5,Description for addin 5,Description for addin 5,Description for addin 5,Description for addin 5"</definedName>
    <definedName name="AccessDatabase" hidden="1">"S:\Project Management\Corolla Matrix Vibe  RMBSS Tracking\150L~151L~152L RMBSS Tracking Feb.mdb"</definedName>
    <definedName name="adf" localSheetId="3" hidden="1">{"standalone1",#N/A,FALSE,"DCFBase";"standalone2",#N/A,FALSE,"DCFBase"}</definedName>
    <definedName name="adf" localSheetId="2" hidden="1">{"standalone1",#N/A,FALSE,"DCFBase";"standalone2",#N/A,FALSE,"DCFBase"}</definedName>
    <definedName name="adf" localSheetId="1" hidden="1">{"standalone1",#N/A,FALSE,"DCFBase";"standalone2",#N/A,FALSE,"DCFBase"}</definedName>
    <definedName name="adf" localSheetId="0" hidden="1">{"standalone1",#N/A,FALSE,"DCFBase";"standalone2",#N/A,FALSE,"DCFBase"}</definedName>
    <definedName name="adf" hidden="1">{"standalone1",#N/A,FALSE,"DCFBase";"standalone2",#N/A,FALSE,"DCFBase"}</definedName>
    <definedName name="ADopsterling" localSheetId="3" hidden="1">{#N/A,#N/A,FALSE,"Summary";#N/A,#N/A,FALSE,"CF";#N/A,#N/A,FALSE,"P&amp;L";#N/A,#N/A,FALSE,"BS";#N/A,#N/A,FALSE,"Returns";#N/A,#N/A,FALSE,"Assumptions";#N/A,#N/A,FALSE,"Analysis"}</definedName>
    <definedName name="ADopsterling" localSheetId="2" hidden="1">{#N/A,#N/A,FALSE,"Summary";#N/A,#N/A,FALSE,"CF";#N/A,#N/A,FALSE,"P&amp;L";#N/A,#N/A,FALSE,"BS";#N/A,#N/A,FALSE,"Returns";#N/A,#N/A,FALSE,"Assumptions";#N/A,#N/A,FALSE,"Analysis"}</definedName>
    <definedName name="ADopsterling" localSheetId="1" hidden="1">{#N/A,#N/A,FALSE,"Summary";#N/A,#N/A,FALSE,"CF";#N/A,#N/A,FALSE,"P&amp;L";#N/A,#N/A,FALSE,"BS";#N/A,#N/A,FALSE,"Returns";#N/A,#N/A,FALSE,"Assumptions";#N/A,#N/A,FALSE,"Analysis"}</definedName>
    <definedName name="ADopsterling" localSheetId="0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nscount" hidden="1">1</definedName>
    <definedName name="_xlnm.Print_Area" localSheetId="4">IPCA!#REF!</definedName>
    <definedName name="Area_generica" localSheetId="3">[1]BD!$DF$5</definedName>
    <definedName name="Area_generica" localSheetId="2">[1]BD!$DF$5</definedName>
    <definedName name="Area_generica" localSheetId="1">[1]BD!$DF$5</definedName>
    <definedName name="Area_generica" localSheetId="0">#REF!</definedName>
    <definedName name="Area_generica">#REF!</definedName>
    <definedName name="ATM" localSheetId="0">#REF!</definedName>
    <definedName name="ATM">#REF!</definedName>
    <definedName name="CF" localSheetId="0">#REF!</definedName>
    <definedName name="CF">#REF!</definedName>
    <definedName name="ChangeRange" hidden="1">#N/A</definedName>
    <definedName name="CO_AC_At" localSheetId="3">'[1]2. Simulador - Investimento'!$C$100</definedName>
    <definedName name="CO_AC_At" localSheetId="2">'[1]2. Simulador - Investimento'!$C$100</definedName>
    <definedName name="CO_AC_At" localSheetId="1">'[1]2. Simulador - Investimento'!$C$100</definedName>
    <definedName name="CO_AC_At" localSheetId="0">#REF!</definedName>
    <definedName name="CO_AC_At">#REF!</definedName>
    <definedName name="CO_AC_Dj" localSheetId="3">'[1]2. Simulador - Investimento'!$L$100</definedName>
    <definedName name="CO_AC_Dj" localSheetId="2">'[1]2. Simulador - Investimento'!$L$100</definedName>
    <definedName name="CO_AC_Dj" localSheetId="1">'[1]2. Simulador - Investimento'!$L$100</definedName>
    <definedName name="CO_AC_Dj" localSheetId="0">#REF!</definedName>
    <definedName name="CO_AC_Dj">#REF!</definedName>
    <definedName name="CO_AC_Man" localSheetId="3">'[1]2. Simulador - Manutenção'!$C$54</definedName>
    <definedName name="CO_AC_Man" localSheetId="2">'[1]2. Simulador - Manutenção'!$C$54</definedName>
    <definedName name="CO_AC_Man" localSheetId="1">'[1]2. Simulador - Manutenção'!$C$54</definedName>
    <definedName name="CO_AC_Man" localSheetId="0">#REF!</definedName>
    <definedName name="CO_AC_Man">#REF!</definedName>
    <definedName name="CO_AC_Sm" localSheetId="3">[1]BD_Cálculos!$AP$68</definedName>
    <definedName name="CO_AC_Sm" localSheetId="2">[1]BD_Cálculos!$AP$68</definedName>
    <definedName name="CO_AC_Sm" localSheetId="1">[1]BD_Cálculos!$AP$68</definedName>
    <definedName name="CO_AC_Sm" localSheetId="0">#REF!</definedName>
    <definedName name="CO_AC_Sm">#REF!</definedName>
    <definedName name="CO_CNAV_Dj" localSheetId="3">'[1]2. Simulador - Investimento'!$L$112</definedName>
    <definedName name="CO_CNAV_Dj" localSheetId="2">'[1]2. Simulador - Investimento'!$L$112</definedName>
    <definedName name="CO_CNAV_Dj" localSheetId="1">'[1]2. Simulador - Investimento'!$L$112</definedName>
    <definedName name="CO_CNAV_Dj" localSheetId="0">#REF!</definedName>
    <definedName name="CO_CNAV_Dj">#REF!</definedName>
    <definedName name="CO_CPPD_At" localSheetId="3">[1]BD_Cálculos!$G$24</definedName>
    <definedName name="CO_CPPD_At" localSheetId="2">[1]BD_Cálculos!$G$24</definedName>
    <definedName name="CO_CPPD_At" localSheetId="1">[1]BD_Cálculos!$G$24</definedName>
    <definedName name="CO_CPPD_At" localSheetId="0">#REF!</definedName>
    <definedName name="CO_CPPD_At">#REF!</definedName>
    <definedName name="CO_CRA_At" localSheetId="3">'[1]2. Simulador - Investimento'!$C$108</definedName>
    <definedName name="CO_CRA_At" localSheetId="2">'[1]2. Simulador - Investimento'!$C$108</definedName>
    <definedName name="CO_CRA_At" localSheetId="1">'[1]2. Simulador - Investimento'!$C$108</definedName>
    <definedName name="CO_CRA_At" localSheetId="0">#REF!</definedName>
    <definedName name="CO_CRA_At">#REF!</definedName>
    <definedName name="CO_CRA_Sm" localSheetId="3">[1]BD_Cálculos!$AD$20</definedName>
    <definedName name="CO_CRA_Sm" localSheetId="2">[1]BD_Cálculos!$AD$20</definedName>
    <definedName name="CO_CRA_Sm" localSheetId="1">[1]BD_Cálculos!$AD$20</definedName>
    <definedName name="CO_CRA_Sm" localSheetId="0">#REF!</definedName>
    <definedName name="CO_CRA_Sm">#REF!</definedName>
    <definedName name="CO_DHP_Sm" localSheetId="3">[1]BD_Cálculos!$H$24</definedName>
    <definedName name="CO_DHP_Sm" localSheetId="2">[1]BD_Cálculos!$H$24</definedName>
    <definedName name="CO_DHP_Sm" localSheetId="1">[1]BD_Cálculos!$H$24</definedName>
    <definedName name="CO_DHP_Sm" localSheetId="0">#REF!</definedName>
    <definedName name="CO_DHP_Sm">#REF!</definedName>
    <definedName name="CO_MAV_Dj" localSheetId="3">'[1]2. Simulador - Investimento'!$L$101</definedName>
    <definedName name="CO_MAV_Dj" localSheetId="2">'[1]2. Simulador - Investimento'!$L$101</definedName>
    <definedName name="CO_MAV_Dj" localSheetId="1">'[1]2. Simulador - Investimento'!$L$101</definedName>
    <definedName name="CO_MAV_Dj" localSheetId="0">#REF!</definedName>
    <definedName name="CO_MAV_Dj">#REF!</definedName>
    <definedName name="CO_MAV_Man" localSheetId="3">'[1]2. Simulador - Manutenção'!$C$55</definedName>
    <definedName name="CO_MAV_Man" localSheetId="2">'[1]2. Simulador - Manutenção'!$C$55</definedName>
    <definedName name="CO_MAV_Man" localSheetId="1">'[1]2. Simulador - Manutenção'!$C$55</definedName>
    <definedName name="CO_MAV_Man" localSheetId="0">#REF!</definedName>
    <definedName name="CO_MAV_Man">#REF!</definedName>
    <definedName name="CO_MVP_At" localSheetId="3">'[1]2. Simulador - Investimento'!$C$99</definedName>
    <definedName name="CO_MVP_At" localSheetId="2">'[1]2. Simulador - Investimento'!$C$99</definedName>
    <definedName name="CO_MVP_At" localSheetId="1">'[1]2. Simulador - Investimento'!$C$99</definedName>
    <definedName name="CO_MVP_At" localSheetId="0">#REF!</definedName>
    <definedName name="CO_MVP_At">#REF!</definedName>
    <definedName name="CO_MVP_Dj" localSheetId="3">'[1]2. Simulador - Investimento'!$L$99</definedName>
    <definedName name="CO_MVP_Dj" localSheetId="2">'[1]2. Simulador - Investimento'!$L$99</definedName>
    <definedName name="CO_MVP_Dj" localSheetId="1">'[1]2. Simulador - Investimento'!$L$99</definedName>
    <definedName name="CO_MVP_Dj" localSheetId="0">#REF!</definedName>
    <definedName name="CO_MVP_Dj">#REF!</definedName>
    <definedName name="CO_OVN_At" localSheetId="3">'[1]2. Simulador - Investimento'!$C$106</definedName>
    <definedName name="CO_OVN_At" localSheetId="2">'[1]2. Simulador - Investimento'!$C$106</definedName>
    <definedName name="CO_OVN_At" localSheetId="1">'[1]2. Simulador - Investimento'!$C$106</definedName>
    <definedName name="CO_OVN_At" localSheetId="0">#REF!</definedName>
    <definedName name="CO_OVN_At">#REF!</definedName>
    <definedName name="CO_OVN_Dj" localSheetId="3">'[1]2. Simulador - Investimento'!$L$106</definedName>
    <definedName name="CO_OVN_Dj" localSheetId="2">'[1]2. Simulador - Investimento'!$L$106</definedName>
    <definedName name="CO_OVN_Dj" localSheetId="1">'[1]2. Simulador - Investimento'!$L$106</definedName>
    <definedName name="CO_OVN_Dj" localSheetId="0">#REF!</definedName>
    <definedName name="CO_OVN_Dj">#REF!</definedName>
    <definedName name="CO_PHP_At" localSheetId="3">[1]BD_Cálculos!$L$50</definedName>
    <definedName name="CO_PHP_At" localSheetId="2">[1]BD_Cálculos!$L$50</definedName>
    <definedName name="CO_PHP_At" localSheetId="1">[1]BD_Cálculos!$L$50</definedName>
    <definedName name="CO_PHP_At" localSheetId="0">#REF!</definedName>
    <definedName name="CO_PHP_At">#REF!</definedName>
    <definedName name="CO_PHP_Sm" localSheetId="3">[1]BD_Cálculos!$G$50</definedName>
    <definedName name="CO_PHP_Sm" localSheetId="2">[1]BD_Cálculos!$G$50</definedName>
    <definedName name="CO_PHP_Sm" localSheetId="1">[1]BD_Cálculos!$G$50</definedName>
    <definedName name="CO_PHP_Sm" localSheetId="0">#REF!</definedName>
    <definedName name="CO_PHP_Sm">#REF!</definedName>
    <definedName name="CO_PI_At" localSheetId="3">'[1]2. Simulador - Investimento'!$C$107</definedName>
    <definedName name="CO_PI_At" localSheetId="2">'[1]2. Simulador - Investimento'!$C$107</definedName>
    <definedName name="CO_PI_At" localSheetId="1">'[1]2. Simulador - Investimento'!$C$107</definedName>
    <definedName name="CO_PI_At" localSheetId="0">#REF!</definedName>
    <definedName name="CO_PI_At">#REF!</definedName>
    <definedName name="CO_RLV_At" localSheetId="3">'[1]2. Simulador - Investimento'!$C$109</definedName>
    <definedName name="CO_RLV_At" localSheetId="2">'[1]2. Simulador - Investimento'!$C$109</definedName>
    <definedName name="CO_RLV_At" localSheetId="1">'[1]2. Simulador - Investimento'!$C$109</definedName>
    <definedName name="CO_RLV_At" localSheetId="0">#REF!</definedName>
    <definedName name="CO_RLV_At">#REF!</definedName>
    <definedName name="CO_TPO_At_Rede" localSheetId="0">#REF!</definedName>
    <definedName name="CO_TPO_At_Rede">#REF!</definedName>
    <definedName name="CO_TPOC1X_At" localSheetId="3">'[1]2. Simulador - Investimento'!$C$102</definedName>
    <definedName name="CO_TPOC1X_At" localSheetId="2">'[1]2. Simulador - Investimento'!$C$102</definedName>
    <definedName name="CO_TPOC1X_At" localSheetId="1">'[1]2. Simulador - Investimento'!$C$102</definedName>
    <definedName name="CO_TPOC1X_At" localSheetId="0">#REF!</definedName>
    <definedName name="CO_TPOC1X_At">#REF!</definedName>
    <definedName name="CO_TPOC1X_Dj" localSheetId="3">'[1]2. Simulador - Investimento'!$L$102</definedName>
    <definedName name="CO_TPOC1X_Dj" localSheetId="2">'[1]2. Simulador - Investimento'!$L$102</definedName>
    <definedName name="CO_TPOC1X_Dj" localSheetId="1">'[1]2. Simulador - Investimento'!$L$102</definedName>
    <definedName name="CO_TPOC1X_Dj" localSheetId="0">#REF!</definedName>
    <definedName name="CO_TPOC1X_Dj">#REF!</definedName>
    <definedName name="CO_TPOC1X_Sm" localSheetId="3">[1]BD_Cálculos!$GW$6</definedName>
    <definedName name="CO_TPOC1X_Sm" localSheetId="2">[1]BD_Cálculos!$GW$6</definedName>
    <definedName name="CO_TPOC1X_Sm" localSheetId="1">[1]BD_Cálculos!$GW$6</definedName>
    <definedName name="CO_TPOC1X_Sm" localSheetId="0">#REF!</definedName>
    <definedName name="CO_TPOC1X_Sm">#REF!</definedName>
    <definedName name="CO_TPOC1Y_At" localSheetId="3">'[1]2. Simulador - Investimento'!$C$103</definedName>
    <definedName name="CO_TPOC1Y_At" localSheetId="2">'[1]2. Simulador - Investimento'!$C$103</definedName>
    <definedName name="CO_TPOC1Y_At" localSheetId="1">'[1]2. Simulador - Investimento'!$C$103</definedName>
    <definedName name="CO_TPOC1Y_At" localSheetId="0">#REF!</definedName>
    <definedName name="CO_TPOC1Y_At">#REF!</definedName>
    <definedName name="CO_TPOC1Y_Dj" localSheetId="3">'[1]2. Simulador - Investimento'!$L$103</definedName>
    <definedName name="CO_TPOC1Y_Dj" localSheetId="2">'[1]2. Simulador - Investimento'!$L$103</definedName>
    <definedName name="CO_TPOC1Y_Dj" localSheetId="1">'[1]2. Simulador - Investimento'!$L$103</definedName>
    <definedName name="CO_TPOC1Y_Dj" localSheetId="0">#REF!</definedName>
    <definedName name="CO_TPOC1Y_Dj">#REF!</definedName>
    <definedName name="CO_TPOC1Y_Sm" localSheetId="3">[1]BD_Cálculos!$GX$6</definedName>
    <definedName name="CO_TPOC1Y_Sm" localSheetId="2">[1]BD_Cálculos!$GX$6</definedName>
    <definedName name="CO_TPOC1Y_Sm" localSheetId="1">[1]BD_Cálculos!$GX$6</definedName>
    <definedName name="CO_TPOC1Y_Sm" localSheetId="0">#REF!</definedName>
    <definedName name="CO_TPOC1Y_Sm">#REF!</definedName>
    <definedName name="CO_TPOC2X_At" localSheetId="3">'[1]2. Simulador - Investimento'!$C$104</definedName>
    <definedName name="CO_TPOC2X_At" localSheetId="2">'[1]2. Simulador - Investimento'!$C$104</definedName>
    <definedName name="CO_TPOC2X_At" localSheetId="1">'[1]2. Simulador - Investimento'!$C$104</definedName>
    <definedName name="CO_TPOC2X_At" localSheetId="0">#REF!</definedName>
    <definedName name="CO_TPOC2X_At">#REF!</definedName>
    <definedName name="CO_TPOC2X_Dj" localSheetId="3">'[1]2. Simulador - Investimento'!$L$104</definedName>
    <definedName name="CO_TPOC2X_Dj" localSheetId="2">'[1]2. Simulador - Investimento'!$L$104</definedName>
    <definedName name="CO_TPOC2X_Dj" localSheetId="1">'[1]2. Simulador - Investimento'!$L$104</definedName>
    <definedName name="CO_TPOC2X_Dj" localSheetId="0">#REF!</definedName>
    <definedName name="CO_TPOC2X_Dj">#REF!</definedName>
    <definedName name="CO_TPOC2X_Sm" localSheetId="3">[1]BD_Cálculos!$GY$6</definedName>
    <definedName name="CO_TPOC2X_Sm" localSheetId="2">[1]BD_Cálculos!$GY$6</definedName>
    <definedName name="CO_TPOC2X_Sm" localSheetId="1">[1]BD_Cálculos!$GY$6</definedName>
    <definedName name="CO_TPOC2X_Sm" localSheetId="0">#REF!</definedName>
    <definedName name="CO_TPOC2X_Sm">#REF!</definedName>
    <definedName name="CO_TPOC2Y_At" localSheetId="3">'[1]2. Simulador - Investimento'!$C$105</definedName>
    <definedName name="CO_TPOC2Y_At" localSheetId="2">'[1]2. Simulador - Investimento'!$C$105</definedName>
    <definedName name="CO_TPOC2Y_At" localSheetId="1">'[1]2. Simulador - Investimento'!$C$105</definedName>
    <definedName name="CO_TPOC2Y_At" localSheetId="0">#REF!</definedName>
    <definedName name="CO_TPOC2Y_At">#REF!</definedName>
    <definedName name="CO_TPOC2Y_Dj" localSheetId="3">'[1]2. Simulador - Investimento'!$L$105</definedName>
    <definedName name="CO_TPOC2Y_Dj" localSheetId="2">'[1]2. Simulador - Investimento'!$L$105</definedName>
    <definedName name="CO_TPOC2Y_Dj" localSheetId="1">'[1]2. Simulador - Investimento'!$L$105</definedName>
    <definedName name="CO_TPOC2Y_Dj" localSheetId="0">#REF!</definedName>
    <definedName name="CO_TPOC2Y_Dj">#REF!</definedName>
    <definedName name="CO_TPOC2Y_Sm" localSheetId="3">[1]BD_Cálculos!$GZ$6</definedName>
    <definedName name="CO_TPOC2Y_Sm" localSheetId="2">[1]BD_Cálculos!$GZ$6</definedName>
    <definedName name="CO_TPOC2Y_Sm" localSheetId="1">[1]BD_Cálculos!$GZ$6</definedName>
    <definedName name="CO_TPOC2Y_Sm" localSheetId="0">#REF!</definedName>
    <definedName name="CO_TPOC2Y_Sm">#REF!</definedName>
    <definedName name="CO_UF_At" localSheetId="3">'[1]2. Simulador - Investimento'!$C$98</definedName>
    <definedName name="CO_UF_At" localSheetId="2">'[1]2. Simulador - Investimento'!$C$98</definedName>
    <definedName name="CO_UF_At" localSheetId="1">'[1]2. Simulador - Investimento'!$C$98</definedName>
    <definedName name="CO_UF_At" localSheetId="0">#REF!</definedName>
    <definedName name="CO_UF_At">#REF!</definedName>
    <definedName name="CO_UF_Man" localSheetId="3">'[1]2. Simulador - Manutenção'!$C$53</definedName>
    <definedName name="CO_UF_Man" localSheetId="2">'[1]2. Simulador - Manutenção'!$C$53</definedName>
    <definedName name="CO_UF_Man" localSheetId="1">'[1]2. Simulador - Manutenção'!$C$53</definedName>
    <definedName name="CO_UF_Man" localSheetId="0">#REF!</definedName>
    <definedName name="CO_UF_Man">#REF!</definedName>
    <definedName name="CO_VCI_Dj" localSheetId="3">'[1]2. Simulador - Investimento'!$L$111</definedName>
    <definedName name="CO_VCI_Dj" localSheetId="2">'[1]2. Simulador - Investimento'!$L$111</definedName>
    <definedName name="CO_VCI_Dj" localSheetId="1">'[1]2. Simulador - Investimento'!$L$111</definedName>
    <definedName name="CO_VCI_Dj" localSheetId="0">#REF!</definedName>
    <definedName name="CO_VCI_Dj">#REF!</definedName>
    <definedName name="CO_VO_Dj" localSheetId="3">'[1]2. Simulador - Investimento'!$L$110</definedName>
    <definedName name="CO_VO_Dj" localSheetId="2">'[1]2. Simulador - Investimento'!$L$110</definedName>
    <definedName name="CO_VO_Dj" localSheetId="1">'[1]2. Simulador - Investimento'!$L$110</definedName>
    <definedName name="CO_VO_Dj" localSheetId="0">#REF!</definedName>
    <definedName name="CO_VO_Dj">#REF!</definedName>
    <definedName name="ContentsHelp" hidden="1">#N/A</definedName>
    <definedName name="CreateTable" hidden="1">#N/A</definedName>
    <definedName name="CST_AD_IRJ" localSheetId="3">'[1]1.1 Atualização de Dados'!$G$12</definedName>
    <definedName name="CST_AD_IRJ" localSheetId="2">'[1]1.1 Atualização de Dados'!$G$12</definedName>
    <definedName name="CST_AD_IRJ" localSheetId="1">'[1]1.1 Atualização de Dados'!$G$12</definedName>
    <definedName name="CST_AD_IRJ" localSheetId="0">#REF!</definedName>
    <definedName name="CST_AD_IRJ">#REF!</definedName>
    <definedName name="CST_ALQ_COFINS" localSheetId="3">'[1]1.1 Atualização de Dados'!$F$10</definedName>
    <definedName name="CST_ALQ_COFINS" localSheetId="2">'[1]1.1 Atualização de Dados'!$F$10</definedName>
    <definedName name="CST_ALQ_COFINS" localSheetId="1">'[1]1.1 Atualização de Dados'!$F$10</definedName>
    <definedName name="CST_ALQ_COFINS" localSheetId="0">#REF!</definedName>
    <definedName name="CST_ALQ_COFINS">#REF!</definedName>
    <definedName name="CST_ALQ_ICMS" localSheetId="3">[1]BD_Cálculos!$N$124</definedName>
    <definedName name="CST_ALQ_ICMS" localSheetId="2">[1]BD_Cálculos!$N$124</definedName>
    <definedName name="CST_ALQ_ICMS" localSheetId="1">[1]BD_Cálculos!$N$124</definedName>
    <definedName name="CST_ALQ_ICMS" localSheetId="0">#REF!</definedName>
    <definedName name="CST_ALQ_ICMS">#REF!</definedName>
    <definedName name="CST_ALQ_ICMS_Man" localSheetId="3">[1]BD_Cálculos!$O$124</definedName>
    <definedName name="CST_ALQ_ICMS_Man" localSheetId="2">[1]BD_Cálculos!$O$124</definedName>
    <definedName name="CST_ALQ_ICMS_Man" localSheetId="1">[1]BD_Cálculos!$O$124</definedName>
    <definedName name="CST_ALQ_ICMS_Man" localSheetId="0">#REF!</definedName>
    <definedName name="CST_ALQ_ICMS_Man">#REF!</definedName>
    <definedName name="CST_ALQ_PIS" localSheetId="3">'[1]1.1 Atualização de Dados'!$F$9</definedName>
    <definedName name="CST_ALQ_PIS" localSheetId="2">'[1]1.1 Atualização de Dados'!$F$9</definedName>
    <definedName name="CST_ALQ_PIS" localSheetId="1">'[1]1.1 Atualização de Dados'!$F$9</definedName>
    <definedName name="CST_ALQ_PIS" localSheetId="0">#REF!</definedName>
    <definedName name="CST_ALQ_PIS">#REF!</definedName>
    <definedName name="CST_AQS_CAP5070" localSheetId="3">[1]BD_Cálculos!$K$120</definedName>
    <definedName name="CST_AQS_CAP5070" localSheetId="2">[1]BD_Cálculos!$K$120</definedName>
    <definedName name="CST_AQS_CAP5070" localSheetId="1">[1]BD_Cálculos!$K$120</definedName>
    <definedName name="CST_AQS_CAP5070" localSheetId="0">#REF!</definedName>
    <definedName name="CST_AQS_CAP5070">#REF!</definedName>
    <definedName name="CST_AQS_CAP5070_Man" localSheetId="3">[1]BD_Cálculos!$K$123</definedName>
    <definedName name="CST_AQS_CAP5070_Man" localSheetId="2">[1]BD_Cálculos!$K$123</definedName>
    <definedName name="CST_AQS_CAP5070_Man" localSheetId="1">[1]BD_Cálculos!$K$123</definedName>
    <definedName name="CST_AQS_CAP5070_Man" localSheetId="0">#REF!</definedName>
    <definedName name="CST_AQS_CAP5070_Man">#REF!</definedName>
    <definedName name="CST_AQS_CM30" localSheetId="3">[1]BD_Cálculos!$K$119</definedName>
    <definedName name="CST_AQS_CM30" localSheetId="2">[1]BD_Cálculos!$K$119</definedName>
    <definedName name="CST_AQS_CM30" localSheetId="1">[1]BD_Cálculos!$K$119</definedName>
    <definedName name="CST_AQS_CM30" localSheetId="0">#REF!</definedName>
    <definedName name="CST_AQS_CM30">#REF!</definedName>
    <definedName name="CST_AQS_CM30_Man" localSheetId="3">[1]BD_Cálculos!$K$122</definedName>
    <definedName name="CST_AQS_CM30_Man" localSheetId="2">[1]BD_Cálculos!$K$122</definedName>
    <definedName name="CST_AQS_CM30_Man" localSheetId="1">[1]BD_Cálculos!$K$122</definedName>
    <definedName name="CST_AQS_CM30_Man" localSheetId="0">#REF!</definedName>
    <definedName name="CST_AQS_CM30_Man">#REF!</definedName>
    <definedName name="CST_AQS_RR1C" localSheetId="3">[1]BD_Cálculos!$K$121</definedName>
    <definedName name="CST_AQS_RR1C" localSheetId="2">[1]BD_Cálculos!$K$121</definedName>
    <definedName name="CST_AQS_RR1C" localSheetId="1">[1]BD_Cálculos!$K$121</definedName>
    <definedName name="CST_AQS_RR1C" localSheetId="0">#REF!</definedName>
    <definedName name="CST_AQS_RR1C">#REF!</definedName>
    <definedName name="CST_AQS_RR1C_Man" localSheetId="3">[1]BD_Cálculos!$K$124</definedName>
    <definedName name="CST_AQS_RR1C_Man" localSheetId="2">[1]BD_Cálculos!$K$124</definedName>
    <definedName name="CST_AQS_RR1C_Man" localSheetId="1">[1]BD_Cálculos!$K$124</definedName>
    <definedName name="CST_AQS_RR1C_Man" localSheetId="0">#REF!</definedName>
    <definedName name="CST_AQS_RR1C_Man">#REF!</definedName>
    <definedName name="CST_BDI_DIF" localSheetId="3">[1]BD!$U$98</definedName>
    <definedName name="CST_BDI_DIF" localSheetId="2">[1]BD!$U$98</definedName>
    <definedName name="CST_BDI_DIF" localSheetId="1">[1]BD!$U$98</definedName>
    <definedName name="CST_BDI_DIF" localSheetId="0">#REF!</definedName>
    <definedName name="CST_BDI_DIF">#REF!</definedName>
    <definedName name="CST_BDI_ROD" localSheetId="3">[1]BD!$U$97</definedName>
    <definedName name="CST_BDI_ROD" localSheetId="2">[1]BD!$U$97</definedName>
    <definedName name="CST_BDI_ROD" localSheetId="1">[1]BD!$U$97</definedName>
    <definedName name="CST_BDI_ROD" localSheetId="0">#REF!</definedName>
    <definedName name="CST_BDI_ROD">#REF!</definedName>
    <definedName name="CST_NAV_EMS1" localSheetId="3">[1]BD_Cálculos!$T$124</definedName>
    <definedName name="CST_NAV_EMS1" localSheetId="2">[1]BD_Cálculos!$T$124</definedName>
    <definedName name="CST_NAV_EMS1" localSheetId="1">[1]BD_Cálculos!$T$124</definedName>
    <definedName name="CST_NAV_EMS1" localSheetId="0">#REF!</definedName>
    <definedName name="CST_NAV_EMS1">#REF!</definedName>
    <definedName name="CST_NAV_EMS2" localSheetId="3">[1]BD_Cálculos!$T$125</definedName>
    <definedName name="CST_NAV_EMS2" localSheetId="2">[1]BD_Cálculos!$T$125</definedName>
    <definedName name="CST_NAV_EMS2" localSheetId="1">[1]BD_Cálculos!$T$125</definedName>
    <definedName name="CST_NAV_EMS2" localSheetId="0">#REF!</definedName>
    <definedName name="CST_NAV_EMS2">#REF!</definedName>
    <definedName name="CST_NAV_EMS3" localSheetId="3">[1]BD_Cálculos!$T$126</definedName>
    <definedName name="CST_NAV_EMS3" localSheetId="2">[1]BD_Cálculos!$T$126</definedName>
    <definedName name="CST_NAV_EMS3" localSheetId="1">[1]BD_Cálculos!$T$126</definedName>
    <definedName name="CST_NAV_EMS3" localSheetId="0">#REF!</definedName>
    <definedName name="CST_NAV_EMS3">#REF!</definedName>
    <definedName name="CST_NAV_EMSA" localSheetId="3">[1]BD_Cálculos!$T$127</definedName>
    <definedName name="CST_NAV_EMSA" localSheetId="2">[1]BD_Cálculos!$T$127</definedName>
    <definedName name="CST_NAV_EMSA" localSheetId="1">[1]BD_Cálculos!$T$127</definedName>
    <definedName name="CST_NAV_EMSA" localSheetId="0">#REF!</definedName>
    <definedName name="CST_NAV_EMSA">#REF!</definedName>
    <definedName name="CST_NAV_LBPTR" localSheetId="3">[1]BD_Cálculos!$T$119</definedName>
    <definedName name="CST_NAV_LBPTR" localSheetId="2">[1]BD_Cálculos!$T$119</definedName>
    <definedName name="CST_NAV_LBPTR" localSheetId="1">[1]BD_Cálculos!$T$119</definedName>
    <definedName name="CST_NAV_LBPTR" localSheetId="0">#REF!</definedName>
    <definedName name="CST_NAV_LBPTR">#REF!</definedName>
    <definedName name="CST_TRP_CAP5070" localSheetId="3">[1]BD_Cálculos!$K$133</definedName>
    <definedName name="CST_TRP_CAP5070" localSheetId="2">[1]BD_Cálculos!$K$133</definedName>
    <definedName name="CST_TRP_CAP5070" localSheetId="1">[1]BD_Cálculos!$K$133</definedName>
    <definedName name="CST_TRP_CAP5070" localSheetId="0">#REF!</definedName>
    <definedName name="CST_TRP_CAP5070">#REF!</definedName>
    <definedName name="CST_TRP_CAP5070_Man" localSheetId="3">[1]BD_Cálculos!$K$136</definedName>
    <definedName name="CST_TRP_CAP5070_Man" localSheetId="2">[1]BD_Cálculos!$K$136</definedName>
    <definedName name="CST_TRP_CAP5070_Man" localSheetId="1">[1]BD_Cálculos!$K$136</definedName>
    <definedName name="CST_TRP_CAP5070_Man" localSheetId="0">#REF!</definedName>
    <definedName name="CST_TRP_CAP5070_Man">#REF!</definedName>
    <definedName name="CST_TRP_CM30" localSheetId="3">[1]BD_Cálculos!$K$132</definedName>
    <definedName name="CST_TRP_CM30" localSheetId="2">[1]BD_Cálculos!$K$132</definedName>
    <definedName name="CST_TRP_CM30" localSheetId="1">[1]BD_Cálculos!$K$132</definedName>
    <definedName name="CST_TRP_CM30" localSheetId="0">#REF!</definedName>
    <definedName name="CST_TRP_CM30">#REF!</definedName>
    <definedName name="CST_TRP_CM30_Man" localSheetId="3">[1]BD_Cálculos!$K$135</definedName>
    <definedName name="CST_TRP_CM30_Man" localSheetId="2">[1]BD_Cálculos!$K$135</definedName>
    <definedName name="CST_TRP_CM30_Man" localSheetId="1">[1]BD_Cálculos!$K$135</definedName>
    <definedName name="CST_TRP_CM30_Man" localSheetId="0">#REF!</definedName>
    <definedName name="CST_TRP_CM30_Man">#REF!</definedName>
    <definedName name="CST_TRP_RR1C" localSheetId="3">[1]BD_Cálculos!$K$134</definedName>
    <definedName name="CST_TRP_RR1C" localSheetId="2">[1]BD_Cálculos!$K$134</definedName>
    <definedName name="CST_TRP_RR1C" localSheetId="1">[1]BD_Cálculos!$K$134</definedName>
    <definedName name="CST_TRP_RR1C" localSheetId="0">#REF!</definedName>
    <definedName name="CST_TRP_RR1C">#REF!</definedName>
    <definedName name="CST_TRP_RR1C_Man" localSheetId="3">[1]BD_Cálculos!$K$137</definedName>
    <definedName name="CST_TRP_RR1C_Man" localSheetId="2">[1]BD_Cálculos!$K$137</definedName>
    <definedName name="CST_TRP_RR1C_Man" localSheetId="1">[1]BD_Cálculos!$K$137</definedName>
    <definedName name="CST_TRP_RR1C_Man" localSheetId="0">#REF!</definedName>
    <definedName name="CST_TRP_RR1C_Man">#REF!</definedName>
    <definedName name="Custo" localSheetId="3">'[2]2. Simulador'!$F$218</definedName>
    <definedName name="Custo" localSheetId="2">'[2]2. Simulador'!$F$218</definedName>
    <definedName name="Custo" localSheetId="1">'[2]2. Simulador'!$F$218</definedName>
    <definedName name="Custo" localSheetId="0">#REF!</definedName>
    <definedName name="Custo">#REF!</definedName>
    <definedName name="ddd" localSheetId="3" hidden="1">{#N/A,#N/A,FALSE,"Cashflow"}</definedName>
    <definedName name="ddd" localSheetId="2" hidden="1">{#N/A,#N/A,FALSE,"Cashflow"}</definedName>
    <definedName name="ddd" localSheetId="1" hidden="1">{#N/A,#N/A,FALSE,"Cashflow"}</definedName>
    <definedName name="ddd" localSheetId="0" hidden="1">{#N/A,#N/A,FALSE,"Cashflow"}</definedName>
    <definedName name="ddd" hidden="1">{#N/A,#N/A,FALSE,"Cashflow"}</definedName>
    <definedName name="DeleteRange" hidden="1">#N/A</definedName>
    <definedName name="DeleteTable" hidden="1">#N/A</definedName>
    <definedName name="Densidade_concreto" localSheetId="3">[1]BD!$AH$90</definedName>
    <definedName name="Densidade_concreto" localSheetId="2">[1]BD!$AH$90</definedName>
    <definedName name="Densidade_concreto" localSheetId="1">[1]BD!$AH$90</definedName>
    <definedName name="Densidade_concreto" localSheetId="0">#REF!</definedName>
    <definedName name="Densidade_concreto">#REF!</definedName>
    <definedName name="dg" localSheetId="3" hidden="1">{"mgmt forecast",#N/A,FALSE,"Mgmt Forecast";"dcf table",#N/A,FALSE,"Mgmt Forecast";"sensitivity",#N/A,FALSE,"Mgmt Forecast";"table inputs",#N/A,FALSE,"Mgmt Forecast";"calculations",#N/A,FALSE,"Mgmt Forecast"}</definedName>
    <definedName name="dg" localSheetId="2" hidden="1">{"mgmt forecast",#N/A,FALSE,"Mgmt Forecast";"dcf table",#N/A,FALSE,"Mgmt Forecast";"sensitivity",#N/A,FALSE,"Mgmt Forecast";"table inputs",#N/A,FALSE,"Mgmt Forecast";"calculations",#N/A,FALSE,"Mgmt Forecast"}</definedName>
    <definedName name="dg" localSheetId="1" hidden="1">{"mgmt forecast",#N/A,FALSE,"Mgmt Forecast";"dcf table",#N/A,FALSE,"Mgmt Forecast";"sensitivity",#N/A,FALSE,"Mgmt Forecast";"table inputs",#N/A,FALSE,"Mgmt Forecast";"calculations",#N/A,FALSE,"Mgmt Forecast"}</definedName>
    <definedName name="dg" localSheetId="0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3" hidden="1">{#N/A,#N/A,FALSE,"CreditStat";#N/A,#N/A,FALSE,"SPbrkup";#N/A,#N/A,FALSE,"MerSPsyn";#N/A,#N/A,FALSE,"MerSPwKCsyn";#N/A,#N/A,FALSE,"MerSPwKCsyn (2)";#N/A,#N/A,FALSE,"CreditStat (2)"}</definedName>
    <definedName name="dj" localSheetId="2" hidden="1">{#N/A,#N/A,FALSE,"CreditStat";#N/A,#N/A,FALSE,"SPbrkup";#N/A,#N/A,FALSE,"MerSPsyn";#N/A,#N/A,FALSE,"MerSPwKCsyn";#N/A,#N/A,FALSE,"MerSPwKCsyn (2)";#N/A,#N/A,FALSE,"CreditStat (2)"}</definedName>
    <definedName name="dj" localSheetId="1" hidden="1">{#N/A,#N/A,FALSE,"CreditStat";#N/A,#N/A,FALSE,"SPbrkup";#N/A,#N/A,FALSE,"MerSPsyn";#N/A,#N/A,FALSE,"MerSPwKCsyn";#N/A,#N/A,FALSE,"MerSPwKCsyn (2)";#N/A,#N/A,FALSE,"CreditStat (2)"}</definedName>
    <definedName name="dj" localSheetId="0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e" localSheetId="3" hidden="1">{#N/A,#N/A,FALSE,"Variables";#N/A,#N/A,FALSE,"NPV Cashflows NZ$";#N/A,#N/A,FALSE,"Cashflows NZ$"}</definedName>
    <definedName name="e" localSheetId="2" hidden="1">{#N/A,#N/A,FALSE,"Variables";#N/A,#N/A,FALSE,"NPV Cashflows NZ$";#N/A,#N/A,FALSE,"Cashflows NZ$"}</definedName>
    <definedName name="e" localSheetId="1" hidden="1">{#N/A,#N/A,FALSE,"Variables";#N/A,#N/A,FALSE,"NPV Cashflows NZ$";#N/A,#N/A,FALSE,"Cashflows NZ$"}</definedName>
    <definedName name="e" localSheetId="0" hidden="1">{#N/A,#N/A,FALSE,"Variables";#N/A,#N/A,FALSE,"NPV Cashflows NZ$";#N/A,#N/A,FALSE,"Cashflows NZ$"}</definedName>
    <definedName name="e" hidden="1">{#N/A,#N/A,FALSE,"Variables";#N/A,#N/A,FALSE,"NPV Cashflows NZ$";#N/A,#N/A,FALSE,"Cashflows NZ$"}</definedName>
    <definedName name="eee" localSheetId="3" hidden="1">{#N/A,#N/A,FALSE,"Cashflow"}</definedName>
    <definedName name="eee" localSheetId="2" hidden="1">{#N/A,#N/A,FALSE,"Cashflow"}</definedName>
    <definedName name="eee" localSheetId="1" hidden="1">{#N/A,#N/A,FALSE,"Cashflow"}</definedName>
    <definedName name="eee" localSheetId="0" hidden="1">{#N/A,#N/A,FALSE,"Cashflow"}</definedName>
    <definedName name="eee" hidden="1">{#N/A,#N/A,FALSE,"Cashflow"}</definedName>
    <definedName name="EST_AR_At" localSheetId="3">'[1]2. Simulador - Investimento'!$C$59</definedName>
    <definedName name="EST_AR_At" localSheetId="2">'[1]2. Simulador - Investimento'!$C$59</definedName>
    <definedName name="EST_AR_At" localSheetId="1">'[1]2. Simulador - Investimento'!$C$59</definedName>
    <definedName name="EST_AR_At" localSheetId="0">#REF!</definedName>
    <definedName name="EST_AR_At">#REF!</definedName>
    <definedName name="EST_AR_Dj" localSheetId="3">'[1]2. Simulador - Investimento'!$L$59</definedName>
    <definedName name="EST_AR_Dj" localSheetId="2">'[1]2. Simulador - Investimento'!$L$59</definedName>
    <definedName name="EST_AR_Dj" localSheetId="1">'[1]2. Simulador - Investimento'!$L$59</definedName>
    <definedName name="EST_AR_Dj" localSheetId="0">#REF!</definedName>
    <definedName name="EST_AR_Dj">#REF!</definedName>
    <definedName name="EST_AR_Man" localSheetId="3">'[1]2. Simulador - Manutenção'!$C$40</definedName>
    <definedName name="EST_AR_Man" localSheetId="2">'[1]2. Simulador - Manutenção'!$C$40</definedName>
    <definedName name="EST_AR_Man" localSheetId="1">'[1]2. Simulador - Manutenção'!$C$40</definedName>
    <definedName name="EST_AR_Man" localSheetId="0">#REF!</definedName>
    <definedName name="EST_AR_Man">#REF!</definedName>
    <definedName name="EST_ARMAX_Sm" localSheetId="3">[1]BD_Cálculos!$AI$53</definedName>
    <definedName name="EST_ARMAX_Sm" localSheetId="2">[1]BD_Cálculos!$AI$53</definedName>
    <definedName name="EST_ARMAX_Sm" localSheetId="1">[1]BD_Cálculos!$AI$53</definedName>
    <definedName name="EST_ARMAX_Sm" localSheetId="0">#REF!</definedName>
    <definedName name="EST_ARMAX_Sm">#REF!</definedName>
    <definedName name="EST_ARMIN_Sm" localSheetId="3">[1]BD_Cálculos!$AH$53</definedName>
    <definedName name="EST_ARMIN_Sm" localSheetId="2">[1]BD_Cálculos!$AH$53</definedName>
    <definedName name="EST_ARMIN_Sm" localSheetId="1">[1]BD_Cálculos!$AH$53</definedName>
    <definedName name="EST_ARMIN_Sm" localSheetId="0">#REF!</definedName>
    <definedName name="EST_ARMIN_Sm">#REF!</definedName>
    <definedName name="EST_BGS_Sm" localSheetId="3">[1]BD!$CC$5/100</definedName>
    <definedName name="EST_BGS_Sm" localSheetId="2">[1]BD!$CC$5/100</definedName>
    <definedName name="EST_BGS_Sm" localSheetId="1">[1]BD!$CC$5/100</definedName>
    <definedName name="EST_BGS_Sm" localSheetId="0">#REF!/100</definedName>
    <definedName name="EST_BGS_Sm">#REF!/100</definedName>
    <definedName name="EST_BGTC_Sm" localSheetId="3">[1]BD!$CB$5/100</definedName>
    <definedName name="EST_BGTC_Sm" localSheetId="2">[1]BD!$CB$5/100</definedName>
    <definedName name="EST_BGTC_Sm" localSheetId="1">[1]BD!$CB$5/100</definedName>
    <definedName name="EST_BGTC_Sm" localSheetId="0">#REF!/100</definedName>
    <definedName name="EST_BGTC_Sm">#REF!/100</definedName>
    <definedName name="EST_CBUQ_Sm" localSheetId="3">[1]BD!$CA$5/100</definedName>
    <definedName name="EST_CBUQ_Sm" localSheetId="2">[1]BD!$CA$5/100</definedName>
    <definedName name="EST_CBUQ_Sm" localSheetId="1">[1]BD!$CA$5/100</definedName>
    <definedName name="EST_CBUQ_Sm" localSheetId="0">#REF!/100</definedName>
    <definedName name="EST_CBUQ_Sm">#REF!/100</definedName>
    <definedName name="EST_EXP_Dj" localSheetId="3">'[1]2. Simulador - Investimento'!$L$61</definedName>
    <definedName name="EST_EXP_Dj" localSheetId="2">'[1]2. Simulador - Investimento'!$L$61</definedName>
    <definedName name="EST_EXP_Dj" localSheetId="1">'[1]2. Simulador - Investimento'!$L$61</definedName>
    <definedName name="EST_EXP_Dj" localSheetId="0">#REF!</definedName>
    <definedName name="EST_EXP_Dj">#REF!</definedName>
    <definedName name="EST_IC_Man" localSheetId="3">'[1]2. Simulador - Manutenção'!$C$41</definedName>
    <definedName name="EST_IC_Man" localSheetId="2">'[1]2. Simulador - Manutenção'!$C$41</definedName>
    <definedName name="EST_IC_Man" localSheetId="1">'[1]2. Simulador - Manutenção'!$C$41</definedName>
    <definedName name="EST_IC_Man" localSheetId="0">#REF!</definedName>
    <definedName name="EST_IC_Man">#REF!</definedName>
    <definedName name="EST_MAN1" localSheetId="3">[1]BD_Cálculos!#REF!</definedName>
    <definedName name="EST_MAN1" localSheetId="2">[1]BD_Cálculos!#REF!</definedName>
    <definedName name="EST_MAN1" localSheetId="1">[1]BD_Cálculos!#REF!</definedName>
    <definedName name="EST_MAN1" localSheetId="0">#REF!</definedName>
    <definedName name="EST_MAN1">#REF!</definedName>
    <definedName name="EST_MAN2" localSheetId="3">[1]BD_Cálculos!#REF!</definedName>
    <definedName name="EST_MAN2" localSheetId="2">[1]BD_Cálculos!#REF!</definedName>
    <definedName name="EST_MAN2" localSheetId="1">[1]BD_Cálculos!#REF!</definedName>
    <definedName name="EST_MAN2" localSheetId="0">#REF!</definedName>
    <definedName name="EST_MAN2">#REF!</definedName>
    <definedName name="EST_MAN3" localSheetId="3">[1]BD_Cálculos!#REF!</definedName>
    <definedName name="EST_MAN3" localSheetId="2">[1]BD_Cálculos!#REF!</definedName>
    <definedName name="EST_MAN3" localSheetId="1">[1]BD_Cálculos!#REF!</definedName>
    <definedName name="EST_MAN3" localSheetId="0">#REF!</definedName>
    <definedName name="EST_MAN3">#REF!</definedName>
    <definedName name="EST_MAN4" localSheetId="3">[1]BD_Cálculos!#REF!</definedName>
    <definedName name="EST_MAN4" localSheetId="2">[1]BD_Cálculos!#REF!</definedName>
    <definedName name="EST_MAN4" localSheetId="1">[1]BD_Cálculos!#REF!</definedName>
    <definedName name="EST_MAN4" localSheetId="0">#REF!</definedName>
    <definedName name="EST_MAN4">#REF!</definedName>
    <definedName name="EST_MAN5" localSheetId="3">[1]BD_Cálculos!#REF!</definedName>
    <definedName name="EST_MAN5" localSheetId="2">[1]BD_Cálculos!#REF!</definedName>
    <definedName name="EST_MAN5" localSheetId="1">[1]BD_Cálculos!#REF!</definedName>
    <definedName name="EST_MAN5" localSheetId="0">#REF!</definedName>
    <definedName name="EST_MAN5">#REF!</definedName>
    <definedName name="EST_TPO" localSheetId="0">#REF!</definedName>
    <definedName name="EST_TPO">#REF!</definedName>
    <definedName name="EST_TPO_At" localSheetId="3">'[1]2. Simulador - Investimento'!$C$60</definedName>
    <definedName name="EST_TPO_At" localSheetId="2">'[1]2. Simulador - Investimento'!$C$60</definedName>
    <definedName name="EST_TPO_At" localSheetId="1">'[1]2. Simulador - Investimento'!$C$60</definedName>
    <definedName name="EST_TPO_At" localSheetId="0">#REF!</definedName>
    <definedName name="EST_TPO_At">#REF!</definedName>
    <definedName name="EST_TPOM_Man" localSheetId="3">'[1]2. Simulador - Manutenção'!$C$42</definedName>
    <definedName name="EST_TPOM_Man" localSheetId="2">'[1]2. Simulador - Manutenção'!$C$42</definedName>
    <definedName name="EST_TPOM_Man" localSheetId="1">'[1]2. Simulador - Manutenção'!$C$42</definedName>
    <definedName name="EST_TPOM_Man" localSheetId="0">#REF!</definedName>
    <definedName name="EST_TPOM_Man">#REF!</definedName>
    <definedName name="EST_VGMAX_Sm" localSheetId="3">[1]BD_Cálculos!$AJ$44</definedName>
    <definedName name="EST_VGMAX_Sm" localSheetId="2">[1]BD_Cálculos!$AJ$44</definedName>
    <definedName name="EST_VGMAX_Sm" localSheetId="1">[1]BD_Cálculos!$AJ$44</definedName>
    <definedName name="EST_VGMAX_Sm" localSheetId="0">#REF!</definedName>
    <definedName name="EST_VGMAX_Sm">#REF!</definedName>
    <definedName name="EST_VGMIN_Sm" localSheetId="3">[1]BD_Cálculos!$AI$44</definedName>
    <definedName name="EST_VGMIN_Sm" localSheetId="2">[1]BD_Cálculos!$AI$44</definedName>
    <definedName name="EST_VGMIN_Sm" localSheetId="1">[1]BD_Cálculos!$AI$44</definedName>
    <definedName name="EST_VGMIN_Sm" localSheetId="0">#REF!</definedName>
    <definedName name="EST_VGMIN_Sm">#REF!</definedName>
    <definedName name="Fator_Empolamento" localSheetId="3">[1]BD!$AB$95</definedName>
    <definedName name="Fator_Empolamento" localSheetId="2">[1]BD!$AB$95</definedName>
    <definedName name="Fator_Empolamento" localSheetId="1">[1]BD!$AB$95</definedName>
    <definedName name="Fator_Empolamento" localSheetId="0">#REF!</definedName>
    <definedName name="Fator_Empolamento">#REF!</definedName>
    <definedName name="fl" localSheetId="3" hidden="1">{#N/A,#N/A,FALSE,"Variables";#N/A,#N/A,FALSE,"NPV Cashflows NZ$";#N/A,#N/A,FALSE,"Cashflows NZ$"}</definedName>
    <definedName name="fl" localSheetId="2" hidden="1">{#N/A,#N/A,FALSE,"Variables";#N/A,#N/A,FALSE,"NPV Cashflows NZ$";#N/A,#N/A,FALSE,"Cashflows NZ$"}</definedName>
    <definedName name="fl" localSheetId="1" hidden="1">{#N/A,#N/A,FALSE,"Variables";#N/A,#N/A,FALSE,"NPV Cashflows NZ$";#N/A,#N/A,FALSE,"Cashflows NZ$"}</definedName>
    <definedName name="fl" localSheetId="0" hidden="1">{#N/A,#N/A,FALSE,"Variables";#N/A,#N/A,FALSE,"NPV Cashflows NZ$";#N/A,#N/A,FALSE,"Cashflows NZ$"}</definedName>
    <definedName name="fl" hidden="1">{#N/A,#N/A,FALSE,"Variables";#N/A,#N/A,FALSE,"NPV Cashflows NZ$";#N/A,#N/A,FALSE,"Cashflows NZ$"}</definedName>
    <definedName name="FXP_APTR_Sm" localSheetId="3">[1]BD_Cálculos!$BE$24</definedName>
    <definedName name="FXP_APTR_Sm" localSheetId="2">[1]BD_Cálculos!$BE$24</definedName>
    <definedName name="FXP_APTR_Sm" localSheetId="1">[1]BD_Cálculos!$BE$24</definedName>
    <definedName name="FXP_APTR_Sm" localSheetId="0">#REF!</definedName>
    <definedName name="FXP_APTR_Sm">#REF!</definedName>
    <definedName name="FXP_AT_Sm" localSheetId="3">[1]BD_Cálculos!$BL$12</definedName>
    <definedName name="FXP_AT_Sm" localSheetId="2">[1]BD_Cálculos!$BL$12</definedName>
    <definedName name="FXP_AT_Sm" localSheetId="1">[1]BD_Cálculos!$BL$12</definedName>
    <definedName name="FXP_AT_Sm" localSheetId="0">#REF!</definedName>
    <definedName name="FXP_AT_Sm">#REF!</definedName>
    <definedName name="FXP_PTRC_Sm" localSheetId="3">[1]BD_Cálculos!$BE$13</definedName>
    <definedName name="FXP_PTRC_Sm" localSheetId="2">[1]BD_Cálculos!$BE$13</definedName>
    <definedName name="FXP_PTRC_Sm" localSheetId="1">[1]BD_Cálculos!$BE$13</definedName>
    <definedName name="FXP_PTRC_Sm" localSheetId="0">#REF!</definedName>
    <definedName name="FXP_PTRC_Sm">#REF!</definedName>
    <definedName name="FXP_PTRL_Sm" localSheetId="3">[1]BD_Cálculos!$BJ$13</definedName>
    <definedName name="FXP_PTRL_Sm" localSheetId="2">[1]BD_Cálculos!$BJ$13</definedName>
    <definedName name="FXP_PTRL_Sm" localSheetId="1">[1]BD_Cálculos!$BJ$13</definedName>
    <definedName name="FXP_PTRL_Sm" localSheetId="0">#REF!</definedName>
    <definedName name="FXP_PTRL_Sm">#REF!</definedName>
    <definedName name="FXP1_AR_At" localSheetId="3">[1]BD_Cálculos!$AB$15</definedName>
    <definedName name="FXP1_AR_At" localSheetId="2">[1]BD_Cálculos!$AB$15</definedName>
    <definedName name="FXP1_AR_At" localSheetId="1">[1]BD_Cálculos!$AB$15</definedName>
    <definedName name="FXP1_AR_At" localSheetId="0">#REF!</definedName>
    <definedName name="FXP1_AR_At">#REF!</definedName>
    <definedName name="FXP1_AR_Sm" localSheetId="3">[1]BD_Cálculos!$AB$37</definedName>
    <definedName name="FXP1_AR_Sm" localSheetId="2">[1]BD_Cálculos!$AB$37</definedName>
    <definedName name="FXP1_AR_Sm" localSheetId="1">[1]BD_Cálculos!$AB$37</definedName>
    <definedName name="FXP1_AR_Sm" localSheetId="0">#REF!</definedName>
    <definedName name="FXP1_AR_Sm">#REF!</definedName>
    <definedName name="FXP1_CM_At" localSheetId="3">'[1]2. Simulador - Investimento'!$C$24</definedName>
    <definedName name="FXP1_CM_At" localSheetId="2">'[1]2. Simulador - Investimento'!$C$24</definedName>
    <definedName name="FXP1_CM_At" localSheetId="1">'[1]2. Simulador - Investimento'!$C$24</definedName>
    <definedName name="FXP1_CM_At" localSheetId="0">#REF!</definedName>
    <definedName name="FXP1_CM_At">#REF!</definedName>
    <definedName name="FXP1_CM_Dj" localSheetId="3">'[1]2. Simulador - Investimento'!$L$24</definedName>
    <definedName name="FXP1_CM_Dj" localSheetId="2">'[1]2. Simulador - Investimento'!$L$24</definedName>
    <definedName name="FXP1_CM_Dj" localSheetId="1">'[1]2. Simulador - Investimento'!$L$24</definedName>
    <definedName name="FXP1_CM_Dj" localSheetId="0">#REF!</definedName>
    <definedName name="FXP1_CM_Dj">#REF!</definedName>
    <definedName name="FXP1_CM_Sm" localSheetId="3">[1]BD_Cálculos!$AB$29</definedName>
    <definedName name="FXP1_CM_Sm" localSheetId="2">[1]BD_Cálculos!$AB$29</definedName>
    <definedName name="FXP1_CM_Sm" localSheetId="1">[1]BD_Cálculos!$AB$29</definedName>
    <definedName name="FXP1_CM_Sm" localSheetId="0">#REF!</definedName>
    <definedName name="FXP1_CM_Sm">#REF!</definedName>
    <definedName name="FXP1_LA_At" localSheetId="3">'[1]2. Simulador - Investimento'!$C$25</definedName>
    <definedName name="FXP1_LA_At" localSheetId="2">'[1]2. Simulador - Investimento'!$C$25</definedName>
    <definedName name="FXP1_LA_At" localSheetId="1">'[1]2. Simulador - Investimento'!$C$25</definedName>
    <definedName name="FXP1_LA_At" localSheetId="0">#REF!</definedName>
    <definedName name="FXP1_LA_At">#REF!</definedName>
    <definedName name="FXP1_LA_Dj" localSheetId="3">'[1]2. Simulador - Investimento'!$L$25</definedName>
    <definedName name="FXP1_LA_Dj" localSheetId="2">'[1]2. Simulador - Investimento'!$L$25</definedName>
    <definedName name="FXP1_LA_Dj" localSheetId="1">'[1]2. Simulador - Investimento'!$L$25</definedName>
    <definedName name="FXP1_LA_Dj" localSheetId="0">#REF!</definedName>
    <definedName name="FXP1_LA_Dj">#REF!</definedName>
    <definedName name="FXP1_LA_Sm" localSheetId="3">[1]BD_Cálculos!$AC$29</definedName>
    <definedName name="FXP1_LA_Sm" localSheetId="2">[1]BD_Cálculos!$AC$29</definedName>
    <definedName name="FXP1_LA_Sm" localSheetId="1">[1]BD_Cálculos!$AC$29</definedName>
    <definedName name="FXP1_LA_Sm" localSheetId="0">#REF!</definedName>
    <definedName name="FXP1_LA_Sm">#REF!</definedName>
    <definedName name="FXP2_AR_At" localSheetId="3">[1]BD_Cálculos!$AC$15</definedName>
    <definedName name="FXP2_AR_At" localSheetId="2">[1]BD_Cálculos!$AC$15</definedName>
    <definedName name="FXP2_AR_At" localSheetId="1">[1]BD_Cálculos!$AC$15</definedName>
    <definedName name="FXP2_AR_At" localSheetId="0">#REF!</definedName>
    <definedName name="FXP2_AR_At">#REF!</definedName>
    <definedName name="FXP2_AR_Sm" localSheetId="3">[1]BD_Cálculos!$AC$37</definedName>
    <definedName name="FXP2_AR_Sm" localSheetId="2">[1]BD_Cálculos!$AC$37</definedName>
    <definedName name="FXP2_AR_Sm" localSheetId="1">[1]BD_Cálculos!$AC$37</definedName>
    <definedName name="FXP2_AR_Sm" localSheetId="0">#REF!</definedName>
    <definedName name="FXP2_AR_Sm">#REF!</definedName>
    <definedName name="FXP2_CM_At" localSheetId="3">'[1]2. Simulador - Investimento'!$C$26</definedName>
    <definedName name="FXP2_CM_At" localSheetId="2">'[1]2. Simulador - Investimento'!$C$26</definedName>
    <definedName name="FXP2_CM_At" localSheetId="1">'[1]2. Simulador - Investimento'!$C$26</definedName>
    <definedName name="FXP2_CM_At" localSheetId="0">#REF!</definedName>
    <definedName name="FXP2_CM_At">#REF!</definedName>
    <definedName name="FXP2_CM_Dj" localSheetId="3">'[1]2. Simulador - Investimento'!$L$26</definedName>
    <definedName name="FXP2_CM_Dj" localSheetId="2">'[1]2. Simulador - Investimento'!$L$26</definedName>
    <definedName name="FXP2_CM_Dj" localSheetId="1">'[1]2. Simulador - Investimento'!$L$26</definedName>
    <definedName name="FXP2_CM_Dj" localSheetId="0">#REF!</definedName>
    <definedName name="FXP2_CM_Dj">#REF!</definedName>
    <definedName name="FXP2_CM_Sm" localSheetId="3">[1]BD_Cálculos!$AI$29</definedName>
    <definedName name="FXP2_CM_Sm" localSheetId="2">[1]BD_Cálculos!$AI$29</definedName>
    <definedName name="FXP2_CM_Sm" localSheetId="1">[1]BD_Cálculos!$AI$29</definedName>
    <definedName name="FXP2_CM_Sm" localSheetId="0">#REF!</definedName>
    <definedName name="FXP2_CM_Sm">#REF!</definedName>
    <definedName name="FXP2_LA_At" localSheetId="3">'[1]2. Simulador - Investimento'!$C$27</definedName>
    <definedName name="FXP2_LA_At" localSheetId="2">'[1]2. Simulador - Investimento'!$C$27</definedName>
    <definedName name="FXP2_LA_At" localSheetId="1">'[1]2. Simulador - Investimento'!$C$27</definedName>
    <definedName name="FXP2_LA_At" localSheetId="0">#REF!</definedName>
    <definedName name="FXP2_LA_At">#REF!</definedName>
    <definedName name="FXP2_LA_Dj" localSheetId="3">'[1]2. Simulador - Investimento'!$L$27</definedName>
    <definedName name="FXP2_LA_Dj" localSheetId="2">'[1]2. Simulador - Investimento'!$L$27</definedName>
    <definedName name="FXP2_LA_Dj" localSheetId="1">'[1]2. Simulador - Investimento'!$L$27</definedName>
    <definedName name="FXP2_LA_Dj" localSheetId="0">#REF!</definedName>
    <definedName name="FXP2_LA_Dj">#REF!</definedName>
    <definedName name="FXP2_LA_Sm" localSheetId="3">[1]BD_Cálculos!$AJ$29</definedName>
    <definedName name="FXP2_LA_Sm" localSheetId="2">[1]BD_Cálculos!$AJ$29</definedName>
    <definedName name="FXP2_LA_Sm" localSheetId="1">[1]BD_Cálculos!$AJ$29</definedName>
    <definedName name="FXP2_LA_Sm" localSheetId="0">#REF!</definedName>
    <definedName name="FXP2_LA_Sm">#REF!</definedName>
    <definedName name="FXPP1_AEXP_Sm" localSheetId="3">[3]BD_Cálculos!$AW$18</definedName>
    <definedName name="FXPP1_AEXP_Sm" localSheetId="2">[3]BD_Cálculos!$AW$18</definedName>
    <definedName name="FXPP1_AEXP_Sm" localSheetId="1">[3]BD_Cálculos!$AW$18</definedName>
    <definedName name="FXPP1_AEXP_Sm" localSheetId="0">#REF!</definedName>
    <definedName name="FXPP1_AEXP_Sm">#REF!</definedName>
    <definedName name="FXPP1_AR_At" localSheetId="3">[1]BD_Cálculos!$AS$18</definedName>
    <definedName name="FXPP1_AR_At" localSheetId="2">[1]BD_Cálculos!$AS$18</definedName>
    <definedName name="FXPP1_AR_At" localSheetId="1">[1]BD_Cálculos!$AS$18</definedName>
    <definedName name="FXPP1_AR_At" localSheetId="0">#REF!</definedName>
    <definedName name="FXPP1_AR_At">#REF!</definedName>
    <definedName name="FXPP1_AR_Sm" localSheetId="3">[1]BD_Cálculos!$AT$18</definedName>
    <definedName name="FXPP1_AR_Sm" localSheetId="2">[1]BD_Cálculos!$AT$18</definedName>
    <definedName name="FXPP1_AR_Sm" localSheetId="1">[1]BD_Cálculos!$AT$18</definedName>
    <definedName name="FXPP1_AR_Sm" localSheetId="0">#REF!</definedName>
    <definedName name="FXPP1_AR_Sm">#REF!</definedName>
    <definedName name="FXPP1_CM_At" localSheetId="3">[1]BD_Cálculos!$AS$10</definedName>
    <definedName name="FXPP1_CM_At" localSheetId="2">[1]BD_Cálculos!$AS$10</definedName>
    <definedName name="FXPP1_CM_At" localSheetId="1">[1]BD_Cálculos!$AS$10</definedName>
    <definedName name="FXPP1_CM_At" localSheetId="0">#REF!</definedName>
    <definedName name="FXPP1_CM_At">#REF!</definedName>
    <definedName name="FXPP1_CM_Sm" localSheetId="3">[1]BD_Cálculos!$AW$10</definedName>
    <definedName name="FXPP1_CM_Sm" localSheetId="2">[1]BD_Cálculos!$AW$10</definedName>
    <definedName name="FXPP1_CM_Sm" localSheetId="1">[1]BD_Cálculos!$AW$10</definedName>
    <definedName name="FXPP1_CM_Sm" localSheetId="0">#REF!</definedName>
    <definedName name="FXPP1_CM_Sm">#REF!</definedName>
    <definedName name="FXPP1_LA_At" localSheetId="3">[1]BD_Cálculos!$AT$10</definedName>
    <definedName name="FXPP1_LA_At" localSheetId="2">[1]BD_Cálculos!$AT$10</definedName>
    <definedName name="FXPP1_LA_At" localSheetId="1">[1]BD_Cálculos!$AT$10</definedName>
    <definedName name="FXPP1_LA_At" localSheetId="0">#REF!</definedName>
    <definedName name="FXPP1_LA_At">#REF!</definedName>
    <definedName name="FXPP1_LA_Sm" localSheetId="3">[1]BD_Cálculos!$AX$10</definedName>
    <definedName name="FXPP1_LA_Sm" localSheetId="2">[1]BD_Cálculos!$AX$10</definedName>
    <definedName name="FXPP1_LA_Sm" localSheetId="1">[1]BD_Cálculos!$AX$10</definedName>
    <definedName name="FXPP1_LA_Sm" localSheetId="0">#REF!</definedName>
    <definedName name="FXPP1_LA_Sm">#REF!</definedName>
    <definedName name="FXPP2_AEXP_Sm" localSheetId="3">[3]BD_Cálculos!$AX$18</definedName>
    <definedName name="FXPP2_AEXP_Sm" localSheetId="2">[3]BD_Cálculos!$AX$18</definedName>
    <definedName name="FXPP2_AEXP_Sm" localSheetId="1">[3]BD_Cálculos!$AX$18</definedName>
    <definedName name="FXPP2_AEXP_Sm" localSheetId="0">#REF!</definedName>
    <definedName name="FXPP2_AEXP_Sm">#REF!</definedName>
    <definedName name="FXPP2_AR_At" localSheetId="3">[1]BD_Cálculos!$AS$38</definedName>
    <definedName name="FXPP2_AR_At" localSheetId="2">[1]BD_Cálculos!$AS$38</definedName>
    <definedName name="FXPP2_AR_At" localSheetId="1">[1]BD_Cálculos!$AS$38</definedName>
    <definedName name="FXPP2_AR_At" localSheetId="0">#REF!</definedName>
    <definedName name="FXPP2_AR_At">#REF!</definedName>
    <definedName name="FXPP2_AR_Sm" localSheetId="3">[1]BD_Cálculos!$AT$38</definedName>
    <definedName name="FXPP2_AR_Sm" localSheetId="2">[1]BD_Cálculos!$AT$38</definedName>
    <definedName name="FXPP2_AR_Sm" localSheetId="1">[1]BD_Cálculos!$AT$38</definedName>
    <definedName name="FXPP2_AR_Sm" localSheetId="0">#REF!</definedName>
    <definedName name="FXPP2_AR_Sm">#REF!</definedName>
    <definedName name="FXPP2_CM_At" localSheetId="3">[1]BD_Cálculos!$AS$30</definedName>
    <definedName name="FXPP2_CM_At" localSheetId="2">[1]BD_Cálculos!$AS$30</definedName>
    <definedName name="FXPP2_CM_At" localSheetId="1">[1]BD_Cálculos!$AS$30</definedName>
    <definedName name="FXPP2_CM_At" localSheetId="0">#REF!</definedName>
    <definedName name="FXPP2_CM_At">#REF!</definedName>
    <definedName name="FXPP2_CM_Sm" localSheetId="3">[1]BD_Cálculos!$AW$30</definedName>
    <definedName name="FXPP2_CM_Sm" localSheetId="2">[1]BD_Cálculos!$AW$30</definedName>
    <definedName name="FXPP2_CM_Sm" localSheetId="1">[1]BD_Cálculos!$AW$30</definedName>
    <definedName name="FXPP2_CM_Sm" localSheetId="0">#REF!</definedName>
    <definedName name="FXPP2_CM_Sm">#REF!</definedName>
    <definedName name="FXPP2_LA_At" localSheetId="3">[1]BD_Cálculos!$AT$30</definedName>
    <definedName name="FXPP2_LA_At" localSheetId="2">[1]BD_Cálculos!$AT$30</definedName>
    <definedName name="FXPP2_LA_At" localSheetId="1">[1]BD_Cálculos!$AT$30</definedName>
    <definedName name="FXPP2_LA_At" localSheetId="0">#REF!</definedName>
    <definedName name="FXPP2_LA_At">#REF!</definedName>
    <definedName name="FXPP2_LA_Sm" localSheetId="3">[1]BD_Cálculos!$AX$30</definedName>
    <definedName name="FXPP2_LA_Sm" localSheetId="2">[1]BD_Cálculos!$AX$30</definedName>
    <definedName name="FXPP2_LA_Sm" localSheetId="1">[1]BD_Cálculos!$AX$30</definedName>
    <definedName name="FXPP2_LA_Sm" localSheetId="0">#REF!</definedName>
    <definedName name="FXPP2_LA_Sm">#REF!</definedName>
    <definedName name="Girokreditering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1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TML_CodePage" hidden="1">1252</definedName>
    <definedName name="HTML_Control" localSheetId="3" hidden="1">{"'RELATÓRIO'!$A$1:$E$20","'RELATÓRIO'!$A$22:$D$34","'INTERNET'!$A$31:$G$58","'INTERNET'!$A$1:$G$28","'SÉRIE HISTÓRICA'!$A$167:$H$212","'SÉRIE HISTÓRICA'!$A$56:$H$101"}</definedName>
    <definedName name="HTML_Control" localSheetId="2" hidden="1">{"'RELATÓRIO'!$A$1:$E$20","'RELATÓRIO'!$A$22:$D$34","'INTERNET'!$A$31:$G$58","'INTERNET'!$A$1:$G$28","'SÉRIE HISTÓRICA'!$A$167:$H$212","'SÉRIE HISTÓRICA'!$A$56:$H$101"}</definedName>
    <definedName name="HTML_Control" localSheetId="1" hidden="1">{"'RELATÓRIO'!$A$1:$E$20","'RELATÓRIO'!$A$22:$D$34","'INTERNET'!$A$31:$G$58","'INTERNET'!$A$1:$G$28","'SÉRIE HISTÓRICA'!$A$167:$H$212","'SÉRIE HISTÓRICA'!$A$56:$H$101"}</definedName>
    <definedName name="HTML_Control" localSheetId="0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D_Simulação" localSheetId="3">'[1]2. Simulador - Investimento'!$C$7</definedName>
    <definedName name="ID_Simulação" localSheetId="2">'[1]2. Simulador - Investimento'!$C$7</definedName>
    <definedName name="ID_Simulação" localSheetId="1">'[1]2. Simulador - Investimento'!$C$7</definedName>
    <definedName name="ID_Simulação" localSheetId="0">#REF!</definedName>
    <definedName name="ID_Simulaçã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39476.0172685185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localSheetId="1" hidden="1">{#N/A,#N/A,FALSE,"Spain MKT";#N/A,#N/A,FALSE,"Assumptions";#N/A,#N/A,FALSE,"Adve";#N/A,#N/A,FALSE,"E-Commerce";#N/A,#N/A,FALSE,"Opex";#N/A,#N/A,FALSE,"P&amp;L";#N/A,#N/A,FALSE,"FCF &amp; DCF"}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localSheetId="1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3" hidden="1">{#N/A,#N/A,FALSE,"CreditStat";#N/A,#N/A,FALSE,"SPbrkup";#N/A,#N/A,FALSE,"MerSPsyn";#N/A,#N/A,FALSE,"MerSPwKCsyn";#N/A,#N/A,FALSE,"MerSPwKCsyn (2)";#N/A,#N/A,FALSE,"CreditStat (2)"}</definedName>
    <definedName name="jh" localSheetId="2" hidden="1">{#N/A,#N/A,FALSE,"CreditStat";#N/A,#N/A,FALSE,"SPbrkup";#N/A,#N/A,FALSE,"MerSPsyn";#N/A,#N/A,FALSE,"MerSPwKCsyn";#N/A,#N/A,FALSE,"MerSPwKCsyn (2)";#N/A,#N/A,FALSE,"CreditStat (2)"}</definedName>
    <definedName name="jh" localSheetId="1" hidden="1">{#N/A,#N/A,FALSE,"CreditStat";#N/A,#N/A,FALSE,"SPbrkup";#N/A,#N/A,FALSE,"MerSPsyn";#N/A,#N/A,FALSE,"MerSPwKCsyn";#N/A,#N/A,FALSE,"MerSPwKCsyn (2)";#N/A,#N/A,FALSE,"CreditStat (2)"}</definedName>
    <definedName name="jh" localSheetId="0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kjhkjh" localSheetId="3" hidden="1">{#N/A,#N/A,FALSE,"ORIX CSC"}</definedName>
    <definedName name="kjhkjh" localSheetId="2" hidden="1">{#N/A,#N/A,FALSE,"ORIX CSC"}</definedName>
    <definedName name="kjhkjh" localSheetId="1" hidden="1">{#N/A,#N/A,FALSE,"ORIX CSC"}</definedName>
    <definedName name="kjhkjh" localSheetId="0" hidden="1">{#N/A,#N/A,FALSE,"ORIX CSC"}</definedName>
    <definedName name="kjhkjh" hidden="1">{#N/A,#N/A,FALSE,"ORIX CSC"}</definedName>
    <definedName name="limcount" hidden="1">1</definedName>
    <definedName name="lkjlj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C" localSheetId="3" hidden="1">{"Purchase 100 Cash",#N/A,FALSE,"Deal 1";#N/A,#N/A,FALSE,"Deal 1b"}</definedName>
    <definedName name="MC" localSheetId="2" hidden="1">{"Purchase 100 Cash",#N/A,FALSE,"Deal 1";#N/A,#N/A,FALSE,"Deal 1b"}</definedName>
    <definedName name="MC" localSheetId="1" hidden="1">{"Purchase 100 Cash",#N/A,FALSE,"Deal 1";#N/A,#N/A,FALSE,"Deal 1b"}</definedName>
    <definedName name="MC" localSheetId="0" hidden="1">{"Purchase 100 Cash",#N/A,FALSE,"Deal 1";#N/A,#N/A,FALSE,"Deal 1b"}</definedName>
    <definedName name="MC" hidden="1">{"Purchase 100 Cash",#N/A,FALSE,"Deal 1";#N/A,#N/A,FALSE,"Deal 1b"}</definedName>
    <definedName name="MerrillPrintIt" hidden="1">#N/A</definedName>
    <definedName name="MOut" localSheetId="3" hidden="1">{"CSC_1",#N/A,FALSE,"CSC Outputs";"CSC_2",#N/A,FALSE,"CSC Outputs"}</definedName>
    <definedName name="MOut" localSheetId="2" hidden="1">{"CSC_1",#N/A,FALSE,"CSC Outputs";"CSC_2",#N/A,FALSE,"CSC Outputs"}</definedName>
    <definedName name="MOut" localSheetId="1" hidden="1">{"CSC_1",#N/A,FALSE,"CSC Outputs";"CSC_2",#N/A,FALSE,"CSC Outputs"}</definedName>
    <definedName name="MOut" localSheetId="0" hidden="1">{"CSC_1",#N/A,FALSE,"CSC Outputs";"CSC_2",#N/A,FALSE,"CSC Outputs"}</definedName>
    <definedName name="MOut" hidden="1">{"CSC_1",#N/A,FALSE,"CSC Outputs";"CSC_2",#N/A,FALSE,"CSC Outputs"}</definedName>
    <definedName name="NAV_AF_At" localSheetId="3">'[1]2. Simulador - Investimento'!$C$65</definedName>
    <definedName name="NAV_AF_At" localSheetId="2">'[1]2. Simulador - Investimento'!$C$65</definedName>
    <definedName name="NAV_AF_At" localSheetId="1">'[1]2. Simulador - Investimento'!$C$65</definedName>
    <definedName name="NAV_AF_At" localSheetId="0">#REF!</definedName>
    <definedName name="NAV_AF_At">#REF!</definedName>
    <definedName name="NAV_AF_At_Rede" localSheetId="0">#REF!</definedName>
    <definedName name="NAV_AF_At_Rede">#REF!</definedName>
    <definedName name="NAV_AF_Dj" localSheetId="3">'[1]2. Simulador - Investimento'!$L$65</definedName>
    <definedName name="NAV_AF_Dj" localSheetId="2">'[1]2. Simulador - Investimento'!$L$65</definedName>
    <definedName name="NAV_AF_Dj" localSheetId="1">'[1]2. Simulador - Investimento'!$L$65</definedName>
    <definedName name="NAV_AF_Dj" localSheetId="0">#REF!</definedName>
    <definedName name="NAV_AF_Dj">#REF!</definedName>
    <definedName name="NAV_AF_Sm" localSheetId="3">[1]BD_Cálculos!$GP$22</definedName>
    <definedName name="NAV_AF_Sm" localSheetId="2">[1]BD_Cálculos!$GP$22</definedName>
    <definedName name="NAV_AF_Sm" localSheetId="1">[1]BD_Cálculos!$GP$22</definedName>
    <definedName name="NAV_AF_Sm" localSheetId="0">#REF!</definedName>
    <definedName name="NAV_AF_Sm">#REF!</definedName>
    <definedName name="NAV_ALSC1X_At" localSheetId="3">[1]BD_Cálculos!$HF$10</definedName>
    <definedName name="NAV_ALSC1X_At" localSheetId="2">[1]BD_Cálculos!$HF$10</definedName>
    <definedName name="NAV_ALSC1X_At" localSheetId="1">[1]BD_Cálculos!$HF$10</definedName>
    <definedName name="NAV_ALSC1X_At" localSheetId="0">#REF!</definedName>
    <definedName name="NAV_ALSC1X_At">#REF!</definedName>
    <definedName name="NAV_ALSC1X_Sm" localSheetId="3">[1]BD_Cálculos!$HF$22</definedName>
    <definedName name="NAV_ALSC1X_Sm" localSheetId="2">[1]BD_Cálculos!$HF$22</definedName>
    <definedName name="NAV_ALSC1X_Sm" localSheetId="1">[1]BD_Cálculos!$HF$22</definedName>
    <definedName name="NAV_ALSC1X_Sm" localSheetId="0">#REF!</definedName>
    <definedName name="NAV_ALSC1X_Sm">#REF!</definedName>
    <definedName name="NAV_ALSC1Y_At" localSheetId="3">[1]BD_Cálculos!$HI$10</definedName>
    <definedName name="NAV_ALSC1Y_At" localSheetId="2">[1]BD_Cálculos!$HI$10</definedName>
    <definedName name="NAV_ALSC1Y_At" localSheetId="1">[1]BD_Cálculos!$HI$10</definedName>
    <definedName name="NAV_ALSC1Y_At" localSheetId="0">#REF!</definedName>
    <definedName name="NAV_ALSC1Y_At">#REF!</definedName>
    <definedName name="NAV_ALSC1Y_Sm" localSheetId="3">[1]BD_Cálculos!$HI$22</definedName>
    <definedName name="NAV_ALSC1Y_Sm" localSheetId="2">[1]BD_Cálculos!$HI$22</definedName>
    <definedName name="NAV_ALSC1Y_Sm" localSheetId="1">[1]BD_Cálculos!$HI$22</definedName>
    <definedName name="NAV_ALSC1Y_Sm" localSheetId="0">#REF!</definedName>
    <definedName name="NAV_ALSC1Y_Sm">#REF!</definedName>
    <definedName name="NAV_ALSC2X_At" localSheetId="3">[1]BD_Cálculos!$HN$10</definedName>
    <definedName name="NAV_ALSC2X_At" localSheetId="2">[1]BD_Cálculos!$HN$10</definedName>
    <definedName name="NAV_ALSC2X_At" localSheetId="1">[1]BD_Cálculos!$HN$10</definedName>
    <definedName name="NAV_ALSC2X_At" localSheetId="0">#REF!</definedName>
    <definedName name="NAV_ALSC2X_At">#REF!</definedName>
    <definedName name="NAV_ALSC2X_Sm" localSheetId="3">[1]BD_Cálculos!$HN$22</definedName>
    <definedName name="NAV_ALSC2X_Sm" localSheetId="2">[1]BD_Cálculos!$HN$22</definedName>
    <definedName name="NAV_ALSC2X_Sm" localSheetId="1">[1]BD_Cálculos!$HN$22</definedName>
    <definedName name="NAV_ALSC2X_Sm" localSheetId="0">#REF!</definedName>
    <definedName name="NAV_ALSC2X_Sm">#REF!</definedName>
    <definedName name="NAV_ALSC2Y_At" localSheetId="3">[1]BD_Cálculos!$HQ$10</definedName>
    <definedName name="NAV_ALSC2Y_At" localSheetId="2">[1]BD_Cálculos!$HQ$10</definedName>
    <definedName name="NAV_ALSC2Y_At" localSheetId="1">[1]BD_Cálculos!$HQ$10</definedName>
    <definedName name="NAV_ALSC2Y_At" localSheetId="0">#REF!</definedName>
    <definedName name="NAV_ALSC2Y_At">#REF!</definedName>
    <definedName name="NAV_ALSC2Y_Sm" localSheetId="3">[1]BD_Cálculos!$HQ$22</definedName>
    <definedName name="NAV_ALSC2Y_Sm" localSheetId="2">[1]BD_Cálculos!$HQ$22</definedName>
    <definedName name="NAV_ALSC2Y_Sm" localSheetId="1">[1]BD_Cálculos!$HQ$22</definedName>
    <definedName name="NAV_ALSC2Y_Sm" localSheetId="0">#REF!</definedName>
    <definedName name="NAV_ALSC2Y_Sm">#REF!</definedName>
    <definedName name="NAV_BI_At" localSheetId="3">[1]BD_Cálculos!$GZ$10</definedName>
    <definedName name="NAV_BI_At" localSheetId="2">[1]BD_Cálculos!$GZ$10</definedName>
    <definedName name="NAV_BI_At" localSheetId="1">[1]BD_Cálculos!$GZ$10</definedName>
    <definedName name="NAV_BI_At" localSheetId="0">#REF!</definedName>
    <definedName name="NAV_BI_At">#REF!</definedName>
    <definedName name="NAV_BI_Sm" localSheetId="3">[1]BD_Cálculos!$GZ$22</definedName>
    <definedName name="NAV_BI_Sm" localSheetId="2">[1]BD_Cálculos!$GZ$22</definedName>
    <definedName name="NAV_BI_Sm" localSheetId="1">[1]BD_Cálculos!$GZ$22</definedName>
    <definedName name="NAV_BI_Sm" localSheetId="0">#REF!</definedName>
    <definedName name="NAV_BI_Sm">#REF!</definedName>
    <definedName name="NAV_EMS_At" localSheetId="3">'[1]2. Simulador - Investimento'!$C$67</definedName>
    <definedName name="NAV_EMS_At" localSheetId="2">'[1]2. Simulador - Investimento'!$C$67</definedName>
    <definedName name="NAV_EMS_At" localSheetId="1">'[1]2. Simulador - Investimento'!$C$67</definedName>
    <definedName name="NAV_EMS_At" localSheetId="0">#REF!</definedName>
    <definedName name="NAV_EMS_At">#REF!</definedName>
    <definedName name="NAV_EMS_At_Rede" localSheetId="0">#REF!</definedName>
    <definedName name="NAV_EMS_At_Rede">#REF!</definedName>
    <definedName name="NAV_EMS_Dj" localSheetId="3">'[1]2. Simulador - Investimento'!$L$67</definedName>
    <definedName name="NAV_EMS_Dj" localSheetId="2">'[1]2. Simulador - Investimento'!$L$67</definedName>
    <definedName name="NAV_EMS_Dj" localSheetId="1">'[1]2. Simulador - Investimento'!$L$67</definedName>
    <definedName name="NAV_EMS_Dj" localSheetId="0">#REF!</definedName>
    <definedName name="NAV_EMS_Dj">#REF!</definedName>
    <definedName name="NAV_EMS_Sm" localSheetId="3">[1]BD_Cálculos!$GS$22</definedName>
    <definedName name="NAV_EMS_Sm" localSheetId="2">[1]BD_Cálculos!$GS$22</definedName>
    <definedName name="NAV_EMS_Sm" localSheetId="1">[1]BD_Cálculos!$GS$22</definedName>
    <definedName name="NAV_EMS_Sm" localSheetId="0">#REF!</definedName>
    <definedName name="NAV_EMS_Sm">#REF!</definedName>
    <definedName name="NAV_ERAA_At" localSheetId="3">[1]BD_Cálculos!$GT$10</definedName>
    <definedName name="NAV_ERAA_At" localSheetId="2">[1]BD_Cálculos!$GT$10</definedName>
    <definedName name="NAV_ERAA_At" localSheetId="1">[1]BD_Cálculos!$GT$10</definedName>
    <definedName name="NAV_ERAA_At" localSheetId="0">#REF!</definedName>
    <definedName name="NAV_ERAA_At">#REF!</definedName>
    <definedName name="NAV_ERAA_Sm" localSheetId="3">[1]BD_Cálculos!$GT$22</definedName>
    <definedName name="NAV_ERAA_Sm" localSheetId="2">[1]BD_Cálculos!$GT$22</definedName>
    <definedName name="NAV_ERAA_Sm" localSheetId="1">[1]BD_Cálculos!$GT$22</definedName>
    <definedName name="NAV_ERAA_Sm" localSheetId="0">#REF!</definedName>
    <definedName name="NAV_ERAA_Sm">#REF!</definedName>
    <definedName name="NAV_FA_At" localSheetId="3">[1]BD_Cálculos!$HA$10</definedName>
    <definedName name="NAV_FA_At" localSheetId="2">[1]BD_Cálculos!$HA$10</definedName>
    <definedName name="NAV_FA_At" localSheetId="1">[1]BD_Cálculos!$HA$10</definedName>
    <definedName name="NAV_FA_At" localSheetId="0">#REF!</definedName>
    <definedName name="NAV_FA_At">#REF!</definedName>
    <definedName name="NAV_FA_Sm" localSheetId="3">[1]BD_Cálculos!$HA$22</definedName>
    <definedName name="NAV_FA_Sm" localSheetId="2">[1]BD_Cálculos!$HA$22</definedName>
    <definedName name="NAV_FA_Sm" localSheetId="1">[1]BD_Cálculos!$HA$22</definedName>
    <definedName name="NAV_FA_Sm" localSheetId="0">#REF!</definedName>
    <definedName name="NAV_FA_Sm">#REF!</definedName>
    <definedName name="NAV_ILS_At_Rede" localSheetId="0">#REF!</definedName>
    <definedName name="NAV_ILS_At_Rede">#REF!</definedName>
    <definedName name="NAV_ILSC1X_At" localSheetId="3">'[1]2. Simulador - Investimento'!$C$70</definedName>
    <definedName name="NAV_ILSC1X_At" localSheetId="2">'[1]2. Simulador - Investimento'!$C$70</definedName>
    <definedName name="NAV_ILSC1X_At" localSheetId="1">'[1]2. Simulador - Investimento'!$C$70</definedName>
    <definedName name="NAV_ILSC1X_At" localSheetId="0">#REF!</definedName>
    <definedName name="NAV_ILSC1X_At">#REF!</definedName>
    <definedName name="NAV_ILSC1X_Dj" localSheetId="3">'[1]2. Simulador - Investimento'!$L$70</definedName>
    <definedName name="NAV_ILSC1X_Dj" localSheetId="2">'[1]2. Simulador - Investimento'!$L$70</definedName>
    <definedName name="NAV_ILSC1X_Dj" localSheetId="1">'[1]2. Simulador - Investimento'!$L$70</definedName>
    <definedName name="NAV_ILSC1X_Dj" localSheetId="0">#REF!</definedName>
    <definedName name="NAV_ILSC1X_Dj">#REF!</definedName>
    <definedName name="NAV_ILSC1X_Sm" localSheetId="3">[1]BD_Cálculos!$GV$22</definedName>
    <definedName name="NAV_ILSC1X_Sm" localSheetId="2">[1]BD_Cálculos!$GV$22</definedName>
    <definedName name="NAV_ILSC1X_Sm" localSheetId="1">[1]BD_Cálculos!$GV$22</definedName>
    <definedName name="NAV_ILSC1X_Sm" localSheetId="0">#REF!</definedName>
    <definedName name="NAV_ILSC1X_Sm">#REF!</definedName>
    <definedName name="NAV_ILSC1Y_At" localSheetId="3">'[1]2. Simulador - Investimento'!$C$71</definedName>
    <definedName name="NAV_ILSC1Y_At" localSheetId="2">'[1]2. Simulador - Investimento'!$C$71</definedName>
    <definedName name="NAV_ILSC1Y_At" localSheetId="1">'[1]2. Simulador - Investimento'!$C$71</definedName>
    <definedName name="NAV_ILSC1Y_At" localSheetId="0">#REF!</definedName>
    <definedName name="NAV_ILSC1Y_At">#REF!</definedName>
    <definedName name="NAV_ILSC1Y_Dj" localSheetId="3">'[1]2. Simulador - Investimento'!$L$71</definedName>
    <definedName name="NAV_ILSC1Y_Dj" localSheetId="2">'[1]2. Simulador - Investimento'!$L$71</definedName>
    <definedName name="NAV_ILSC1Y_Dj" localSheetId="1">'[1]2. Simulador - Investimento'!$L$71</definedName>
    <definedName name="NAV_ILSC1Y_Dj" localSheetId="0">#REF!</definedName>
    <definedName name="NAV_ILSC1Y_Dj">#REF!</definedName>
    <definedName name="NAV_ILSC1Y_Sm" localSheetId="3">[1]BD_Cálculos!$GW$22</definedName>
    <definedName name="NAV_ILSC1Y_Sm" localSheetId="2">[1]BD_Cálculos!$GW$22</definedName>
    <definedName name="NAV_ILSC1Y_Sm" localSheetId="1">[1]BD_Cálculos!$GW$22</definedName>
    <definedName name="NAV_ILSC1Y_Sm" localSheetId="0">#REF!</definedName>
    <definedName name="NAV_ILSC1Y_Sm">#REF!</definedName>
    <definedName name="NAV_ILSC2X_At" localSheetId="3">'[1]2. Simulador - Investimento'!$C$72</definedName>
    <definedName name="NAV_ILSC2X_At" localSheetId="2">'[1]2. Simulador - Investimento'!$C$72</definedName>
    <definedName name="NAV_ILSC2X_At" localSheetId="1">'[1]2. Simulador - Investimento'!$C$72</definedName>
    <definedName name="NAV_ILSC2X_At" localSheetId="0">#REF!</definedName>
    <definedName name="NAV_ILSC2X_At">#REF!</definedName>
    <definedName name="NAV_ILSC2X_Dj" localSheetId="3">'[1]2. Simulador - Investimento'!$L$72</definedName>
    <definedName name="NAV_ILSC2X_Dj" localSheetId="2">'[1]2. Simulador - Investimento'!$L$72</definedName>
    <definedName name="NAV_ILSC2X_Dj" localSheetId="1">'[1]2. Simulador - Investimento'!$L$72</definedName>
    <definedName name="NAV_ILSC2X_Dj" localSheetId="0">#REF!</definedName>
    <definedName name="NAV_ILSC2X_Dj">#REF!</definedName>
    <definedName name="NAV_ILSC2X_Sm" localSheetId="3">[1]BD_Cálculos!$GX$22</definedName>
    <definedName name="NAV_ILSC2X_Sm" localSheetId="2">[1]BD_Cálculos!$GX$22</definedName>
    <definedName name="NAV_ILSC2X_Sm" localSheetId="1">[1]BD_Cálculos!$GX$22</definedName>
    <definedName name="NAV_ILSC2X_Sm" localSheetId="0">#REF!</definedName>
    <definedName name="NAV_ILSC2X_Sm">#REF!</definedName>
    <definedName name="NAV_ILSC2Y_At" localSheetId="3">'[1]2. Simulador - Investimento'!$C$73</definedName>
    <definedName name="NAV_ILSC2Y_At" localSheetId="2">'[1]2. Simulador - Investimento'!$C$73</definedName>
    <definedName name="NAV_ILSC2Y_At" localSheetId="1">'[1]2. Simulador - Investimento'!$C$73</definedName>
    <definedName name="NAV_ILSC2Y_At" localSheetId="0">#REF!</definedName>
    <definedName name="NAV_ILSC2Y_At">#REF!</definedName>
    <definedName name="NAV_ILSC2Y_Dj" localSheetId="3">'[1]2. Simulador - Investimento'!$L$73</definedName>
    <definedName name="NAV_ILSC2Y_Dj" localSheetId="2">'[1]2. Simulador - Investimento'!$L$73</definedName>
    <definedName name="NAV_ILSC2Y_Dj" localSheetId="1">'[1]2. Simulador - Investimento'!$L$73</definedName>
    <definedName name="NAV_ILSC2Y_Dj" localSheetId="0">#REF!</definedName>
    <definedName name="NAV_ILSC2Y_Dj">#REF!</definedName>
    <definedName name="NAV_ILSC2Y_Sm" localSheetId="3">[1]BD_Cálculos!$GY$22</definedName>
    <definedName name="NAV_ILSC2Y_Sm" localSheetId="2">[1]BD_Cálculos!$GY$22</definedName>
    <definedName name="NAV_ILSC2Y_Sm" localSheetId="1">[1]BD_Cálculos!$GY$22</definedName>
    <definedName name="NAV_ILSC2Y_Sm" localSheetId="0">#REF!</definedName>
    <definedName name="NAV_ILSC2Y_Sm">#REF!</definedName>
    <definedName name="NAV_LAD_At" localSheetId="3">'[1]2. Simulador - Investimento'!$C$75</definedName>
    <definedName name="NAV_LAD_At" localSheetId="2">'[1]2. Simulador - Investimento'!$C$75</definedName>
    <definedName name="NAV_LAD_At" localSheetId="1">'[1]2. Simulador - Investimento'!$C$75</definedName>
    <definedName name="NAV_LAD_At" localSheetId="0">#REF!</definedName>
    <definedName name="NAV_LAD_At">#REF!</definedName>
    <definedName name="NAV_LAD_Dj" localSheetId="3">'[1]2. Simulador - Investimento'!$L$75</definedName>
    <definedName name="NAV_LAD_Dj" localSheetId="2">'[1]2. Simulador - Investimento'!$L$75</definedName>
    <definedName name="NAV_LAD_Dj" localSheetId="1">'[1]2. Simulador - Investimento'!$L$75</definedName>
    <definedName name="NAV_LAD_Dj" localSheetId="0">#REF!</definedName>
    <definedName name="NAV_LAD_Dj">#REF!</definedName>
    <definedName name="NAV_LBPPD1_At" localSheetId="3">[1]BD_Cálculos!$HC$10</definedName>
    <definedName name="NAV_LBPPD1_At" localSheetId="2">[1]BD_Cálculos!$HC$10</definedName>
    <definedName name="NAV_LBPPD1_At" localSheetId="1">[1]BD_Cálculos!$HC$10</definedName>
    <definedName name="NAV_LBPPD1_At" localSheetId="0">#REF!</definedName>
    <definedName name="NAV_LBPPD1_At">#REF!</definedName>
    <definedName name="NAV_LBPPD1_Sm" localSheetId="3">[1]BD_Cálculos!$HC$22</definedName>
    <definedName name="NAV_LBPPD1_Sm" localSheetId="2">[1]BD_Cálculos!$HC$22</definedName>
    <definedName name="NAV_LBPPD1_Sm" localSheetId="1">[1]BD_Cálculos!$HC$22</definedName>
    <definedName name="NAV_LBPPD1_Sm" localSheetId="0">#REF!</definedName>
    <definedName name="NAV_LBPPD1_Sm">#REF!</definedName>
    <definedName name="NAV_LBPPD2_At" localSheetId="3">[1]BD_Cálculos!$HK$10</definedName>
    <definedName name="NAV_LBPPD2_At" localSheetId="2">[1]BD_Cálculos!$HK$10</definedName>
    <definedName name="NAV_LBPPD2_At" localSheetId="1">[1]BD_Cálculos!$HK$10</definedName>
    <definedName name="NAV_LBPPD2_At" localSheetId="0">#REF!</definedName>
    <definedName name="NAV_LBPPD2_At">#REF!</definedName>
    <definedName name="NAV_LBPPD2_Sm" localSheetId="3">[1]BD_Cálculos!$HK$22</definedName>
    <definedName name="NAV_LBPPD2_Sm" localSheetId="2">[1]BD_Cálculos!$HK$22</definedName>
    <definedName name="NAV_LBPPD2_Sm" localSheetId="1">[1]BD_Cálculos!$HK$22</definedName>
    <definedName name="NAV_LBPPD2_Sm" localSheetId="0">#REF!</definedName>
    <definedName name="NAV_LBPPD2_Sm">#REF!</definedName>
    <definedName name="NAV_LBPTR_At" localSheetId="3">[1]BD_Cálculos!$HB$10</definedName>
    <definedName name="NAV_LBPTR_At" localSheetId="2">[1]BD_Cálculos!$HB$10</definedName>
    <definedName name="NAV_LBPTR_At" localSheetId="1">[1]BD_Cálculos!$HB$10</definedName>
    <definedName name="NAV_LBPTR_At" localSheetId="0">#REF!</definedName>
    <definedName name="NAV_LBPTR_At">#REF!</definedName>
    <definedName name="NAV_LBPTR_Sm" localSheetId="3">[1]BD_Cálculos!$HB$22</definedName>
    <definedName name="NAV_LBPTR_Sm" localSheetId="2">[1]BD_Cálculos!$HB$22</definedName>
    <definedName name="NAV_LBPTR_Sm" localSheetId="1">[1]BD_Cálculos!$HB$22</definedName>
    <definedName name="NAV_LBPTR_Sm" localSheetId="0">#REF!</definedName>
    <definedName name="NAV_LBPTR_Sm">#REF!</definedName>
    <definedName name="NAV_LC1X_At" localSheetId="3">'[1]2. Simulador - Investimento'!$C$78</definedName>
    <definedName name="NAV_LC1X_At" localSheetId="2">'[1]2. Simulador - Investimento'!$C$78</definedName>
    <definedName name="NAV_LC1X_At" localSheetId="1">'[1]2. Simulador - Investimento'!$C$78</definedName>
    <definedName name="NAV_LC1X_At" localSheetId="0">#REF!</definedName>
    <definedName name="NAV_LC1X_At">#REF!</definedName>
    <definedName name="NAV_LC1X_Dj" localSheetId="3">'[1]2. Simulador - Investimento'!$L$78</definedName>
    <definedName name="NAV_LC1X_Dj" localSheetId="2">'[1]2. Simulador - Investimento'!$L$78</definedName>
    <definedName name="NAV_LC1X_Dj" localSheetId="1">'[1]2. Simulador - Investimento'!$L$78</definedName>
    <definedName name="NAV_LC1X_Dj" localSheetId="0">#REF!</definedName>
    <definedName name="NAV_LC1X_Dj">#REF!</definedName>
    <definedName name="NAV_LC1Y_At" localSheetId="3">'[1]2. Simulador - Investimento'!$C$79</definedName>
    <definedName name="NAV_LC1Y_At" localSheetId="2">'[1]2. Simulador - Investimento'!$C$79</definedName>
    <definedName name="NAV_LC1Y_At" localSheetId="1">'[1]2. Simulador - Investimento'!$C$79</definedName>
    <definedName name="NAV_LC1Y_At" localSheetId="0">#REF!</definedName>
    <definedName name="NAV_LC1Y_At">#REF!</definedName>
    <definedName name="NAV_LC1Y_Dj" localSheetId="3">'[1]2. Simulador - Investimento'!$L$79</definedName>
    <definedName name="NAV_LC1Y_Dj" localSheetId="2">'[1]2. Simulador - Investimento'!$L$79</definedName>
    <definedName name="NAV_LC1Y_Dj" localSheetId="1">'[1]2. Simulador - Investimento'!$L$79</definedName>
    <definedName name="NAV_LC1Y_Dj" localSheetId="0">#REF!</definedName>
    <definedName name="NAV_LC1Y_Dj">#REF!</definedName>
    <definedName name="NAV_LC2X_At" localSheetId="3">'[1]2. Simulador - Investimento'!$C$81</definedName>
    <definedName name="NAV_LC2X_At" localSheetId="2">'[1]2. Simulador - Investimento'!$C$81</definedName>
    <definedName name="NAV_LC2X_At" localSheetId="1">'[1]2. Simulador - Investimento'!$C$81</definedName>
    <definedName name="NAV_LC2X_At" localSheetId="0">#REF!</definedName>
    <definedName name="NAV_LC2X_At">#REF!</definedName>
    <definedName name="NAV_LC2X_Dj" localSheetId="3">'[1]2. Simulador - Investimento'!$L$81</definedName>
    <definedName name="NAV_LC2X_Dj" localSheetId="2">'[1]2. Simulador - Investimento'!$L$81</definedName>
    <definedName name="NAV_LC2X_Dj" localSheetId="1">'[1]2. Simulador - Investimento'!$L$81</definedName>
    <definedName name="NAV_LC2X_Dj" localSheetId="0">#REF!</definedName>
    <definedName name="NAV_LC2X_Dj">#REF!</definedName>
    <definedName name="NAV_LC2Y_At" localSheetId="3">'[1]2. Simulador - Investimento'!$C$82</definedName>
    <definedName name="NAV_LC2Y_At" localSheetId="2">'[1]2. Simulador - Investimento'!$C$82</definedName>
    <definedName name="NAV_LC2Y_At" localSheetId="1">'[1]2. Simulador - Investimento'!$C$82</definedName>
    <definedName name="NAV_LC2Y_At" localSheetId="0">#REF!</definedName>
    <definedName name="NAV_LC2Y_At">#REF!</definedName>
    <definedName name="NAV_LC2Y_Dj" localSheetId="3">'[1]2. Simulador - Investimento'!$L$82</definedName>
    <definedName name="NAV_LC2Y_Dj" localSheetId="2">'[1]2. Simulador - Investimento'!$L$82</definedName>
    <definedName name="NAV_LC2Y_Dj" localSheetId="1">'[1]2. Simulador - Investimento'!$L$82</definedName>
    <definedName name="NAV_LC2Y_Dj" localSheetId="0">#REF!</definedName>
    <definedName name="NAV_LC2Y_Dj">#REF!</definedName>
    <definedName name="NAV_LCFC1X_At" localSheetId="3">[1]BD_Cálculos!$HE$10</definedName>
    <definedName name="NAV_LCFC1X_At" localSheetId="2">[1]BD_Cálculos!$HE$10</definedName>
    <definedName name="NAV_LCFC1X_At" localSheetId="1">[1]BD_Cálculos!$HE$10</definedName>
    <definedName name="NAV_LCFC1X_At" localSheetId="0">#REF!</definedName>
    <definedName name="NAV_LCFC1X_At">#REF!</definedName>
    <definedName name="NAV_LCFC1X_Sm" localSheetId="3">[1]BD_Cálculos!$HE$22</definedName>
    <definedName name="NAV_LCFC1X_Sm" localSheetId="2">[1]BD_Cálculos!$HE$22</definedName>
    <definedName name="NAV_LCFC1X_Sm" localSheetId="1">[1]BD_Cálculos!$HE$22</definedName>
    <definedName name="NAV_LCFC1X_Sm" localSheetId="0">#REF!</definedName>
    <definedName name="NAV_LCFC1X_Sm">#REF!</definedName>
    <definedName name="NAV_LCFC1Y_At" localSheetId="3">[1]BD_Cálculos!$HH$10</definedName>
    <definedName name="NAV_LCFC1Y_At" localSheetId="2">[1]BD_Cálculos!$HH$10</definedName>
    <definedName name="NAV_LCFC1Y_At" localSheetId="1">[1]BD_Cálculos!$HH$10</definedName>
    <definedName name="NAV_LCFC1Y_At" localSheetId="0">#REF!</definedName>
    <definedName name="NAV_LCFC1Y_At">#REF!</definedName>
    <definedName name="NAV_LCFC1Y_Sm" localSheetId="3">[1]BD_Cálculos!$HH$22</definedName>
    <definedName name="NAV_LCFC1Y_Sm" localSheetId="2">[1]BD_Cálculos!$HH$22</definedName>
    <definedName name="NAV_LCFC1Y_Sm" localSheetId="1">[1]BD_Cálculos!$HH$22</definedName>
    <definedName name="NAV_LCFC1Y_Sm" localSheetId="0">#REF!</definedName>
    <definedName name="NAV_LCFC1Y_Sm">#REF!</definedName>
    <definedName name="NAV_LCFC2X_At" localSheetId="3">[1]BD_Cálculos!$HM$10</definedName>
    <definedName name="NAV_LCFC2X_At" localSheetId="2">[1]BD_Cálculos!$HM$10</definedName>
    <definedName name="NAV_LCFC2X_At" localSheetId="1">[1]BD_Cálculos!$HM$10</definedName>
    <definedName name="NAV_LCFC2X_At" localSheetId="0">#REF!</definedName>
    <definedName name="NAV_LCFC2X_At">#REF!</definedName>
    <definedName name="NAV_LCFC2X_Sm" localSheetId="3">[1]BD_Cálculos!$HM$22</definedName>
    <definedName name="NAV_LCFC2X_Sm" localSheetId="2">[1]BD_Cálculos!$HM$22</definedName>
    <definedName name="NAV_LCFC2X_Sm" localSheetId="1">[1]BD_Cálculos!$HM$22</definedName>
    <definedName name="NAV_LCFC2X_Sm" localSheetId="0">#REF!</definedName>
    <definedName name="NAV_LCFC2X_Sm">#REF!</definedName>
    <definedName name="NAV_LCFC2Y_At" localSheetId="3">[1]BD_Cálculos!$HP$10</definedName>
    <definedName name="NAV_LCFC2Y_At" localSheetId="2">[1]BD_Cálculos!$HP$10</definedName>
    <definedName name="NAV_LCFC2Y_At" localSheetId="1">[1]BD_Cálculos!$HP$10</definedName>
    <definedName name="NAV_LCFC2Y_At" localSheetId="0">#REF!</definedName>
    <definedName name="NAV_LCFC2Y_At">#REF!</definedName>
    <definedName name="NAV_LCFC2Y_Sm" localSheetId="3">[1]BD_Cálculos!$HP$22</definedName>
    <definedName name="NAV_LCFC2Y_Sm" localSheetId="2">[1]BD_Cálculos!$HP$22</definedName>
    <definedName name="NAV_LCFC2Y_Sm" localSheetId="1">[1]BD_Cálculos!$HP$22</definedName>
    <definedName name="NAV_LCFC2Y_Sm" localSheetId="0">#REF!</definedName>
    <definedName name="NAV_LCFC2Y_Sm">#REF!</definedName>
    <definedName name="NAV_LEPPD1_At" localSheetId="3">[1]BD_Cálculos!$HD$10</definedName>
    <definedName name="NAV_LEPPD1_At" localSheetId="2">[1]BD_Cálculos!$HD$10</definedName>
    <definedName name="NAV_LEPPD1_At" localSheetId="1">[1]BD_Cálculos!$HD$10</definedName>
    <definedName name="NAV_LEPPD1_At" localSheetId="0">#REF!</definedName>
    <definedName name="NAV_LEPPD1_At">#REF!</definedName>
    <definedName name="NAV_LEPPD1_Sm" localSheetId="3">[1]BD_Cálculos!$HD$22</definedName>
    <definedName name="NAV_LEPPD1_Sm" localSheetId="2">[1]BD_Cálculos!$HD$22</definedName>
    <definedName name="NAV_LEPPD1_Sm" localSheetId="1">[1]BD_Cálculos!$HD$22</definedName>
    <definedName name="NAV_LEPPD1_Sm" localSheetId="0">#REF!</definedName>
    <definedName name="NAV_LEPPD1_Sm">#REF!</definedName>
    <definedName name="NAV_LEPPD2_At" localSheetId="3">[1]BD_Cálculos!$HL$10</definedName>
    <definedName name="NAV_LEPPD2_At" localSheetId="2">[1]BD_Cálculos!$HL$10</definedName>
    <definedName name="NAV_LEPPD2_At" localSheetId="1">[1]BD_Cálculos!$HL$10</definedName>
    <definedName name="NAV_LEPPD2_At" localSheetId="0">#REF!</definedName>
    <definedName name="NAV_LEPPD2_At">#REF!</definedName>
    <definedName name="NAV_LEPPD2_Sm" localSheetId="3">[1]BD_Cálculos!$HL$22</definedName>
    <definedName name="NAV_LEPPD2_Sm" localSheetId="2">[1]BD_Cálculos!$HL$22</definedName>
    <definedName name="NAV_LEPPD2_Sm" localSheetId="1">[1]BD_Cálculos!$HL$22</definedName>
    <definedName name="NAV_LEPPD2_Sm" localSheetId="0">#REF!</definedName>
    <definedName name="NAV_LEPPD2_Sm">#REF!</definedName>
    <definedName name="NAV_LPPD1_At" localSheetId="3">'[1]2. Simulador - Investimento'!$C$77</definedName>
    <definedName name="NAV_LPPD1_At" localSheetId="2">'[1]2. Simulador - Investimento'!$C$77</definedName>
    <definedName name="NAV_LPPD1_At" localSheetId="1">'[1]2. Simulador - Investimento'!$C$77</definedName>
    <definedName name="NAV_LPPD1_At" localSheetId="0">#REF!</definedName>
    <definedName name="NAV_LPPD1_At">#REF!</definedName>
    <definedName name="NAV_LPPD1_Dj" localSheetId="3">'[1]2. Simulador - Investimento'!$L$77</definedName>
    <definedName name="NAV_LPPD1_Dj" localSheetId="2">'[1]2. Simulador - Investimento'!$L$77</definedName>
    <definedName name="NAV_LPPD1_Dj" localSheetId="1">'[1]2. Simulador - Investimento'!$L$77</definedName>
    <definedName name="NAV_LPPD1_Dj" localSheetId="0">#REF!</definedName>
    <definedName name="NAV_LPPD1_Dj">#REF!</definedName>
    <definedName name="NAV_LPPD2_At" localSheetId="3">'[1]2. Simulador - Investimento'!$C$80</definedName>
    <definedName name="NAV_LPPD2_At" localSheetId="2">'[1]2. Simulador - Investimento'!$C$80</definedName>
    <definedName name="NAV_LPPD2_At" localSheetId="1">'[1]2. Simulador - Investimento'!$C$80</definedName>
    <definedName name="NAV_LPPD2_At" localSheetId="0">#REF!</definedName>
    <definedName name="NAV_LPPD2_At">#REF!</definedName>
    <definedName name="NAV_LPPD2_Dj" localSheetId="3">'[1]2. Simulador - Investimento'!$L$80</definedName>
    <definedName name="NAV_LPPD2_Dj" localSheetId="2">'[1]2. Simulador - Investimento'!$L$80</definedName>
    <definedName name="NAV_LPPD2_Dj" localSheetId="1">'[1]2. Simulador - Investimento'!$L$80</definedName>
    <definedName name="NAV_LPPD2_Dj" localSheetId="0">#REF!</definedName>
    <definedName name="NAV_LPPD2_Dj">#REF!</definedName>
    <definedName name="NAV_LPTR_At" localSheetId="3">'[1]2. Simulador - Investimento'!$C$76</definedName>
    <definedName name="NAV_LPTR_At" localSheetId="2">'[1]2. Simulador - Investimento'!$C$76</definedName>
    <definedName name="NAV_LPTR_At" localSheetId="1">'[1]2. Simulador - Investimento'!$C$76</definedName>
    <definedName name="NAV_LPTR_At" localSheetId="0">#REF!</definedName>
    <definedName name="NAV_LPTR_At">#REF!</definedName>
    <definedName name="NAV_LPTR_Dj" localSheetId="3">'[1]2. Simulador - Investimento'!$L$76</definedName>
    <definedName name="NAV_LPTR_Dj" localSheetId="2">'[1]2. Simulador - Investimento'!$L$76</definedName>
    <definedName name="NAV_LPTR_Dj" localSheetId="1">'[1]2. Simulador - Investimento'!$L$76</definedName>
    <definedName name="NAV_LPTR_Dj" localSheetId="0">#REF!</definedName>
    <definedName name="NAV_LPTR_Dj">#REF!</definedName>
    <definedName name="NAV_PAPI_At_Rede" localSheetId="0">IF(IFERROR(SEARCH("L6;",#REF!),0)+IFERROR(SEARCH("L7;",#REF!),0)+IFERROR(SEARCH("L8;",#REF!),0)+IFERROR(SEARCH("L9;",#REF!),0)+IFERROR(SEARCH("L9A;",#REF!),0)&gt;0,   CHAR(252),   CHAR(251))</definedName>
    <definedName name="NAV_PAPI_At_Rede">IF(IFERROR(SEARCH("L6;",#REF!),0)+IFERROR(SEARCH("L7;",#REF!),0)+IFERROR(SEARCH("L8;",#REF!),0)+IFERROR(SEARCH("L9;",#REF!),0)+IFERROR(SEARCH("L9A;",#REF!),0)&gt;0,   CHAR(252),   CHAR(251))</definedName>
    <definedName name="NAV_PAPIC1X_At" localSheetId="3">[1]BD_Cálculos!$HG$10</definedName>
    <definedName name="NAV_PAPIC1X_At" localSheetId="2">[1]BD_Cálculos!$HG$10</definedName>
    <definedName name="NAV_PAPIC1X_At" localSheetId="1">[1]BD_Cálculos!$HG$10</definedName>
    <definedName name="NAV_PAPIC1X_At" localSheetId="0">#REF!</definedName>
    <definedName name="NAV_PAPIC1X_At">#REF!</definedName>
    <definedName name="NAV_PAPIC1X_Sm" localSheetId="3">[1]BD_Cálculos!$HG$22</definedName>
    <definedName name="NAV_PAPIC1X_Sm" localSheetId="2">[1]BD_Cálculos!$HG$22</definedName>
    <definedName name="NAV_PAPIC1X_Sm" localSheetId="1">[1]BD_Cálculos!$HG$22</definedName>
    <definedName name="NAV_PAPIC1X_Sm" localSheetId="0">#REF!</definedName>
    <definedName name="NAV_PAPIC1X_Sm">#REF!</definedName>
    <definedName name="NAV_PAPIC1Y_At" localSheetId="3">[1]BD_Cálculos!$HJ$10</definedName>
    <definedName name="NAV_PAPIC1Y_At" localSheetId="2">[1]BD_Cálculos!$HJ$10</definedName>
    <definedName name="NAV_PAPIC1Y_At" localSheetId="1">[1]BD_Cálculos!$HJ$10</definedName>
    <definedName name="NAV_PAPIC1Y_At" localSheetId="0">#REF!</definedName>
    <definedName name="NAV_PAPIC1Y_At">#REF!</definedName>
    <definedName name="NAV_PAPIC1Y_Sm" localSheetId="3">[1]BD_Cálculos!$HJ$22</definedName>
    <definedName name="NAV_PAPIC1Y_Sm" localSheetId="2">[1]BD_Cálculos!$HJ$22</definedName>
    <definedName name="NAV_PAPIC1Y_Sm" localSheetId="1">[1]BD_Cálculos!$HJ$22</definedName>
    <definedName name="NAV_PAPIC1Y_Sm" localSheetId="0">#REF!</definedName>
    <definedName name="NAV_PAPIC1Y_Sm">#REF!</definedName>
    <definedName name="NAV_PAPIC2X_At" localSheetId="3">[1]BD_Cálculos!$HO$10</definedName>
    <definedName name="NAV_PAPIC2X_At" localSheetId="2">[1]BD_Cálculos!$HO$10</definedName>
    <definedName name="NAV_PAPIC2X_At" localSheetId="1">[1]BD_Cálculos!$HO$10</definedName>
    <definedName name="NAV_PAPIC2X_At" localSheetId="0">#REF!</definedName>
    <definedName name="NAV_PAPIC2X_At">#REF!</definedName>
    <definedName name="NAV_PAPIC2X_Sm" localSheetId="3">[1]BD_Cálculos!$HO$22</definedName>
    <definedName name="NAV_PAPIC2X_Sm" localSheetId="2">[1]BD_Cálculos!$HO$22</definedName>
    <definedName name="NAV_PAPIC2X_Sm" localSheetId="1">[1]BD_Cálculos!$HO$22</definedName>
    <definedName name="NAV_PAPIC2X_Sm" localSheetId="0">#REF!</definedName>
    <definedName name="NAV_PAPIC2X_Sm">#REF!</definedName>
    <definedName name="NAV_PAPIC2Y_At" localSheetId="3">[1]BD_Cálculos!$HR$10</definedName>
    <definedName name="NAV_PAPIC2Y_At" localSheetId="2">[1]BD_Cálculos!$HR$10</definedName>
    <definedName name="NAV_PAPIC2Y_At" localSheetId="1">[1]BD_Cálculos!$HR$10</definedName>
    <definedName name="NAV_PAPIC2Y_At" localSheetId="0">#REF!</definedName>
    <definedName name="NAV_PAPIC2Y_At">#REF!</definedName>
    <definedName name="NAV_PAPIC2Y_Sm" localSheetId="3">[1]BD_Cálculos!$HR$22</definedName>
    <definedName name="NAV_PAPIC2Y_Sm" localSheetId="2">[1]BD_Cálculos!$HR$22</definedName>
    <definedName name="NAV_PAPIC2Y_Sm" localSheetId="1">[1]BD_Cálculos!$HR$22</definedName>
    <definedName name="NAV_PAPIC2Y_Sm" localSheetId="0">#REF!</definedName>
    <definedName name="NAV_PAPIC2Y_Sm">#REF!</definedName>
    <definedName name="NAV_TWR_At" localSheetId="3">'[1]2. Simulador - Investimento'!$C$66</definedName>
    <definedName name="NAV_TWR_At" localSheetId="2">'[1]2. Simulador - Investimento'!$C$66</definedName>
    <definedName name="NAV_TWR_At" localSheetId="1">'[1]2. Simulador - Investimento'!$C$66</definedName>
    <definedName name="NAV_TWR_At" localSheetId="0">#REF!</definedName>
    <definedName name="NAV_TWR_At">#REF!</definedName>
    <definedName name="NAV_TWR_At_Rede" localSheetId="0">#REF!</definedName>
    <definedName name="NAV_TWR_At_Rede">#REF!</definedName>
    <definedName name="NAV_TWR_Dj" localSheetId="3">'[1]2. Simulador - Investimento'!$L$66</definedName>
    <definedName name="NAV_TWR_Dj" localSheetId="2">'[1]2. Simulador - Investimento'!$L$66</definedName>
    <definedName name="NAV_TWR_Dj" localSheetId="1">'[1]2. Simulador - Investimento'!$L$66</definedName>
    <definedName name="NAV_TWR_Dj" localSheetId="0">#REF!</definedName>
    <definedName name="NAV_TWR_Dj">#REF!</definedName>
    <definedName name="NAV_TWR_Sm" localSheetId="3">[1]BD_Cálculos!$GQ$22</definedName>
    <definedName name="NAV_TWR_Sm" localSheetId="2">[1]BD_Cálculos!$GQ$22</definedName>
    <definedName name="NAV_TWR_Sm" localSheetId="1">[1]BD_Cálculos!$GQ$22</definedName>
    <definedName name="NAV_TWR_Sm" localSheetId="0">#REF!</definedName>
    <definedName name="NAV_TWR_Sm">#REF!</definedName>
    <definedName name="NAV_VOR_At" localSheetId="3">'[1]2. Simulador - Investimento'!$C$69</definedName>
    <definedName name="NAV_VOR_At" localSheetId="2">'[1]2. Simulador - Investimento'!$C$69</definedName>
    <definedName name="NAV_VOR_At" localSheetId="1">'[1]2. Simulador - Investimento'!$C$69</definedName>
    <definedName name="NAV_VOR_At" localSheetId="0">#REF!</definedName>
    <definedName name="NAV_VOR_At">#REF!</definedName>
    <definedName name="NAV_VOR_At_Rede" localSheetId="0">#REF!</definedName>
    <definedName name="NAV_VOR_At_Rede">#REF!</definedName>
    <definedName name="NAV_VOR_Dj" localSheetId="3">'[1]2. Simulador - Investimento'!$L$69</definedName>
    <definedName name="NAV_VOR_Dj" localSheetId="2">'[1]2. Simulador - Investimento'!$L$69</definedName>
    <definedName name="NAV_VOR_Dj" localSheetId="1">'[1]2. Simulador - Investimento'!$L$69</definedName>
    <definedName name="NAV_VOR_Dj" localSheetId="0">#REF!</definedName>
    <definedName name="NAV_VOR_Dj">#REF!</definedName>
    <definedName name="NAV_VOR_Sm" localSheetId="3">[1]BD_Cálculos!$GU$22</definedName>
    <definedName name="NAV_VOR_Sm" localSheetId="2">[1]BD_Cálculos!$GU$22</definedName>
    <definedName name="NAV_VOR_Sm" localSheetId="1">[1]BD_Cálculos!$GU$22</definedName>
    <definedName name="NAV_VOR_Sm" localSheetId="0">#REF!</definedName>
    <definedName name="NAV_VOR_Sm">#REF!</definedName>
    <definedName name="NewRange" hidden="1">#N/A</definedName>
    <definedName name="Nível_de_Serviço" localSheetId="0">#REF!</definedName>
    <definedName name="Nível_de_Serviço">#REF!</definedName>
    <definedName name="Ocupação_Comercial" localSheetId="3">'[4]Método Atual'!$C$3</definedName>
    <definedName name="Ocupação_Comercial" localSheetId="2">'[4]Método Atual'!$C$3</definedName>
    <definedName name="Ocupação_Comercial" localSheetId="1">'[4]Método Atual'!$C$3</definedName>
    <definedName name="Ocupação_Comercial" localSheetId="0">#REF!</definedName>
    <definedName name="Ocupação_Comercial">#REF!</definedName>
    <definedName name="Ocupação_Geral" localSheetId="3">'[4]Método Atual'!$B$3</definedName>
    <definedName name="Ocupação_Geral" localSheetId="2">'[4]Método Atual'!$B$3</definedName>
    <definedName name="Ocupação_Geral" localSheetId="1">'[4]Método Atual'!$B$3</definedName>
    <definedName name="Ocupação_Geral" localSheetId="0">#REF!</definedName>
    <definedName name="Ocupação_Geral">#REF!</definedName>
    <definedName name="OPA_AC2_At" localSheetId="3">'[1]2. Simulador - Investimento'!$C$129</definedName>
    <definedName name="OPA_AC2_At" localSheetId="2">'[1]2. Simulador - Investimento'!$C$129</definedName>
    <definedName name="OPA_AC2_At" localSheetId="1">'[1]2. Simulador - Investimento'!$C$129</definedName>
    <definedName name="OPA_AC2_At" localSheetId="0">#REF!</definedName>
    <definedName name="OPA_AC2_At">#REF!</definedName>
    <definedName name="OPA_AC2_Dj" localSheetId="3">'[1]2. Simulador - Investimento'!$L$129</definedName>
    <definedName name="OPA_AC2_Dj" localSheetId="2">'[1]2. Simulador - Investimento'!$L$129</definedName>
    <definedName name="OPA_AC2_Dj" localSheetId="1">'[1]2. Simulador - Investimento'!$L$129</definedName>
    <definedName name="OPA_AC2_Dj" localSheetId="0">#REF!</definedName>
    <definedName name="OPA_AC2_Dj">#REF!</definedName>
    <definedName name="OPA_AC2_Sm" localSheetId="3">[1]BD_Cálculos!$AP$76</definedName>
    <definedName name="OPA_AC2_Sm" localSheetId="2">[1]BD_Cálculos!$AP$76</definedName>
    <definedName name="OPA_AC2_Sm" localSheetId="1">[1]BD_Cálculos!$AP$76</definedName>
    <definedName name="OPA_AC2_Sm" localSheetId="0">#REF!</definedName>
    <definedName name="OPA_AC2_Sm">#REF!</definedName>
    <definedName name="OPA_ACT_At" localSheetId="3">'[1]2. Simulador - Investimento'!$C$130</definedName>
    <definedName name="OPA_ACT_At" localSheetId="2">'[1]2. Simulador - Investimento'!$C$130</definedName>
    <definedName name="OPA_ACT_At" localSheetId="1">'[1]2. Simulador - Investimento'!$C$130</definedName>
    <definedName name="OPA_ACT_At" localSheetId="0">#REF!</definedName>
    <definedName name="OPA_ACT_At">#REF!</definedName>
    <definedName name="OPA_ACT_Dj" localSheetId="3">'[1]2. Simulador - Investimento'!$L$130</definedName>
    <definedName name="OPA_ACT_Dj" localSheetId="2">'[1]2. Simulador - Investimento'!$L$130</definedName>
    <definedName name="OPA_ACT_Dj" localSheetId="1">'[1]2. Simulador - Investimento'!$L$130</definedName>
    <definedName name="OPA_ACT_Dj" localSheetId="0">#REF!</definedName>
    <definedName name="OPA_ACT_Dj">#REF!</definedName>
    <definedName name="OPA_ACT_Sm" localSheetId="3">[1]BD_Cálculos!$AP$84</definedName>
    <definedName name="OPA_ACT_Sm" localSheetId="2">[1]BD_Cálculos!$AP$84</definedName>
    <definedName name="OPA_ACT_Sm" localSheetId="1">[1]BD_Cálculos!$AP$84</definedName>
    <definedName name="OPA_ACT_Sm" localSheetId="0">#REF!</definedName>
    <definedName name="OPA_ACT_Sm">#REF!</definedName>
    <definedName name="OPA_ALT_At" localSheetId="3">'[1]2. Simulador - Investimento'!$C$123</definedName>
    <definedName name="OPA_ALT_At" localSheetId="2">'[1]2. Simulador - Investimento'!$C$123</definedName>
    <definedName name="OPA_ALT_At" localSheetId="1">'[1]2. Simulador - Investimento'!$C$123</definedName>
    <definedName name="OPA_ALT_At" localSheetId="0">#REF!</definedName>
    <definedName name="OPA_ALT_At">#REF!</definedName>
    <definedName name="OPA_ANV_At" localSheetId="3">'[1]2. Simulador - Investimento'!$C$127</definedName>
    <definedName name="OPA_ANV_At" localSheetId="2">'[1]2. Simulador - Investimento'!$C$127</definedName>
    <definedName name="OPA_ANV_At" localSheetId="1">'[1]2. Simulador - Investimento'!$C$127</definedName>
    <definedName name="OPA_ANV_At" localSheetId="0">#REF!</definedName>
    <definedName name="OPA_ANV_At">#REF!</definedName>
    <definedName name="OPA_ANV_Dj" localSheetId="3">'[1]2. Simulador - Investimento'!$L$127</definedName>
    <definedName name="OPA_ANV_Dj" localSheetId="2">'[1]2. Simulador - Investimento'!$L$127</definedName>
    <definedName name="OPA_ANV_Dj" localSheetId="1">'[1]2. Simulador - Investimento'!$L$127</definedName>
    <definedName name="OPA_ANV_Dj" localSheetId="0">#REF!</definedName>
    <definedName name="OPA_ANV_Dj">#REF!</definedName>
    <definedName name="OPA_CAT_Dj" localSheetId="3">'[1]2. Simulador - Investimento'!$L$143</definedName>
    <definedName name="OPA_CAT_Dj" localSheetId="2">'[1]2. Simulador - Investimento'!$L$143</definedName>
    <definedName name="OPA_CAT_Dj" localSheetId="1">'[1]2. Simulador - Investimento'!$L$143</definedName>
    <definedName name="OPA_CAT_Dj" localSheetId="0">#REF!</definedName>
    <definedName name="OPA_CAT_Dj">#REF!</definedName>
    <definedName name="OPA_CO_At" localSheetId="3">'[1]2. Simulador - Investimento'!$C$134</definedName>
    <definedName name="OPA_CO_At" localSheetId="2">'[1]2. Simulador - Investimento'!$C$134</definedName>
    <definedName name="OPA_CO_At" localSheetId="1">'[1]2. Simulador - Investimento'!$C$134</definedName>
    <definedName name="OPA_CO_At" localSheetId="0">#REF!</definedName>
    <definedName name="OPA_CO_At">#REF!</definedName>
    <definedName name="OPA_CO_Dj" localSheetId="3">'[1]2. Simulador - Investimento'!$L$134</definedName>
    <definedName name="OPA_CO_Dj" localSheetId="2">'[1]2. Simulador - Investimento'!$L$134</definedName>
    <definedName name="OPA_CO_Dj" localSheetId="1">'[1]2. Simulador - Investimento'!$L$134</definedName>
    <definedName name="OPA_CO_Dj" localSheetId="0">#REF!</definedName>
    <definedName name="OPA_CO_Dj">#REF!</definedName>
    <definedName name="OPA_COI_At" localSheetId="3">'[1]2. Simulador - Investimento'!$C$121</definedName>
    <definedName name="OPA_COI_At" localSheetId="2">'[1]2. Simulador - Investimento'!$C$121</definedName>
    <definedName name="OPA_COI_At" localSheetId="1">'[1]2. Simulador - Investimento'!$C$121</definedName>
    <definedName name="OPA_COI_At" localSheetId="0">#REF!</definedName>
    <definedName name="OPA_COI_At">#REF!</definedName>
    <definedName name="OPA_CPPD_At" localSheetId="3">'[1]2. Simulador - Investimento'!$C$135</definedName>
    <definedName name="OPA_CPPD_At" localSheetId="2">'[1]2. Simulador - Investimento'!$C$135</definedName>
    <definedName name="OPA_CPPD_At" localSheetId="1">'[1]2. Simulador - Investimento'!$C$135</definedName>
    <definedName name="OPA_CPPD_At" localSheetId="0">#REF!</definedName>
    <definedName name="OPA_CPPD_At">#REF!</definedName>
    <definedName name="OPA_DEP_At" localSheetId="3">'[1]2. Simulador - Investimento'!$C$138</definedName>
    <definedName name="OPA_DEP_At" localSheetId="2">'[1]2. Simulador - Investimento'!$C$138</definedName>
    <definedName name="OPA_DEP_At" localSheetId="1">'[1]2. Simulador - Investimento'!$C$138</definedName>
    <definedName name="OPA_DEP_At" localSheetId="0">#REF!</definedName>
    <definedName name="OPA_DEP_At">#REF!</definedName>
    <definedName name="OPA_EPH_At" localSheetId="3">'[1]2. Simulador - Investimento'!$C$136</definedName>
    <definedName name="OPA_EPH_At" localSheetId="2">'[1]2. Simulador - Investimento'!$C$136</definedName>
    <definedName name="OPA_EPH_At" localSheetId="1">'[1]2. Simulador - Investimento'!$C$136</definedName>
    <definedName name="OPA_EPH_At" localSheetId="0">#REF!</definedName>
    <definedName name="OPA_EPH_At">#REF!</definedName>
    <definedName name="OPA_EST_Dj" localSheetId="3">'[1]2. Simulador - Investimento'!$L$147</definedName>
    <definedName name="OPA_EST_Dj" localSheetId="2">'[1]2. Simulador - Investimento'!$L$147</definedName>
    <definedName name="OPA_EST_Dj" localSheetId="1">'[1]2. Simulador - Investimento'!$L$147</definedName>
    <definedName name="OPA_EST_Dj" localSheetId="0">#REF!</definedName>
    <definedName name="OPA_EST_Dj">#REF!</definedName>
    <definedName name="OPA_INC_At" localSheetId="3">'[1]2. Simulador - Investimento'!$C$124</definedName>
    <definedName name="OPA_INC_At" localSheetId="2">'[1]2. Simulador - Investimento'!$C$124</definedName>
    <definedName name="OPA_INC_At" localSheetId="1">'[1]2. Simulador - Investimento'!$C$124</definedName>
    <definedName name="OPA_INC_At" localSheetId="0">#REF!</definedName>
    <definedName name="OPA_INC_At">#REF!</definedName>
    <definedName name="OPA_MIX_At" localSheetId="3">'[1]2. Simulador - Investimento'!$C$153</definedName>
    <definedName name="OPA_MIX_At" localSheetId="2">'[1]2. Simulador - Investimento'!$C$153</definedName>
    <definedName name="OPA_MIX_At" localSheetId="1">'[1]2. Simulador - Investimento'!$C$153</definedName>
    <definedName name="OPA_MIX_At" localSheetId="0">#REF!</definedName>
    <definedName name="OPA_MIX_At">#REF!</definedName>
    <definedName name="OPA_MIX_Dj" localSheetId="3">'[1]2. Simulador - Investimento'!$L$153</definedName>
    <definedName name="OPA_MIX_Dj" localSheetId="2">'[1]2. Simulador - Investimento'!$L$153</definedName>
    <definedName name="OPA_MIX_Dj" localSheetId="1">'[1]2. Simulador - Investimento'!$L$153</definedName>
    <definedName name="OPA_MIX_Dj" localSheetId="0">#REF!</definedName>
    <definedName name="OPA_MIX_Dj">#REF!</definedName>
    <definedName name="OPA_PAT_Dj" localSheetId="3">'[1]2. Simulador - Investimento'!$L$139</definedName>
    <definedName name="OPA_PAT_Dj" localSheetId="2">'[1]2. Simulador - Investimento'!$L$139</definedName>
    <definedName name="OPA_PAT_Dj" localSheetId="1">'[1]2. Simulador - Investimento'!$L$139</definedName>
    <definedName name="OPA_PAT_Dj" localSheetId="0">#REF!</definedName>
    <definedName name="OPA_PAT_Dj">#REF!</definedName>
    <definedName name="OPA_PCC_At" localSheetId="3">'[1]2. Simulador - Investimento'!$C$141</definedName>
    <definedName name="OPA_PCC_At" localSheetId="2">'[1]2. Simulador - Investimento'!$C$141</definedName>
    <definedName name="OPA_PCC_At" localSheetId="1">'[1]2. Simulador - Investimento'!$C$141</definedName>
    <definedName name="OPA_PCC_At" localSheetId="0">#REF!</definedName>
    <definedName name="OPA_PCC_At">#REF!</definedName>
    <definedName name="OPA_PCC_Dj" localSheetId="3">'[1]2. Simulador - Investimento'!$L$141</definedName>
    <definedName name="OPA_PCC_Dj" localSheetId="2">'[1]2. Simulador - Investimento'!$L$141</definedName>
    <definedName name="OPA_PCC_Dj" localSheetId="1">'[1]2. Simulador - Investimento'!$L$141</definedName>
    <definedName name="OPA_PCC_Dj" localSheetId="0">#REF!</definedName>
    <definedName name="OPA_PCC_Dj">#REF!</definedName>
    <definedName name="OPA_PI_Dj" localSheetId="3">'[1]2. Simulador - Investimento'!$L$146</definedName>
    <definedName name="OPA_PI_Dj" localSheetId="2">'[1]2. Simulador - Investimento'!$L$146</definedName>
    <definedName name="OPA_PI_Dj" localSheetId="1">'[1]2. Simulador - Investimento'!$L$146</definedName>
    <definedName name="OPA_PI_Dj" localSheetId="0">#REF!</definedName>
    <definedName name="OPA_PI_Dj">#REF!</definedName>
    <definedName name="OPA_PPMD_Dj" localSheetId="3">'[1]2. Simulador - Investimento'!$L$131</definedName>
    <definedName name="OPA_PPMD_Dj" localSheetId="2">'[1]2. Simulador - Investimento'!$L$131</definedName>
    <definedName name="OPA_PPMD_Dj" localSheetId="1">'[1]2. Simulador - Investimento'!$L$131</definedName>
    <definedName name="OPA_PPMD_Dj" localSheetId="0">#REF!</definedName>
    <definedName name="OPA_PPMD_Dj">#REF!</definedName>
    <definedName name="OPA_TEM_At" localSheetId="3">'[1]2. Simulador - Investimento'!$C$122</definedName>
    <definedName name="OPA_TEM_At" localSheetId="2">'[1]2. Simulador - Investimento'!$C$122</definedName>
    <definedName name="OPA_TEM_At" localSheetId="1">'[1]2. Simulador - Investimento'!$C$122</definedName>
    <definedName name="OPA_TEM_At" localSheetId="0">#REF!</definedName>
    <definedName name="OPA_TEM_At">#REF!</definedName>
    <definedName name="OPA_TPOPAT_Dj" localSheetId="3">'[1]2. Simulador - Investimento'!$L$140</definedName>
    <definedName name="OPA_TPOPAT_Dj" localSheetId="2">'[1]2. Simulador - Investimento'!$L$140</definedName>
    <definedName name="OPA_TPOPAT_Dj" localSheetId="1">'[1]2. Simulador - Investimento'!$L$140</definedName>
    <definedName name="OPA_TPOPAT_Dj" localSheetId="0">#REF!</definedName>
    <definedName name="OPA_TPOPAT_Dj">#REF!</definedName>
    <definedName name="OPA_VMC_At" localSheetId="3">'[1]2. Simulador - Investimento'!$C$137</definedName>
    <definedName name="OPA_VMC_At" localSheetId="2">'[1]2. Simulador - Investimento'!$C$137</definedName>
    <definedName name="OPA_VMC_At" localSheetId="1">'[1]2. Simulador - Investimento'!$C$137</definedName>
    <definedName name="OPA_VMC_At" localSheetId="0">#REF!</definedName>
    <definedName name="OPA_VMC_At">#REF!</definedName>
    <definedName name="OPA_VN2_At" localSheetId="3">'[1]2. Simulador - Investimento'!$C$142</definedName>
    <definedName name="OPA_VN2_At" localSheetId="2">'[1]2. Simulador - Investimento'!$C$142</definedName>
    <definedName name="OPA_VN2_At" localSheetId="1">'[1]2. Simulador - Investimento'!$C$142</definedName>
    <definedName name="OPA_VN2_At" localSheetId="0">#REF!</definedName>
    <definedName name="OPA_VN2_At">#REF!</definedName>
    <definedName name="OPA_VN2_Dj" localSheetId="3">'[1]2. Simulador - Investimento'!$L$142</definedName>
    <definedName name="OPA_VN2_Dj" localSheetId="2">'[1]2. Simulador - Investimento'!$L$142</definedName>
    <definedName name="OPA_VN2_Dj" localSheetId="1">'[1]2. Simulador - Investimento'!$L$142</definedName>
    <definedName name="OPA_VN2_Dj" localSheetId="0">#REF!</definedName>
    <definedName name="OPA_VN2_Dj">#REF!</definedName>
    <definedName name="PAT_AER_Sm" localSheetId="3">[1]BD_Cálculos!$EF$19</definedName>
    <definedName name="PAT_AER_Sm" localSheetId="2">[1]BD_Cálculos!$EF$19</definedName>
    <definedName name="PAT_AER_Sm" localSheetId="1">[1]BD_Cálculos!$EF$19</definedName>
    <definedName name="PAT_AER_Sm" localSheetId="0">#REF!</definedName>
    <definedName name="PAT_AER_Sm">#REF!</definedName>
    <definedName name="PAT_AEXP_Sm" localSheetId="3">[1]BD_Cálculos!$FU$13</definedName>
    <definedName name="PAT_AEXP_Sm" localSheetId="2">[1]BD_Cálculos!$FU$13</definedName>
    <definedName name="PAT_AEXP_Sm" localSheetId="1">[1]BD_Cálculos!$FU$13</definedName>
    <definedName name="PAT_AEXP_Sm" localSheetId="0">#REF!</definedName>
    <definedName name="PAT_AEXP_Sm">#REF!</definedName>
    <definedName name="PAT_AExpAVGFPavF_Sm" localSheetId="3">[3]BD_Cálculos!$EN$35</definedName>
    <definedName name="PAT_AExpAVGFPavF_Sm" localSheetId="2">[3]BD_Cálculos!$EN$35</definedName>
    <definedName name="PAT_AExpAVGFPavF_Sm" localSheetId="1">[3]BD_Cálculos!$EN$35</definedName>
    <definedName name="PAT_AExpAVGFPavF_Sm" localSheetId="0">#REF!</definedName>
    <definedName name="PAT_AExpAVGFPavF_Sm">#REF!</definedName>
    <definedName name="PAT_AExpAVGRPavF_Sm" localSheetId="3">[3]BD_Cálculos!$EP$30</definedName>
    <definedName name="PAT_AExpAVGRPavF_Sm" localSheetId="2">[3]BD_Cálculos!$EP$30</definedName>
    <definedName name="PAT_AExpAVGRPavF_Sm" localSheetId="1">[3]BD_Cálculos!$EP$30</definedName>
    <definedName name="PAT_AExpAVGRPavF_Sm" localSheetId="0">#REF!</definedName>
    <definedName name="PAT_AExpAVGRPavF_Sm">#REF!</definedName>
    <definedName name="PAT_AExpAVGRPavR_Sm" localSheetId="3">[3]BD_Cálculos!$EO$30</definedName>
    <definedName name="PAT_AExpAVGRPavR_Sm" localSheetId="2">[3]BD_Cálculos!$EO$30</definedName>
    <definedName name="PAT_AExpAVGRPavR_Sm" localSheetId="1">[3]BD_Cálculos!$EO$30</definedName>
    <definedName name="PAT_AExpAVGRPavR_Sm" localSheetId="0">#REF!</definedName>
    <definedName name="PAT_AExpAVGRPavR_Sm">#REF!</definedName>
    <definedName name="PAT_AEXPPavF_Sm" localSheetId="3">[3]BD_Cálculos!$FV$38</definedName>
    <definedName name="PAT_AEXPPavF_Sm" localSheetId="2">[3]BD_Cálculos!$FV$38</definedName>
    <definedName name="PAT_AEXPPavF_Sm" localSheetId="1">[3]BD_Cálculos!$FV$38</definedName>
    <definedName name="PAT_AEXPPavF_Sm" localSheetId="0">#REF!</definedName>
    <definedName name="PAT_AEXPPavF_Sm">#REF!</definedName>
    <definedName name="PAT_AEXPPavR_Sm" localSheetId="3">[3]BD_Cálculos!$FV$13</definedName>
    <definedName name="PAT_AEXPPavR_Sm" localSheetId="2">[3]BD_Cálculos!$FV$13</definedName>
    <definedName name="PAT_AEXPPavR_Sm" localSheetId="1">[3]BD_Cálculos!$FV$13</definedName>
    <definedName name="PAT_AEXPPavR_Sm" localSheetId="0">#REF!</definedName>
    <definedName name="PAT_AEXPPavR_Sm">#REF!</definedName>
    <definedName name="PAT_ANV_Sm" localSheetId="3">[1]BD_Cálculos!$EE$19</definedName>
    <definedName name="PAT_ANV_Sm" localSheetId="2">[1]BD_Cálculos!$EE$19</definedName>
    <definedName name="PAT_ANV_Sm" localSheetId="1">[1]BD_Cálculos!$EE$19</definedName>
    <definedName name="PAT_ANV_Sm" localSheetId="0">#REF!</definedName>
    <definedName name="PAT_ANV_Sm">#REF!</definedName>
    <definedName name="PAT_AR_At" localSheetId="3">'[1]2. Simulador - Investimento'!$C$43</definedName>
    <definedName name="PAT_AR_At" localSheetId="2">'[1]2. Simulador - Investimento'!$C$43</definedName>
    <definedName name="PAT_AR_At" localSheetId="1">'[1]2. Simulador - Investimento'!$C$43</definedName>
    <definedName name="PAT_AR_At" localSheetId="0">#REF!</definedName>
    <definedName name="PAT_AR_At">#REF!</definedName>
    <definedName name="PAT_AR_Dj" localSheetId="3">'[1]2. Simulador - Investimento'!$L$43</definedName>
    <definedName name="PAT_AR_Dj" localSheetId="2">'[1]2. Simulador - Investimento'!$L$43</definedName>
    <definedName name="PAT_AR_Dj" localSheetId="1">'[1]2. Simulador - Investimento'!$L$43</definedName>
    <definedName name="PAT_AR_Dj" localSheetId="0">#REF!</definedName>
    <definedName name="PAT_AR_Dj">#REF!</definedName>
    <definedName name="PAT_AR_Man" localSheetId="3">'[1]2. Simulador - Manutenção'!$C$30</definedName>
    <definedName name="PAT_AR_Man" localSheetId="2">'[1]2. Simulador - Manutenção'!$C$30</definedName>
    <definedName name="PAT_AR_Man" localSheetId="1">'[1]2. Simulador - Manutenção'!$C$30</definedName>
    <definedName name="PAT_AR_Man" localSheetId="0">#REF!</definedName>
    <definedName name="PAT_AR_Man">#REF!</definedName>
    <definedName name="PAT_AR_Sm" localSheetId="3">[1]BD_Cálculos!$EH$19</definedName>
    <definedName name="PAT_AR_Sm" localSheetId="2">[1]BD_Cálculos!$EH$19</definedName>
    <definedName name="PAT_AR_Sm" localSheetId="1">[1]BD_Cálculos!$EH$19</definedName>
    <definedName name="PAT_AR_Sm" localSheetId="0">#REF!</definedName>
    <definedName name="PAT_AR_Sm">#REF!</definedName>
    <definedName name="PAT_AREF_Sm" localSheetId="3">[1]BD_Cálculos!$FT$13</definedName>
    <definedName name="PAT_AREF_Sm" localSheetId="2">[1]BD_Cálculos!$FT$13</definedName>
    <definedName name="PAT_AREF_Sm" localSheetId="1">[1]BD_Cálculos!$FT$13</definedName>
    <definedName name="PAT_AREF_Sm" localSheetId="0">#REF!</definedName>
    <definedName name="PAT_AREF_Sm">#REF!</definedName>
    <definedName name="PAT_ARefAVGRPavF_Sm" localSheetId="3">[3]BD_Cálculos!$EN$30</definedName>
    <definedName name="PAT_ARefAVGRPavF_Sm" localSheetId="2">[3]BD_Cálculos!$EN$30</definedName>
    <definedName name="PAT_ARefAVGRPavF_Sm" localSheetId="1">[3]BD_Cálculos!$EN$30</definedName>
    <definedName name="PAT_ARefAVGRPavF_Sm" localSheetId="0">#REF!</definedName>
    <definedName name="PAT_ARefAVGRPavF_Sm">#REF!</definedName>
    <definedName name="PAT_ARefAVGRPavR_Sm" localSheetId="3">[3]BD_Cálculos!$EM$30</definedName>
    <definedName name="PAT_ARefAVGRPavR_Sm" localSheetId="2">[3]BD_Cálculos!$EM$30</definedName>
    <definedName name="PAT_ARefAVGRPavR_Sm" localSheetId="1">[3]BD_Cálculos!$EM$30</definedName>
    <definedName name="PAT_ARefAVGRPavR_Sm" localSheetId="0">#REF!</definedName>
    <definedName name="PAT_ARefAVGRPavR_Sm">#REF!</definedName>
    <definedName name="PAT_AREFPavF_Sm" localSheetId="3">[3]BD_Cálculos!$FU$38</definedName>
    <definedName name="PAT_AREFPavF_Sm" localSheetId="2">[3]BD_Cálculos!$FU$38</definedName>
    <definedName name="PAT_AREFPavF_Sm" localSheetId="1">[3]BD_Cálculos!$FU$38</definedName>
    <definedName name="PAT_AREFPavF_Sm" localSheetId="0">#REF!</definedName>
    <definedName name="PAT_AREFPavF_Sm">#REF!</definedName>
    <definedName name="PAT_AREFPavR_Sm" localSheetId="3">[3]BD_Cálculos!$FU$13</definedName>
    <definedName name="PAT_AREFPavR_Sm" localSheetId="2">[3]BD_Cálculos!$FU$13</definedName>
    <definedName name="PAT_AREFPavR_Sm" localSheetId="1">[3]BD_Cálculos!$FU$13</definedName>
    <definedName name="PAT_AREFPavR_Sm" localSheetId="0">#REF!</definedName>
    <definedName name="PAT_AREFPavR_Sm">#REF!</definedName>
    <definedName name="PAT_ARFlex_Sm" localSheetId="3">[3]BD_Cálculos!$EF$23</definedName>
    <definedName name="PAT_ARFlex_Sm" localSheetId="2">[3]BD_Cálculos!$EF$23</definedName>
    <definedName name="PAT_ARFlex_Sm" localSheetId="1">[3]BD_Cálculos!$EF$23</definedName>
    <definedName name="PAT_ARFlex_Sm" localSheetId="0">#REF!</definedName>
    <definedName name="PAT_ARFlex_Sm">#REF!</definedName>
    <definedName name="PAT_ATP_Sm" localSheetId="3">[1]BD_Cálculos!$EJ$19</definedName>
    <definedName name="PAT_ATP_Sm" localSheetId="2">[1]BD_Cálculos!$EJ$19</definedName>
    <definedName name="PAT_ATP_Sm" localSheetId="1">[1]BD_Cálculos!$EJ$19</definedName>
    <definedName name="PAT_ATP_Sm" localSheetId="0">#REF!</definedName>
    <definedName name="PAT_ATP_Sm">#REF!</definedName>
    <definedName name="PAT_AVG_AEXP_Sm" localSheetId="3">[3]BD_Cálculos!$EQ$22</definedName>
    <definedName name="PAT_AVG_AEXP_Sm" localSheetId="2">[3]BD_Cálculos!$EQ$22</definedName>
    <definedName name="PAT_AVG_AEXP_Sm" localSheetId="1">[3]BD_Cálculos!$EQ$22</definedName>
    <definedName name="PAT_AVG_AEXP_Sm" localSheetId="0">#REF!</definedName>
    <definedName name="PAT_AVG_AEXP_Sm">#REF!</definedName>
    <definedName name="PAT_AVG_AREF_Sm" localSheetId="3">[3]BD_Cálculos!$EP$22</definedName>
    <definedName name="PAT_AVG_AREF_Sm" localSheetId="2">[3]BD_Cálculos!$EP$22</definedName>
    <definedName name="PAT_AVG_AREF_Sm" localSheetId="1">[3]BD_Cálculos!$EP$22</definedName>
    <definedName name="PAT_AVG_AREF_Sm" localSheetId="0">#REF!</definedName>
    <definedName name="PAT_AVG_AREF_Sm">#REF!</definedName>
    <definedName name="PAT_AVG_At" localSheetId="3">'[3]2. Simulador - Investimento'!$C$46</definedName>
    <definedName name="PAT_AVG_At" localSheetId="2">'[3]2. Simulador - Investimento'!$C$46</definedName>
    <definedName name="PAT_AVG_At" localSheetId="1">'[3]2. Simulador - Investimento'!$C$46</definedName>
    <definedName name="PAT_AVG_At" localSheetId="0">#REF!</definedName>
    <definedName name="PAT_AVG_At">#REF!</definedName>
    <definedName name="PAT_AVG_Dj" localSheetId="3">'[3]2. Simulador - Investimento'!$L$46</definedName>
    <definedName name="PAT_AVG_Dj" localSheetId="2">'[3]2. Simulador - Investimento'!$L$46</definedName>
    <definedName name="PAT_AVG_Dj" localSheetId="1">'[3]2. Simulador - Investimento'!$L$46</definedName>
    <definedName name="PAT_AVG_Dj" localSheetId="0">#REF!</definedName>
    <definedName name="PAT_AVG_Dj">#REF!</definedName>
    <definedName name="PAT_AVG_Pav" localSheetId="3">'[3]2. Simulador - Investimento'!$D$46</definedName>
    <definedName name="PAT_AVG_Pav" localSheetId="2">'[3]2. Simulador - Investimento'!$D$46</definedName>
    <definedName name="PAT_AVG_Pav" localSheetId="1">'[3]2. Simulador - Investimento'!$D$46</definedName>
    <definedName name="PAT_AVG_Pav" localSheetId="0">#REF!</definedName>
    <definedName name="PAT_AVG_Pav">#REF!</definedName>
    <definedName name="PAT_AVG_Sm" localSheetId="3">[3]BD_Cálculos!$EO$22</definedName>
    <definedName name="PAT_AVG_Sm" localSheetId="2">[3]BD_Cálculos!$EO$22</definedName>
    <definedName name="PAT_AVG_Sm" localSheetId="1">[3]BD_Cálculos!$EO$22</definedName>
    <definedName name="PAT_AVG_Sm" localSheetId="0">#REF!</definedName>
    <definedName name="PAT_AVG_Sm">#REF!</definedName>
    <definedName name="PAT_AVS_At" localSheetId="3">'[1]2. Simulador - Investimento'!$C$45</definedName>
    <definedName name="PAT_AVS_At" localSheetId="2">'[1]2. Simulador - Investimento'!$C$45</definedName>
    <definedName name="PAT_AVS_At" localSheetId="1">'[1]2. Simulador - Investimento'!$C$45</definedName>
    <definedName name="PAT_AVS_At" localSheetId="0">#REF!</definedName>
    <definedName name="PAT_AVS_At">#REF!</definedName>
    <definedName name="PAT_AVS_Dj" localSheetId="3">'[1]2. Simulador - Investimento'!$L$45</definedName>
    <definedName name="PAT_AVS_Dj" localSheetId="2">'[1]2. Simulador - Investimento'!$L$45</definedName>
    <definedName name="PAT_AVS_Dj" localSheetId="1">'[1]2. Simulador - Investimento'!$L$45</definedName>
    <definedName name="PAT_AVS_Dj" localSheetId="0">#REF!</definedName>
    <definedName name="PAT_AVS_Dj">#REF!</definedName>
    <definedName name="PAT_AVS_Sm" localSheetId="3">[1]BD_Cálculos!$EG$19</definedName>
    <definedName name="PAT_AVS_Sm" localSheetId="2">[1]BD_Cálculos!$EG$19</definedName>
    <definedName name="PAT_AVS_Sm" localSheetId="1">[1]BD_Cálculos!$EG$19</definedName>
    <definedName name="PAT_AVS_Sm" localSheetId="0">#REF!</definedName>
    <definedName name="PAT_AVS_Sm">#REF!</definedName>
    <definedName name="PAT_BGS_Sm" localSheetId="3">[1]BD_Cálculos!$FV$19</definedName>
    <definedName name="PAT_BGS_Sm" localSheetId="2">[1]BD_Cálculos!$FV$19</definedName>
    <definedName name="PAT_BGS_Sm" localSheetId="1">[1]BD_Cálculos!$FV$19</definedName>
    <definedName name="PAT_BGS_Sm" localSheetId="0">#REF!</definedName>
    <definedName name="PAT_BGS_Sm">#REF!</definedName>
    <definedName name="PAT_CCP_Man" localSheetId="3">[1]BD_Cálculos!$U$156</definedName>
    <definedName name="PAT_CCP_Man" localSheetId="2">[1]BD_Cálculos!$U$156</definedName>
    <definedName name="PAT_CCP_Man" localSheetId="1">[1]BD_Cálculos!$U$156</definedName>
    <definedName name="PAT_CCP_Man" localSheetId="0">#REF!</definedName>
    <definedName name="PAT_CCP_Man">#REF!</definedName>
    <definedName name="PAT_CCP_Sm" localSheetId="3">[1]BD_Cálculos!$FT$19</definedName>
    <definedName name="PAT_CCP_Sm" localSheetId="2">[1]BD_Cálculos!$FT$19</definedName>
    <definedName name="PAT_CCP_Sm" localSheetId="1">[1]BD_Cálculos!$FT$19</definedName>
    <definedName name="PAT_CCP_Sm" localSheetId="0">#REF!</definedName>
    <definedName name="PAT_CCP_Sm">#REF!</definedName>
    <definedName name="PAT_CCR_Sm" localSheetId="3">[1]BD_Cálculos!$FU$19</definedName>
    <definedName name="PAT_CCR_Sm" localSheetId="2">[1]BD_Cálculos!$FU$19</definedName>
    <definedName name="PAT_CCR_Sm" localSheetId="1">[1]BD_Cálculos!$FU$19</definedName>
    <definedName name="PAT_CCR_Sm" localSheetId="0">#REF!</definedName>
    <definedName name="PAT_CCR_Sm">#REF!</definedName>
    <definedName name="PAT_CM_Sm" localSheetId="3">[1]BD_Cálculos!$EF$13</definedName>
    <definedName name="PAT_CM_Sm" localSheetId="2">[1]BD_Cálculos!$EF$13</definedName>
    <definedName name="PAT_CM_Sm" localSheetId="1">[1]BD_Cálculos!$EF$13</definedName>
    <definedName name="PAT_CM_Sm" localSheetId="0">#REF!</definedName>
    <definedName name="PAT_CM_Sm">#REF!</definedName>
    <definedName name="PAT_CPS_At" localSheetId="3">'[1]2. Simulador - Investimento'!$C$44</definedName>
    <definedName name="PAT_CPS_At" localSheetId="2">'[1]2. Simulador - Investimento'!$C$44</definedName>
    <definedName name="PAT_CPS_At" localSheetId="1">'[1]2. Simulador - Investimento'!$C$44</definedName>
    <definedName name="PAT_CPS_At" localSheetId="0">#REF!</definedName>
    <definedName name="PAT_CPS_At">#REF!</definedName>
    <definedName name="PAT_CPS_Man" localSheetId="3">'[1]2. Simulador - Manutenção'!$C$31</definedName>
    <definedName name="PAT_CPS_Man" localSheetId="2">'[1]2. Simulador - Manutenção'!$C$31</definedName>
    <definedName name="PAT_CPS_Man" localSheetId="1">'[1]2. Simulador - Manutenção'!$C$31</definedName>
    <definedName name="PAT_CPS_Man" localSheetId="0">#REF!</definedName>
    <definedName name="PAT_CPS_Man">#REF!</definedName>
    <definedName name="PAT_CPS_Sm" localSheetId="3">[1]BD_Cálculos!$FT$22</definedName>
    <definedName name="PAT_CPS_Sm" localSheetId="2">[1]BD_Cálculos!$FT$22</definedName>
    <definedName name="PAT_CPS_Sm" localSheetId="1">[1]BD_Cálculos!$FT$22</definedName>
    <definedName name="PAT_CPS_Sm" localSheetId="0">#REF!</definedName>
    <definedName name="PAT_CPS_Sm">#REF!</definedName>
    <definedName name="PAT_IC_Man" localSheetId="3">'[1]2. Simulador - Manutenção'!$C$32</definedName>
    <definedName name="PAT_IC_Man" localSheetId="2">'[1]2. Simulador - Manutenção'!$C$32</definedName>
    <definedName name="PAT_IC_Man" localSheetId="1">'[1]2. Simulador - Manutenção'!$C$32</definedName>
    <definedName name="PAT_IC_Man" localSheetId="0">#REF!</definedName>
    <definedName name="PAT_IC_Man">#REF!</definedName>
    <definedName name="PAT_MAN1" localSheetId="3">[1]BD_Cálculos!#REF!</definedName>
    <definedName name="PAT_MAN1" localSheetId="2">[1]BD_Cálculos!#REF!</definedName>
    <definedName name="PAT_MAN1" localSheetId="1">[1]BD_Cálculos!#REF!</definedName>
    <definedName name="PAT_MAN1" localSheetId="0">#REF!</definedName>
    <definedName name="PAT_MAN1">#REF!</definedName>
    <definedName name="PAT_MAN2" localSheetId="3">[1]BD_Cálculos!#REF!</definedName>
    <definedName name="PAT_MAN2" localSheetId="2">[1]BD_Cálculos!#REF!</definedName>
    <definedName name="PAT_MAN2" localSheetId="1">[1]BD_Cálculos!#REF!</definedName>
    <definedName name="PAT_MAN2" localSheetId="0">#REF!</definedName>
    <definedName name="PAT_MAN2">#REF!</definedName>
    <definedName name="PAT_MAN3" localSheetId="3">[1]BD_Cálculos!#REF!</definedName>
    <definedName name="PAT_MAN3" localSheetId="2">[1]BD_Cálculos!#REF!</definedName>
    <definedName name="PAT_MAN3" localSheetId="1">[1]BD_Cálculos!#REF!</definedName>
    <definedName name="PAT_MAN3" localSheetId="0">#REF!</definedName>
    <definedName name="PAT_MAN3">#REF!</definedName>
    <definedName name="PAT_MAN4" localSheetId="3">[1]BD_Cálculos!#REF!</definedName>
    <definedName name="PAT_MAN4" localSheetId="2">[1]BD_Cálculos!#REF!</definedName>
    <definedName name="PAT_MAN4" localSheetId="1">[1]BD_Cálculos!#REF!</definedName>
    <definedName name="PAT_MAN4" localSheetId="0">#REF!</definedName>
    <definedName name="PAT_MAN4">#REF!</definedName>
    <definedName name="PAT_MAN5" localSheetId="3">[1]BD_Cálculos!#REF!</definedName>
    <definedName name="PAT_MAN5" localSheetId="2">[1]BD_Cálculos!#REF!</definedName>
    <definedName name="PAT_MAN5" localSheetId="1">[1]BD_Cálculos!#REF!</definedName>
    <definedName name="PAT_MAN5" localSheetId="0">#REF!</definedName>
    <definedName name="PAT_MAN5">#REF!</definedName>
    <definedName name="PAT_PF_Sm" localSheetId="3">[1]BD_Cálculos!$EG$13</definedName>
    <definedName name="PAT_PF_Sm" localSheetId="2">[1]BD_Cálculos!$EG$13</definedName>
    <definedName name="PAT_PF_Sm" localSheetId="1">[1]BD_Cálculos!$EG$13</definedName>
    <definedName name="PAT_PF_Sm" localSheetId="0">#REF!</definedName>
    <definedName name="PAT_PF_Sm">#REF!</definedName>
    <definedName name="PAT_TPOM_Man" localSheetId="3">'[1]2. Simulador - Manutenção'!$C$33</definedName>
    <definedName name="PAT_TPOM_Man" localSheetId="2">'[1]2. Simulador - Manutenção'!$C$33</definedName>
    <definedName name="PAT_TPOM_Man" localSheetId="1">'[1]2. Simulador - Manutenção'!$C$33</definedName>
    <definedName name="PAT_TPOM_Man" localSheetId="0">#REF!</definedName>
    <definedName name="PAT_TPOM_Man">#REF!</definedName>
    <definedName name="PAT_VSBGS_Sm" localSheetId="3">[1]BD_Cálculos!$FV$31</definedName>
    <definedName name="PAT_VSBGS_Sm" localSheetId="2">[1]BD_Cálculos!$FV$31</definedName>
    <definedName name="PAT_VSBGS_Sm" localSheetId="1">[1]BD_Cálculos!$FV$31</definedName>
    <definedName name="PAT_VSBGS_Sm" localSheetId="0">#REF!</definedName>
    <definedName name="PAT_VSBGS_Sm">#REF!</definedName>
    <definedName name="PAT_VSBGTC_Sm" localSheetId="3">[1]BD_Cálculos!$FU$31</definedName>
    <definedName name="PAT_VSBGTC_Sm" localSheetId="2">[1]BD_Cálculos!$FU$31</definedName>
    <definedName name="PAT_VSBGTC_Sm" localSheetId="1">[1]BD_Cálculos!$FU$31</definedName>
    <definedName name="PAT_VSBGTC_Sm" localSheetId="0">#REF!</definedName>
    <definedName name="PAT_VSBGTC_Sm">#REF!</definedName>
    <definedName name="PAT_VSCBUQ_Sm" localSheetId="3">[1]BD_Cálculos!$FT$31</definedName>
    <definedName name="PAT_VSCBUQ_Sm" localSheetId="2">[1]BD_Cálculos!$FT$31</definedName>
    <definedName name="PAT_VSCBUQ_Sm" localSheetId="1">[1]BD_Cálculos!$FT$31</definedName>
    <definedName name="PAT_VSCBUQ_Sm" localSheetId="0">#REF!</definedName>
    <definedName name="PAT_VSCBUQ_Sm">#REF!</definedName>
    <definedName name="PATAVG_BGS_Sm" localSheetId="0">#REF! / 100</definedName>
    <definedName name="PATAVG_BGS_Sm">#REF! / 100</definedName>
    <definedName name="PATAVG_BGTC_Sm" localSheetId="0">#REF! / 100</definedName>
    <definedName name="PATAVG_BGTC_Sm">#REF! / 100</definedName>
    <definedName name="PATAVG_CBUQ_Sm" localSheetId="0">#REF! / 100</definedName>
    <definedName name="PATAVG_CBUQ_Sm">#REF! / 100</definedName>
    <definedName name="Pax_Comecial_Doméstico_Conexão" localSheetId="3">'[4]Método Atual'!$J$3</definedName>
    <definedName name="Pax_Comecial_Doméstico_Conexão" localSheetId="2">'[4]Método Atual'!$J$3</definedName>
    <definedName name="Pax_Comecial_Doméstico_Conexão" localSheetId="1">'[4]Método Atual'!$J$3</definedName>
    <definedName name="Pax_Comecial_Doméstico_Conexão" localSheetId="0">#REF!</definedName>
    <definedName name="Pax_Comecial_Doméstico_Conexão">#REF!</definedName>
    <definedName name="Pax_Geral_Doméstico" localSheetId="3">'[4]Método Atual'!$J$5</definedName>
    <definedName name="Pax_Geral_Doméstico" localSheetId="2">'[4]Método Atual'!$J$5</definedName>
    <definedName name="Pax_Geral_Doméstico" localSheetId="1">'[4]Método Atual'!$J$5</definedName>
    <definedName name="Pax_Geral_Doméstico" localSheetId="0">#REF!</definedName>
    <definedName name="Pax_Geral_Doméstico">#REF!</definedName>
    <definedName name="Percentual_pintura_de_ligação" localSheetId="3">[1]BD!$U$102</definedName>
    <definedName name="Percentual_pintura_de_ligação" localSheetId="2">[1]BD!$U$102</definedName>
    <definedName name="Percentual_pintura_de_ligação" localSheetId="1">[1]BD!$U$102</definedName>
    <definedName name="Percentual_pintura_de_ligação" localSheetId="0">#REF!</definedName>
    <definedName name="Percentual_pintura_de_ligação">#REF!</definedName>
    <definedName name="Pista1" localSheetId="3">INDIRECT('[5]Resultados Finais'!$H$2)</definedName>
    <definedName name="Pista1" localSheetId="2">INDIRECT('[5]Resultados Finais'!$H$2)</definedName>
    <definedName name="Pista1" localSheetId="1">INDIRECT('[5]Resultados Finais'!$H$2)</definedName>
    <definedName name="Pista1" localSheetId="0">INDIRECT(#REF!)</definedName>
    <definedName name="Pista1">INDIRECT(#REF!)</definedName>
    <definedName name="Pista2" localSheetId="3">INDIRECT('[5]Resultados Finais'!$H$3)</definedName>
    <definedName name="Pista2" localSheetId="2">INDIRECT('[5]Resultados Finais'!$H$3)</definedName>
    <definedName name="Pista2" localSheetId="1">INDIRECT('[5]Resultados Finais'!$H$3)</definedName>
    <definedName name="Pista2" localSheetId="0">INDIRECT(#REF!)</definedName>
    <definedName name="Pista2">INDIRECT(#REF!)</definedName>
    <definedName name="Pista3" localSheetId="3">INDIRECT('[5]Resultados Finais'!$H$4)</definedName>
    <definedName name="Pista3" localSheetId="2">INDIRECT('[5]Resultados Finais'!$H$4)</definedName>
    <definedName name="Pista3" localSheetId="1">INDIRECT('[5]Resultados Finais'!$H$4)</definedName>
    <definedName name="Pista3" localSheetId="0">INDIRECT(#REF!)</definedName>
    <definedName name="Pista3">INDIRECT(#REF!)</definedName>
    <definedName name="PPD">"Grupo 268,Conector reto 4,Conector reto 3"</definedName>
    <definedName name="PPD_FIG_MUDAR">"Retângulo 61,PD_figura1"</definedName>
    <definedName name="PPD_Primária">"Retângulo 61,PD_figura1"</definedName>
    <definedName name="PPD_Principal">"Conector reto 14,Conector reto 13,Conector reto 12,Conector reto 11,Conector reto 10,Conector reto 6,Conector reto 9,Conector reto 8,Conector reto 3,Conector reto 7,Conector reto 4,Retângulo 5"</definedName>
    <definedName name="PPD1_AEXP_Sm" localSheetId="3">[1]BD_Cálculos!$EZ$13</definedName>
    <definedName name="PPD1_AEXP_Sm" localSheetId="2">[1]BD_Cálculos!$EZ$13</definedName>
    <definedName name="PPD1_AEXP_Sm" localSheetId="1">[1]BD_Cálculos!$EZ$13</definedName>
    <definedName name="PPD1_AEXP_Sm" localSheetId="0">#REF!</definedName>
    <definedName name="PPD1_AEXP_Sm">#REF!</definedName>
    <definedName name="PPD1_AR_Man" localSheetId="3">'[1]2. Simulador - Manutenção'!$C$14</definedName>
    <definedName name="PPD1_AR_Man" localSheetId="2">'[1]2. Simulador - Manutenção'!$C$14</definedName>
    <definedName name="PPD1_AR_Man" localSheetId="1">'[1]2. Simulador - Manutenção'!$C$14</definedName>
    <definedName name="PPD1_AR_Man" localSheetId="0">#REF!</definedName>
    <definedName name="PPD1_AR_Man">#REF!</definedName>
    <definedName name="PPD1_AREF_Sm" localSheetId="3">[1]BD_Cálculos!$EY$13</definedName>
    <definedName name="PPD1_AREF_Sm" localSheetId="2">[1]BD_Cálculos!$EY$13</definedName>
    <definedName name="PPD1_AREF_Sm" localSheetId="1">[1]BD_Cálculos!$EY$13</definedName>
    <definedName name="PPD1_AREF_Sm" localSheetId="0">#REF!</definedName>
    <definedName name="PPD1_AREF_Sm">#REF!</definedName>
    <definedName name="PPD1_AT_Sm" localSheetId="3">[1]BD_Cálculos!$G$35</definedName>
    <definedName name="PPD1_AT_Sm" localSheetId="2">[1]BD_Cálculos!$G$35</definedName>
    <definedName name="PPD1_AT_Sm" localSheetId="1">[1]BD_Cálculos!$G$35</definedName>
    <definedName name="PPD1_AT_Sm" localSheetId="0">#REF!</definedName>
    <definedName name="PPD1_AT_Sm">#REF!</definedName>
    <definedName name="PPD1_BGS_Man" localSheetId="3">[1]BD_Cálculos!$I$156</definedName>
    <definedName name="PPD1_BGS_Man" localSheetId="2">[1]BD_Cálculos!$I$156</definedName>
    <definedName name="PPD1_BGS_Man" localSheetId="1">[1]BD_Cálculos!$I$156</definedName>
    <definedName name="PPD1_BGS_Man" localSheetId="0">#REF!</definedName>
    <definedName name="PPD1_BGS_Man">#REF!</definedName>
    <definedName name="PPD1_BGS_Sm" localSheetId="3">[1]BD_Cálculos!$FA$19</definedName>
    <definedName name="PPD1_BGS_Sm" localSheetId="2">[1]BD_Cálculos!$FA$19</definedName>
    <definedName name="PPD1_BGS_Sm" localSheetId="1">[1]BD_Cálculos!$FA$19</definedName>
    <definedName name="PPD1_BGS_Sm" localSheetId="0">#REF!</definedName>
    <definedName name="PPD1_BGS_Sm">#REF!</definedName>
    <definedName name="PPD1_BGTC_Man" localSheetId="3">[1]BD_Cálculos!$H$156</definedName>
    <definedName name="PPD1_BGTC_Man" localSheetId="2">[1]BD_Cálculos!$H$156</definedName>
    <definedName name="PPD1_BGTC_Man" localSheetId="1">[1]BD_Cálculos!$H$156</definedName>
    <definedName name="PPD1_BGTC_Man" localSheetId="0">#REF!</definedName>
    <definedName name="PPD1_BGTC_Man">#REF!</definedName>
    <definedName name="PPD1_BGTC_Sm" localSheetId="3">[1]BD_Cálculos!$EZ$19</definedName>
    <definedName name="PPD1_BGTC_Sm" localSheetId="2">[1]BD_Cálculos!$EZ$19</definedName>
    <definedName name="PPD1_BGTC_Sm" localSheetId="1">[1]BD_Cálculos!$EZ$19</definedName>
    <definedName name="PPD1_BGTC_Sm" localSheetId="0">#REF!</definedName>
    <definedName name="PPD1_BGTC_Sm">#REF!</definedName>
    <definedName name="PPD1_CBUQ_Sm" localSheetId="3">[1]BD_Cálculos!$EY$19</definedName>
    <definedName name="PPD1_CBUQ_Sm" localSheetId="2">[1]BD_Cálculos!$EY$19</definedName>
    <definedName name="PPD1_CBUQ_Sm" localSheetId="1">[1]BD_Cálculos!$EY$19</definedName>
    <definedName name="PPD1_CBUQ_Sm" localSheetId="0">#REF!</definedName>
    <definedName name="PPD1_CBUQ_Sm">#REF!</definedName>
    <definedName name="PPD1_CM_At" localSheetId="3">'[1]2. Simulador - Investimento'!$C$15</definedName>
    <definedName name="PPD1_CM_At" localSheetId="2">'[1]2. Simulador - Investimento'!$C$15</definedName>
    <definedName name="PPD1_CM_At" localSheetId="1">'[1]2. Simulador - Investimento'!$C$15</definedName>
    <definedName name="PPD1_CM_At" localSheetId="0">#REF!</definedName>
    <definedName name="PPD1_CM_At">#REF!</definedName>
    <definedName name="PPD1_CM_Dj" localSheetId="3">'[1]2. Simulador - Investimento'!$L$15</definedName>
    <definedName name="PPD1_CM_Dj" localSheetId="2">'[1]2. Simulador - Investimento'!$L$15</definedName>
    <definedName name="PPD1_CM_Dj" localSheetId="1">'[1]2. Simulador - Investimento'!$L$15</definedName>
    <definedName name="PPD1_CM_Dj" localSheetId="0">#REF!</definedName>
    <definedName name="PPD1_CM_Dj">#REF!</definedName>
    <definedName name="PPD1_CM_Sm" localSheetId="3">[1]BD_Cálculos!$G$16</definedName>
    <definedName name="PPD1_CM_Sm" localSheetId="2">[1]BD_Cálculos!$G$16</definedName>
    <definedName name="PPD1_CM_Sm" localSheetId="1">[1]BD_Cálculos!$G$16</definedName>
    <definedName name="PPD1_CM_Sm" localSheetId="0">#REF!</definedName>
    <definedName name="PPD1_CM_Sm">#REF!</definedName>
    <definedName name="PPD1_CPS" localSheetId="0">#REF!</definedName>
    <definedName name="PPD1_CPS">#REF!</definedName>
    <definedName name="PPD1_CPS_At" localSheetId="3">'[1]2. Simulador - Investimento'!$C$17</definedName>
    <definedName name="PPD1_CPS_At" localSheetId="2">'[1]2. Simulador - Investimento'!$C$17</definedName>
    <definedName name="PPD1_CPS_At" localSheetId="1">'[1]2. Simulador - Investimento'!$C$17</definedName>
    <definedName name="PPD1_CPS_At" localSheetId="0">#REF!</definedName>
    <definedName name="PPD1_CPS_At">#REF!</definedName>
    <definedName name="PPD1_CPS_Man" localSheetId="3">'[1]2. Simulador - Manutenção'!$C$15</definedName>
    <definedName name="PPD1_CPS_Man" localSheetId="2">'[1]2. Simulador - Manutenção'!$C$15</definedName>
    <definedName name="PPD1_CPS_Man" localSheetId="1">'[1]2. Simulador - Manutenção'!$C$15</definedName>
    <definedName name="PPD1_CPS_Man" localSheetId="0">#REF!</definedName>
    <definedName name="PPD1_CPS_Man">#REF!</definedName>
    <definedName name="PPD1_CPS_Sm" localSheetId="3">[1]BD_Cálculos!$EY$22</definedName>
    <definedName name="PPD1_CPS_Sm" localSheetId="2">[1]BD_Cálculos!$EY$22</definedName>
    <definedName name="PPD1_CPS_Sm" localSheetId="1">[1]BD_Cálculos!$EY$22</definedName>
    <definedName name="PPD1_CPS_Sm" localSheetId="0">#REF!</definedName>
    <definedName name="PPD1_CPS_Sm">#REF!</definedName>
    <definedName name="PPD1_IC_Man" localSheetId="3">'[1]2. Simulador - Manutenção'!$C$16</definedName>
    <definedName name="PPD1_IC_Man" localSheetId="2">'[1]2. Simulador - Manutenção'!$C$16</definedName>
    <definedName name="PPD1_IC_Man" localSheetId="1">'[1]2. Simulador - Manutenção'!$C$16</definedName>
    <definedName name="PPD1_IC_Man" localSheetId="0">#REF!</definedName>
    <definedName name="PPD1_IC_Man">#REF!</definedName>
    <definedName name="PPD1_LA_At" localSheetId="3">'[1]2. Simulador - Investimento'!$C$16</definedName>
    <definedName name="PPD1_LA_At" localSheetId="2">'[1]2. Simulador - Investimento'!$C$16</definedName>
    <definedName name="PPD1_LA_At" localSheetId="1">'[1]2. Simulador - Investimento'!$C$16</definedName>
    <definedName name="PPD1_LA_At" localSheetId="0">#REF!</definedName>
    <definedName name="PPD1_LA_At">#REF!</definedName>
    <definedName name="PPD1_LA_Dj" localSheetId="3">'[1]2. Simulador - Investimento'!$L$16</definedName>
    <definedName name="PPD1_LA_Dj" localSheetId="2">'[1]2. Simulador - Investimento'!$L$16</definedName>
    <definedName name="PPD1_LA_Dj" localSheetId="1">'[1]2. Simulador - Investimento'!$L$16</definedName>
    <definedName name="PPD1_LA_Dj" localSheetId="0">#REF!</definedName>
    <definedName name="PPD1_LA_Dj">#REF!</definedName>
    <definedName name="PPD1_LA_Sm" localSheetId="3">[1]BD_Cálculos!$H$16</definedName>
    <definedName name="PPD1_LA_Sm" localSheetId="2">[1]BD_Cálculos!$H$16</definedName>
    <definedName name="PPD1_LA_Sm" localSheetId="1">[1]BD_Cálculos!$H$16</definedName>
    <definedName name="PPD1_LA_Sm" localSheetId="0">#REF!</definedName>
    <definedName name="PPD1_LA_Sm">#REF!</definedName>
    <definedName name="PPD1_MAN1" localSheetId="3">[1]BD_Cálculos!#REF!</definedName>
    <definedName name="PPD1_MAN1" localSheetId="2">[1]BD_Cálculos!#REF!</definedName>
    <definedName name="PPD1_MAN1" localSheetId="1">[1]BD_Cálculos!#REF!</definedName>
    <definedName name="PPD1_MAN1" localSheetId="0">#REF!</definedName>
    <definedName name="PPD1_MAN1">#REF!</definedName>
    <definedName name="PPD1_MAN2" localSheetId="3">[1]BD_Cálculos!#REF!</definedName>
    <definedName name="PPD1_MAN2" localSheetId="2">[1]BD_Cálculos!#REF!</definedName>
    <definedName name="PPD1_MAN2" localSheetId="1">[1]BD_Cálculos!#REF!</definedName>
    <definedName name="PPD1_MAN2" localSheetId="0">#REF!</definedName>
    <definedName name="PPD1_MAN2">#REF!</definedName>
    <definedName name="PPD1_MAN3" localSheetId="3">[1]BD_Cálculos!#REF!</definedName>
    <definedName name="PPD1_MAN3" localSheetId="2">[1]BD_Cálculos!#REF!</definedName>
    <definedName name="PPD1_MAN3" localSheetId="1">[1]BD_Cálculos!#REF!</definedName>
    <definedName name="PPD1_MAN3" localSheetId="0">#REF!</definedName>
    <definedName name="PPD1_MAN3">#REF!</definedName>
    <definedName name="PPD1_MAN4" localSheetId="3">[1]BD_Cálculos!#REF!</definedName>
    <definedName name="PPD1_MAN4" localSheetId="2">[1]BD_Cálculos!#REF!</definedName>
    <definedName name="PPD1_MAN4" localSheetId="1">[1]BD_Cálculos!#REF!</definedName>
    <definedName name="PPD1_MAN4" localSheetId="0">#REF!</definedName>
    <definedName name="PPD1_MAN4">#REF!</definedName>
    <definedName name="PPD1_MAN5" localSheetId="3">[1]BD_Cálculos!#REF!</definedName>
    <definedName name="PPD1_MAN5" localSheetId="2">[1]BD_Cálculos!#REF!</definedName>
    <definedName name="PPD1_MAN5" localSheetId="1">[1]BD_Cálculos!#REF!</definedName>
    <definedName name="PPD1_MAN5" localSheetId="0">#REF!</definedName>
    <definedName name="PPD1_MAN5">#REF!</definedName>
    <definedName name="PPD1_TPOM_Man" localSheetId="3">'[1]2. Simulador - Manutenção'!$C$17</definedName>
    <definedName name="PPD1_TPOM_Man" localSheetId="2">'[1]2. Simulador - Manutenção'!$C$17</definedName>
    <definedName name="PPD1_TPOM_Man" localSheetId="1">'[1]2. Simulador - Manutenção'!$C$17</definedName>
    <definedName name="PPD1_TPOM_Man" localSheetId="0">#REF!</definedName>
    <definedName name="PPD1_TPOM_Man">#REF!</definedName>
    <definedName name="PPD2_AEXP_Sm" localSheetId="3">[1]BD_Cálculos!$FG$13</definedName>
    <definedName name="PPD2_AEXP_Sm" localSheetId="2">[1]BD_Cálculos!$FG$13</definedName>
    <definedName name="PPD2_AEXP_Sm" localSheetId="1">[1]BD_Cálculos!$FG$13</definedName>
    <definedName name="PPD2_AEXP_Sm" localSheetId="0">#REF!</definedName>
    <definedName name="PPD2_AEXP_Sm">#REF!</definedName>
    <definedName name="PPD2_AR_Man" localSheetId="3">'[1]2. Simulador - Manutenção'!$C$18</definedName>
    <definedName name="PPD2_AR_Man" localSheetId="2">'[1]2. Simulador - Manutenção'!$C$18</definedName>
    <definedName name="PPD2_AR_Man" localSheetId="1">'[1]2. Simulador - Manutenção'!$C$18</definedName>
    <definedName name="PPD2_AR_Man" localSheetId="0">#REF!</definedName>
    <definedName name="PPD2_AR_Man">#REF!</definedName>
    <definedName name="PPD2_AREF_Sm" localSheetId="3">[1]BD_Cálculos!$FF$13</definedName>
    <definedName name="PPD2_AREF_Sm" localSheetId="2">[1]BD_Cálculos!$FF$13</definedName>
    <definedName name="PPD2_AREF_Sm" localSheetId="1">[1]BD_Cálculos!$FF$13</definedName>
    <definedName name="PPD2_AREF_Sm" localSheetId="0">#REF!</definedName>
    <definedName name="PPD2_AREF_Sm">#REF!</definedName>
    <definedName name="PPD2_AT_Sm" localSheetId="3">[1]BD_Cálculos!$H$35</definedName>
    <definedName name="PPD2_AT_Sm" localSheetId="2">[1]BD_Cálculos!$H$35</definedName>
    <definedName name="PPD2_AT_Sm" localSheetId="1">[1]BD_Cálculos!$H$35</definedName>
    <definedName name="PPD2_AT_Sm" localSheetId="0">#REF!</definedName>
    <definedName name="PPD2_AT_Sm">#REF!</definedName>
    <definedName name="PPD2_BGS_Man" localSheetId="3">[6]BD_Cálculos!$I$179</definedName>
    <definedName name="PPD2_BGS_Man" localSheetId="2">[6]BD_Cálculos!$I$179</definedName>
    <definedName name="PPD2_BGS_Man" localSheetId="1">[6]BD_Cálculos!$I$179</definedName>
    <definedName name="PPD2_BGS_Man" localSheetId="0">#REF!</definedName>
    <definedName name="PPD2_BGS_Man">#REF!</definedName>
    <definedName name="PPD2_BGS_Sm" localSheetId="3">[1]BD_Cálculos!$FH$19</definedName>
    <definedName name="PPD2_BGS_Sm" localSheetId="2">[1]BD_Cálculos!$FH$19</definedName>
    <definedName name="PPD2_BGS_Sm" localSheetId="1">[1]BD_Cálculos!$FH$19</definedName>
    <definedName name="PPD2_BGS_Sm" localSheetId="0">#REF!</definedName>
    <definedName name="PPD2_BGS_Sm">#REF!</definedName>
    <definedName name="PPD2_BGTC_Man" localSheetId="3">[6]BD_Cálculos!$H$179</definedName>
    <definedName name="PPD2_BGTC_Man" localSheetId="2">[6]BD_Cálculos!$H$179</definedName>
    <definedName name="PPD2_BGTC_Man" localSheetId="1">[6]BD_Cálculos!$H$179</definedName>
    <definedName name="PPD2_BGTC_Man" localSheetId="0">#REF!</definedName>
    <definedName name="PPD2_BGTC_Man">#REF!</definedName>
    <definedName name="PPD2_BGTC_Sm" localSheetId="3">[1]BD_Cálculos!$FG$19</definedName>
    <definedName name="PPD2_BGTC_Sm" localSheetId="2">[1]BD_Cálculos!$FG$19</definedName>
    <definedName name="PPD2_BGTC_Sm" localSheetId="1">[1]BD_Cálculos!$FG$19</definedName>
    <definedName name="PPD2_BGTC_Sm" localSheetId="0">#REF!</definedName>
    <definedName name="PPD2_BGTC_Sm">#REF!</definedName>
    <definedName name="PPD2_CBUQ_Man" localSheetId="3">[6]BD_Cálculos!$G$179</definedName>
    <definedName name="PPD2_CBUQ_Man" localSheetId="2">[6]BD_Cálculos!$G$179</definedName>
    <definedName name="PPD2_CBUQ_Man" localSheetId="1">[6]BD_Cálculos!$G$179</definedName>
    <definedName name="PPD2_CBUQ_Man" localSheetId="0">#REF!</definedName>
    <definedName name="PPD2_CBUQ_Man">#REF!</definedName>
    <definedName name="PPD2_CBUQ_Sm" localSheetId="3">[1]BD_Cálculos!$FF$19</definedName>
    <definedName name="PPD2_CBUQ_Sm" localSheetId="2">[1]BD_Cálculos!$FF$19</definedName>
    <definedName name="PPD2_CBUQ_Sm" localSheetId="1">[1]BD_Cálculos!$FF$19</definedName>
    <definedName name="PPD2_CBUQ_Sm" localSheetId="0">#REF!</definedName>
    <definedName name="PPD2_CBUQ_Sm">#REF!</definedName>
    <definedName name="PPD2_CM_At" localSheetId="3">'[1]2. Simulador - Investimento'!$C$19</definedName>
    <definedName name="PPD2_CM_At" localSheetId="2">'[1]2. Simulador - Investimento'!$C$19</definedName>
    <definedName name="PPD2_CM_At" localSheetId="1">'[1]2. Simulador - Investimento'!$C$19</definedName>
    <definedName name="PPD2_CM_At" localSheetId="0">#REF!</definedName>
    <definedName name="PPD2_CM_At">#REF!</definedName>
    <definedName name="PPD2_CM_Dj" localSheetId="3">'[1]2. Simulador - Investimento'!$L$19</definedName>
    <definedName name="PPD2_CM_Dj" localSheetId="2">'[1]2. Simulador - Investimento'!$L$19</definedName>
    <definedName name="PPD2_CM_Dj" localSheetId="1">'[1]2. Simulador - Investimento'!$L$19</definedName>
    <definedName name="PPD2_CM_Dj" localSheetId="0">#REF!</definedName>
    <definedName name="PPD2_CM_Dj">#REF!</definedName>
    <definedName name="PPD2_CM_Sm" localSheetId="3">[1]BD_Cálculos!$Q$16</definedName>
    <definedName name="PPD2_CM_Sm" localSheetId="2">[1]BD_Cálculos!$Q$16</definedName>
    <definedName name="PPD2_CM_Sm" localSheetId="1">[1]BD_Cálculos!$Q$16</definedName>
    <definedName name="PPD2_CM_Sm" localSheetId="0">#REF!</definedName>
    <definedName name="PPD2_CM_Sm">#REF!</definedName>
    <definedName name="PPD2_CPS_At" localSheetId="3">'[1]2. Simulador - Investimento'!$C$21</definedName>
    <definedName name="PPD2_CPS_At" localSheetId="2">'[1]2. Simulador - Investimento'!$C$21</definedName>
    <definedName name="PPD2_CPS_At" localSheetId="1">'[1]2. Simulador - Investimento'!$C$21</definedName>
    <definedName name="PPD2_CPS_At" localSheetId="0">#REF!</definedName>
    <definedName name="PPD2_CPS_At">#REF!</definedName>
    <definedName name="PPD2_CPS_Man" localSheetId="3">'[1]2. Simulador - Manutenção'!$C$19</definedName>
    <definedName name="PPD2_CPS_Man" localSheetId="2">'[1]2. Simulador - Manutenção'!$C$19</definedName>
    <definedName name="PPD2_CPS_Man" localSheetId="1">'[1]2. Simulador - Manutenção'!$C$19</definedName>
    <definedName name="PPD2_CPS_Man" localSheetId="0">#REF!</definedName>
    <definedName name="PPD2_CPS_Man">#REF!</definedName>
    <definedName name="PPD2_CPS_Sm" localSheetId="3">[1]BD_Cálculos!$FF$22</definedName>
    <definedName name="PPD2_CPS_Sm" localSheetId="2">[1]BD_Cálculos!$FF$22</definedName>
    <definedName name="PPD2_CPS_Sm" localSheetId="1">[1]BD_Cálculos!$FF$22</definedName>
    <definedName name="PPD2_CPS_Sm" localSheetId="0">#REF!</definedName>
    <definedName name="PPD2_CPS_Sm">#REF!</definedName>
    <definedName name="PPD2_IC_Man" localSheetId="3">'[1]2. Simulador - Manutenção'!$C$20</definedName>
    <definedName name="PPD2_IC_Man" localSheetId="2">'[1]2. Simulador - Manutenção'!$C$20</definedName>
    <definedName name="PPD2_IC_Man" localSheetId="1">'[1]2. Simulador - Manutenção'!$C$20</definedName>
    <definedName name="PPD2_IC_Man" localSheetId="0">#REF!</definedName>
    <definedName name="PPD2_IC_Man">#REF!</definedName>
    <definedName name="PPD2_LA_At" localSheetId="3">'[1]2. Simulador - Investimento'!$C$20</definedName>
    <definedName name="PPD2_LA_At" localSheetId="2">'[1]2. Simulador - Investimento'!$C$20</definedName>
    <definedName name="PPD2_LA_At" localSheetId="1">'[1]2. Simulador - Investimento'!$C$20</definedName>
    <definedName name="PPD2_LA_At" localSheetId="0">#REF!</definedName>
    <definedName name="PPD2_LA_At">#REF!</definedName>
    <definedName name="PPD2_LA_Dj" localSheetId="3">'[1]2. Simulador - Investimento'!$L$20</definedName>
    <definedName name="PPD2_LA_Dj" localSheetId="2">'[1]2. Simulador - Investimento'!$L$20</definedName>
    <definedName name="PPD2_LA_Dj" localSheetId="1">'[1]2. Simulador - Investimento'!$L$20</definedName>
    <definedName name="PPD2_LA_Dj" localSheetId="0">#REF!</definedName>
    <definedName name="PPD2_LA_Dj">#REF!</definedName>
    <definedName name="PPD2_LA_Sm" localSheetId="3">[1]BD_Cálculos!$R$16</definedName>
    <definedName name="PPD2_LA_Sm" localSheetId="2">[1]BD_Cálculos!$R$16</definedName>
    <definedName name="PPD2_LA_Sm" localSheetId="1">[1]BD_Cálculos!$R$16</definedName>
    <definedName name="PPD2_LA_Sm" localSheetId="0">#REF!</definedName>
    <definedName name="PPD2_LA_Sm">#REF!</definedName>
    <definedName name="PPD2_MAN1" localSheetId="3">[1]BD_Cálculos!#REF!</definedName>
    <definedName name="PPD2_MAN1" localSheetId="2">[1]BD_Cálculos!#REF!</definedName>
    <definedName name="PPD2_MAN1" localSheetId="1">[1]BD_Cálculos!#REF!</definedName>
    <definedName name="PPD2_MAN1" localSheetId="0">#REF!</definedName>
    <definedName name="PPD2_MAN1">#REF!</definedName>
    <definedName name="PPD2_MAN2" localSheetId="3">[1]BD_Cálculos!#REF!</definedName>
    <definedName name="PPD2_MAN2" localSheetId="2">[1]BD_Cálculos!#REF!</definedName>
    <definedName name="PPD2_MAN2" localSheetId="1">[1]BD_Cálculos!#REF!</definedName>
    <definedName name="PPD2_MAN2" localSheetId="0">#REF!</definedName>
    <definedName name="PPD2_MAN2">#REF!</definedName>
    <definedName name="PPD2_MAN3" localSheetId="3">[1]BD_Cálculos!#REF!</definedName>
    <definedName name="PPD2_MAN3" localSheetId="2">[1]BD_Cálculos!#REF!</definedName>
    <definedName name="PPD2_MAN3" localSheetId="1">[1]BD_Cálculos!#REF!</definedName>
    <definedName name="PPD2_MAN3" localSheetId="0">#REF!</definedName>
    <definedName name="PPD2_MAN3">#REF!</definedName>
    <definedName name="PPD2_MAN4" localSheetId="3">[1]BD_Cálculos!#REF!</definedName>
    <definedName name="PPD2_MAN4" localSheetId="2">[1]BD_Cálculos!#REF!</definedName>
    <definedName name="PPD2_MAN4" localSheetId="1">[1]BD_Cálculos!#REF!</definedName>
    <definedName name="PPD2_MAN4" localSheetId="0">#REF!</definedName>
    <definedName name="PPD2_MAN4">#REF!</definedName>
    <definedName name="PPD2_MAN5" localSheetId="3">[1]BD_Cálculos!#REF!</definedName>
    <definedName name="PPD2_MAN5" localSheetId="2">[1]BD_Cálculos!#REF!</definedName>
    <definedName name="PPD2_MAN5" localSheetId="1">[1]BD_Cálculos!#REF!</definedName>
    <definedName name="PPD2_MAN5" localSheetId="0">#REF!</definedName>
    <definedName name="PPD2_MAN5">#REF!</definedName>
    <definedName name="PPD2_QT_At" localSheetId="3">'[1]2. Simulador - Investimento'!$C$18</definedName>
    <definedName name="PPD2_QT_At" localSheetId="2">'[1]2. Simulador - Investimento'!$C$18</definedName>
    <definedName name="PPD2_QT_At" localSheetId="1">'[1]2. Simulador - Investimento'!$C$18</definedName>
    <definedName name="PPD2_QT_At" localSheetId="0">#REF!</definedName>
    <definedName name="PPD2_QT_At">#REF!</definedName>
    <definedName name="PPD2_QT_Dj" localSheetId="3">'[1]2. Simulador - Investimento'!$L$18</definedName>
    <definedName name="PPD2_QT_Dj" localSheetId="2">'[1]2. Simulador - Investimento'!$L$18</definedName>
    <definedName name="PPD2_QT_Dj" localSheetId="1">'[1]2. Simulador - Investimento'!$L$18</definedName>
    <definedName name="PPD2_QT_Dj" localSheetId="0">#REF!</definedName>
    <definedName name="PPD2_QT_Dj">#REF!</definedName>
    <definedName name="PPD2_QT_Sm" localSheetId="3">[1]BD_Cálculos!$I$30</definedName>
    <definedName name="PPD2_QT_Sm" localSheetId="2">[1]BD_Cálculos!$I$30</definedName>
    <definedName name="PPD2_QT_Sm" localSheetId="1">[1]BD_Cálculos!$I$30</definedName>
    <definedName name="PPD2_QT_Sm" localSheetId="0">#REF!</definedName>
    <definedName name="PPD2_QT_Sm">#REF!</definedName>
    <definedName name="PPD2_TPOM_Man" localSheetId="3">'[1]2. Simulador - Manutenção'!$C$21</definedName>
    <definedName name="PPD2_TPOM_Man" localSheetId="2">'[1]2. Simulador - Manutenção'!$C$21</definedName>
    <definedName name="PPD2_TPOM_Man" localSheetId="1">'[1]2. Simulador - Manutenção'!$C$21</definedName>
    <definedName name="PPD2_TPOM_Man" localSheetId="0">#REF!</definedName>
    <definedName name="PPD2_TPOM_Man">#REF!</definedName>
    <definedName name="ppp" localSheetId="3" hidden="1">{#N/A,#N/A,FALSE,"Capacity"}</definedName>
    <definedName name="ppp" localSheetId="2" hidden="1">{#N/A,#N/A,FALSE,"Capacity"}</definedName>
    <definedName name="ppp" localSheetId="1" hidden="1">{#N/A,#N/A,FALSE,"Capacity"}</definedName>
    <definedName name="ppp" localSheetId="0" hidden="1">{#N/A,#N/A,FALSE,"Capacity"}</definedName>
    <definedName name="ppp" hidden="1">{#N/A,#N/A,FALSE,"Capacity"}</definedName>
    <definedName name="Print_CSC_Report_2" localSheetId="3" hidden="1">{"CSC_1",#N/A,FALSE,"CSC Outputs";"CSC_2",#N/A,FALSE,"CSC Outputs"}</definedName>
    <definedName name="Print_CSC_Report_2" localSheetId="2" hidden="1">{"CSC_1",#N/A,FALSE,"CSC Outputs";"CSC_2",#N/A,FALSE,"CSC Outputs"}</definedName>
    <definedName name="Print_CSC_Report_2" localSheetId="1" hidden="1">{"CSC_1",#N/A,FALSE,"CSC Outputs";"CSC_2",#N/A,FALSE,"CSC Outputs"}</definedName>
    <definedName name="Print_CSC_Report_2" localSheetId="0" hidden="1">{"CSC_1",#N/A,FALSE,"CSC Outputs";"CSC_2",#N/A,FALSE,"CSC Outputs"}</definedName>
    <definedName name="Print_CSC_Report_2" hidden="1">{"CSC_1",#N/A,FALSE,"CSC Outputs";"CSC_2",#N/A,FALSE,"CSC Outputs"}</definedName>
    <definedName name="PTR_AEXP_Sm" localSheetId="3">[1]BD_Cálculos!$FN$13</definedName>
    <definedName name="PTR_AEXP_Sm" localSheetId="2">[1]BD_Cálculos!$FN$13</definedName>
    <definedName name="PTR_AEXP_Sm" localSheetId="1">[1]BD_Cálculos!$FN$13</definedName>
    <definedName name="PTR_AEXP_Sm" localSheetId="0">#REF!</definedName>
    <definedName name="PTR_AEXP_Sm">#REF!</definedName>
    <definedName name="PTR_AEXPFXP_Sm" localSheetId="3">[1]BD_Cálculos!$BF$24</definedName>
    <definedName name="PTR_AEXPFXP_Sm" localSheetId="2">[1]BD_Cálculos!$BF$24</definedName>
    <definedName name="PTR_AEXPFXP_Sm" localSheetId="1">[1]BD_Cálculos!$BF$24</definedName>
    <definedName name="PTR_AEXPFXP_Sm" localSheetId="0">#REF!</definedName>
    <definedName name="PTR_AEXPFXP_Sm">#REF!</definedName>
    <definedName name="PTR_AR_At" localSheetId="3">'[1]2. Simulador - Investimento'!$C$38</definedName>
    <definedName name="PTR_AR_At" localSheetId="2">'[1]2. Simulador - Investimento'!$C$38</definedName>
    <definedName name="PTR_AR_At" localSheetId="1">'[1]2. Simulador - Investimento'!$C$38</definedName>
    <definedName name="PTR_AR_At" localSheetId="0">#REF!</definedName>
    <definedName name="PTR_AR_At">#REF!</definedName>
    <definedName name="PTR_AR_Dj" localSheetId="3">'[1]2. Simulador - Investimento'!$L$38</definedName>
    <definedName name="PTR_AR_Dj" localSheetId="2">'[1]2. Simulador - Investimento'!$L$38</definedName>
    <definedName name="PTR_AR_Dj" localSheetId="1">'[1]2. Simulador - Investimento'!$L$38</definedName>
    <definedName name="PTR_AR_Dj" localSheetId="0">#REF!</definedName>
    <definedName name="PTR_AR_Dj">#REF!</definedName>
    <definedName name="PTR_AR_Man" localSheetId="3">'[1]2. Simulador - Manutenção'!$C$24</definedName>
    <definedName name="PTR_AR_Man" localSheetId="2">'[1]2. Simulador - Manutenção'!$C$24</definedName>
    <definedName name="PTR_AR_Man" localSheetId="1">'[1]2. Simulador - Manutenção'!$C$24</definedName>
    <definedName name="PTR_AR_Man" localSheetId="0">#REF!</definedName>
    <definedName name="PTR_AR_Man">#REF!</definedName>
    <definedName name="PTR_AREF_Sm" localSheetId="3">[1]BD_Cálculos!$FM$13</definedName>
    <definedName name="PTR_AREF_Sm" localSheetId="2">[1]BD_Cálculos!$FM$13</definedName>
    <definedName name="PTR_AREF_Sm" localSheetId="1">[1]BD_Cálculos!$FM$13</definedName>
    <definedName name="PTR_AREF_Sm" localSheetId="0">#REF!</definedName>
    <definedName name="PTR_AREF_Sm">#REF!</definedName>
    <definedName name="PTR_ARMAX_Sm" localSheetId="3">[1]BD_Cálculos!$CD$19</definedName>
    <definedName name="PTR_ARMAX_Sm" localSheetId="2">[1]BD_Cálculos!$CD$19</definedName>
    <definedName name="PTR_ARMAX_Sm" localSheetId="1">[1]BD_Cálculos!$CD$19</definedName>
    <definedName name="PTR_ARMAX_Sm" localSheetId="0">#REF!</definedName>
    <definedName name="PTR_ARMAX_Sm">#REF!</definedName>
    <definedName name="PTR_ARMIN_Sm" localSheetId="3">[1]BD_Cálculos!$CC$19</definedName>
    <definedName name="PTR_ARMIN_Sm" localSheetId="2">[1]BD_Cálculos!$CC$19</definedName>
    <definedName name="PTR_ARMIN_Sm" localSheetId="1">[1]BD_Cálculos!$CC$19</definedName>
    <definedName name="PTR_ARMIN_Sm" localSheetId="0">#REF!</definedName>
    <definedName name="PTR_ARMIN_Sm">#REF!</definedName>
    <definedName name="PTR_BGS_Man" localSheetId="3">[1]BD_Cálculos!$P$156</definedName>
    <definedName name="PTR_BGS_Man" localSheetId="2">[1]BD_Cálculos!$P$156</definedName>
    <definedName name="PTR_BGS_Man" localSheetId="1">[1]BD_Cálculos!$P$156</definedName>
    <definedName name="PTR_BGS_Man" localSheetId="0">#REF!</definedName>
    <definedName name="PTR_BGS_Man">#REF!</definedName>
    <definedName name="PTR_BGS_Sm" localSheetId="3">[1]BD_Cálculos!$FO$19</definedName>
    <definedName name="PTR_BGS_Sm" localSheetId="2">[1]BD_Cálculos!$FO$19</definedName>
    <definedName name="PTR_BGS_Sm" localSheetId="1">[1]BD_Cálculos!$FO$19</definedName>
    <definedName name="PTR_BGS_Sm" localSheetId="0">#REF!</definedName>
    <definedName name="PTR_BGS_Sm">#REF!</definedName>
    <definedName name="PTR_BGTC_Man" localSheetId="3">[1]BD_Cálculos!$O$156</definedName>
    <definedName name="PTR_BGTC_Man" localSheetId="2">[1]BD_Cálculos!$O$156</definedName>
    <definedName name="PTR_BGTC_Man" localSheetId="1">[1]BD_Cálculos!$O$156</definedName>
    <definedName name="PTR_BGTC_Man" localSheetId="0">#REF!</definedName>
    <definedName name="PTR_BGTC_Man">#REF!</definedName>
    <definedName name="PTR_BGTC_Sm" localSheetId="3">[1]BD_Cálculos!$FN$19</definedName>
    <definedName name="PTR_BGTC_Sm" localSheetId="2">[1]BD_Cálculos!$FN$19</definedName>
    <definedName name="PTR_BGTC_Sm" localSheetId="1">[1]BD_Cálculos!$FN$19</definedName>
    <definedName name="PTR_BGTC_Sm" localSheetId="0">#REF!</definedName>
    <definedName name="PTR_BGTC_Sm">#REF!</definedName>
    <definedName name="PTR_CBUQ_Sm" localSheetId="3">[1]BD_Cálculos!$FM$19</definedName>
    <definedName name="PTR_CBUQ_Sm" localSheetId="2">[1]BD_Cálculos!$FM$19</definedName>
    <definedName name="PTR_CBUQ_Sm" localSheetId="1">[1]BD_Cálculos!$FM$19</definedName>
    <definedName name="PTR_CBUQ_Sm" localSheetId="0">#REF!</definedName>
    <definedName name="PTR_CBUQ_Sm">#REF!</definedName>
    <definedName name="PTR_CMOB_Sm" localSheetId="3">[1]BD_Cálculos!$CF$16</definedName>
    <definedName name="PTR_CMOB_Sm" localSheetId="2">[1]BD_Cálculos!$CF$16</definedName>
    <definedName name="PTR_CMOB_Sm" localSheetId="1">[1]BD_Cálculos!$CF$16</definedName>
    <definedName name="PTR_CMOB_Sm" localSheetId="0">#REF!</definedName>
    <definedName name="PTR_CMOB_Sm">#REF!</definedName>
    <definedName name="PTR_CPS_At" localSheetId="3">'[1]2. Simulador - Investimento'!$C$39</definedName>
    <definedName name="PTR_CPS_At" localSheetId="2">'[1]2. Simulador - Investimento'!$C$39</definedName>
    <definedName name="PTR_CPS_At" localSheetId="1">'[1]2. Simulador - Investimento'!$C$39</definedName>
    <definedName name="PTR_CPS_At" localSheetId="0">#REF!</definedName>
    <definedName name="PTR_CPS_At">#REF!</definedName>
    <definedName name="PTR_CPS_Man" localSheetId="3">'[1]2. Simulador - Manutenção'!$C$25</definedName>
    <definedName name="PTR_CPS_Man" localSheetId="2">'[1]2. Simulador - Manutenção'!$C$25</definedName>
    <definedName name="PTR_CPS_Man" localSheetId="1">'[1]2. Simulador - Manutenção'!$C$25</definedName>
    <definedName name="PTR_CPS_Man" localSheetId="0">#REF!</definedName>
    <definedName name="PTR_CPS_Man">#REF!</definedName>
    <definedName name="PTR_CPS_Sm" localSheetId="3">[1]BD_Cálculos!$FM$22</definedName>
    <definedName name="PTR_CPS_Sm" localSheetId="2">[1]BD_Cálculos!$FM$22</definedName>
    <definedName name="PTR_CPS_Sm" localSheetId="1">[1]BD_Cálculos!$FM$22</definedName>
    <definedName name="PTR_CPS_Sm" localSheetId="0">#REF!</definedName>
    <definedName name="PTR_CPS_Sm">#REF!</definedName>
    <definedName name="PTR_IC_Man" localSheetId="3">'[1]2. Simulador - Manutenção'!$C$26</definedName>
    <definedName name="PTR_IC_Man" localSheetId="2">'[1]2. Simulador - Manutenção'!$C$26</definedName>
    <definedName name="PTR_IC_Man" localSheetId="1">'[1]2. Simulador - Manutenção'!$C$26</definedName>
    <definedName name="PTR_IC_Man" localSheetId="0">#REF!</definedName>
    <definedName name="PTR_IC_Man">#REF!</definedName>
    <definedName name="PTR_LA_At" localSheetId="3">[3]BD_Cálculos!$CG$10</definedName>
    <definedName name="PTR_LA_At" localSheetId="2">[3]BD_Cálculos!$CG$10</definedName>
    <definedName name="PTR_LA_At" localSheetId="1">[3]BD_Cálculos!$CG$10</definedName>
    <definedName name="PTR_LA_At" localSheetId="0">#REF!</definedName>
    <definedName name="PTR_LA_At">#REF!</definedName>
    <definedName name="PTR_LA_Sm" localSheetId="3">[1]BD_Cálculos!$CI$16</definedName>
    <definedName name="PTR_LA_Sm" localSheetId="2">[1]BD_Cálculos!$CI$16</definedName>
    <definedName name="PTR_LA_Sm" localSheetId="1">[1]BD_Cálculos!$CI$16</definedName>
    <definedName name="PTR_LA_Sm" localSheetId="0">#REF!</definedName>
    <definedName name="PTR_LA_Sm">#REF!</definedName>
    <definedName name="PTR_MAN1" localSheetId="3">[1]BD_Cálculos!#REF!</definedName>
    <definedName name="PTR_MAN1" localSheetId="2">[1]BD_Cálculos!#REF!</definedName>
    <definedName name="PTR_MAN1" localSheetId="1">[1]BD_Cálculos!#REF!</definedName>
    <definedName name="PTR_MAN1" localSheetId="0">#REF!</definedName>
    <definedName name="PTR_MAN1">#REF!</definedName>
    <definedName name="PTR_MAN2" localSheetId="3">[1]BD_Cálculos!#REF!</definedName>
    <definedName name="PTR_MAN2" localSheetId="2">[1]BD_Cálculos!#REF!</definedName>
    <definedName name="PTR_MAN2" localSheetId="1">[1]BD_Cálculos!#REF!</definedName>
    <definedName name="PTR_MAN2" localSheetId="0">#REF!</definedName>
    <definedName name="PTR_MAN2">#REF!</definedName>
    <definedName name="PTR_MAN3" localSheetId="3">[1]BD_Cálculos!#REF!</definedName>
    <definedName name="PTR_MAN3" localSheetId="2">[1]BD_Cálculos!#REF!</definedName>
    <definedName name="PTR_MAN3" localSheetId="1">[1]BD_Cálculos!#REF!</definedName>
    <definedName name="PTR_MAN3" localSheetId="0">#REF!</definedName>
    <definedName name="PTR_MAN3">#REF!</definedName>
    <definedName name="PTR_MAN4" localSheetId="3">[1]BD_Cálculos!#REF!</definedName>
    <definedName name="PTR_MAN4" localSheetId="2">[1]BD_Cálculos!#REF!</definedName>
    <definedName name="PTR_MAN4" localSheetId="1">[1]BD_Cálculos!#REF!</definedName>
    <definedName name="PTR_MAN4" localSheetId="0">#REF!</definedName>
    <definedName name="PTR_MAN4">#REF!</definedName>
    <definedName name="PTR_MAN5" localSheetId="3">[1]BD_Cálculos!#REF!</definedName>
    <definedName name="PTR_MAN5" localSheetId="2">[1]BD_Cálculos!#REF!</definedName>
    <definedName name="PTR_MAN5" localSheetId="1">[1]BD_Cálculos!#REF!</definedName>
    <definedName name="PTR_MAN5" localSheetId="0">#REF!</definedName>
    <definedName name="PTR_MAN5">#REF!</definedName>
    <definedName name="PTR_TP_At" localSheetId="3">'[1]2. Simulador - Investimento'!$C$37</definedName>
    <definedName name="PTR_TP_At" localSheetId="2">'[1]2. Simulador - Investimento'!$C$37</definedName>
    <definedName name="PTR_TP_At" localSheetId="1">'[1]2. Simulador - Investimento'!$C$37</definedName>
    <definedName name="PTR_TP_At" localSheetId="0">#REF!</definedName>
    <definedName name="PTR_TP_At">#REF!</definedName>
    <definedName name="PTR_TP_Dj" localSheetId="3">'[1]2. Simulador - Investimento'!$L$37</definedName>
    <definedName name="PTR_TP_Dj" localSheetId="2">'[1]2. Simulador - Investimento'!$L$37</definedName>
    <definedName name="PTR_TP_Dj" localSheetId="1">'[1]2. Simulador - Investimento'!$L$37</definedName>
    <definedName name="PTR_TP_Dj" localSheetId="0">#REF!</definedName>
    <definedName name="PTR_TP_Dj">#REF!</definedName>
    <definedName name="PTR_TP_Sm" localSheetId="3">[1]BD_Cálculos!$CH$13</definedName>
    <definedName name="PTR_TP_Sm" localSheetId="2">[1]BD_Cálculos!$CH$13</definedName>
    <definedName name="PTR_TP_Sm" localSheetId="1">[1]BD_Cálculos!$CH$13</definedName>
    <definedName name="PTR_TP_Sm" localSheetId="0">#REF!</definedName>
    <definedName name="PTR_TP_Sm">#REF!</definedName>
    <definedName name="PTR_TPOM_Man" localSheetId="3">'[1]2. Simulador - Manutenção'!$C$27</definedName>
    <definedName name="PTR_TPOM_Man" localSheetId="2">'[1]2. Simulador - Manutenção'!$C$27</definedName>
    <definedName name="PTR_TPOM_Man" localSheetId="1">'[1]2. Simulador - Manutenção'!$C$27</definedName>
    <definedName name="PTR_TPOM_Man" localSheetId="0">#REF!</definedName>
    <definedName name="PTR_TPOM_Man">#REF!</definedName>
    <definedName name="PTRO_CM_Sm" localSheetId="3">[1]BD_Cálculos!$CC$16</definedName>
    <definedName name="PTRO_CM_Sm" localSheetId="2">[1]BD_Cálculos!$CC$16</definedName>
    <definedName name="PTRO_CM_Sm" localSheetId="1">[1]BD_Cálculos!$CC$16</definedName>
    <definedName name="PTRO_CM_Sm" localSheetId="0">#REF!</definedName>
    <definedName name="PTRO_CM_Sm">#REF!</definedName>
    <definedName name="PTRP_CPL_Sm" localSheetId="3">[1]BD_Cálculos!$CH$16</definedName>
    <definedName name="PTRP_CPL_Sm" localSheetId="2">[1]BD_Cálculos!$CH$16</definedName>
    <definedName name="PTRP_CPL_Sm" localSheetId="1">[1]BD_Cálculos!$CH$16</definedName>
    <definedName name="PTRP_CPL_Sm" localSheetId="0">#REF!</definedName>
    <definedName name="PTRP_CPL_Sm">#REF!</definedName>
    <definedName name="qqq" localSheetId="3" hidden="1">{#N/A,#N/A,FALSE,"Capacity"}</definedName>
    <definedName name="qqq" localSheetId="2" hidden="1">{#N/A,#N/A,FALSE,"Capacity"}</definedName>
    <definedName name="qqq" localSheetId="1" hidden="1">{#N/A,#N/A,FALSE,"Capacity"}</definedName>
    <definedName name="qqq" localSheetId="0" hidden="1">{#N/A,#N/A,FALSE,"Capacity"}</definedName>
    <definedName name="qqq" hidden="1">{#N/A,#N/A,FALSE,"Capacity"}</definedName>
    <definedName name="Receita" localSheetId="3">'[2]2. Simulador'!$E$278</definedName>
    <definedName name="Receita" localSheetId="2">'[2]2. Simulador'!$E$278</definedName>
    <definedName name="Receita" localSheetId="1">'[2]2. Simulador'!$E$278</definedName>
    <definedName name="Receita" localSheetId="0">#REF!</definedName>
    <definedName name="Receita">#REF!</definedName>
    <definedName name="RedefinePrintTableRange" hidden="1">#N/A</definedName>
    <definedName name="RESA1_AEXP_Sm" localSheetId="3">[3]BD_Cálculos!$BW$29</definedName>
    <definedName name="RESA1_AEXP_Sm" localSheetId="2">[3]BD_Cálculos!$BW$29</definedName>
    <definedName name="RESA1_AEXP_Sm" localSheetId="1">[3]BD_Cálculos!$BW$29</definedName>
    <definedName name="RESA1_AEXP_Sm" localSheetId="0">#REF!</definedName>
    <definedName name="RESA1_AEXP_Sm">#REF!</definedName>
    <definedName name="RESA1_AT_At" localSheetId="3">[1]BD_Cálculos!$BP$29</definedName>
    <definedName name="RESA1_AT_At" localSheetId="2">[1]BD_Cálculos!$BP$29</definedName>
    <definedName name="RESA1_AT_At" localSheetId="1">[1]BD_Cálculos!$BP$29</definedName>
    <definedName name="RESA1_AT_At" localSheetId="0">#REF!</definedName>
    <definedName name="RESA1_AT_At">#REF!</definedName>
    <definedName name="RESA1_AT_Sm" localSheetId="3">[1]BD_Cálculos!$BQ$29</definedName>
    <definedName name="RESA1_AT_Sm" localSheetId="2">[1]BD_Cálculos!$BQ$29</definedName>
    <definedName name="RESA1_AT_Sm" localSheetId="1">[1]BD_Cálculos!$BQ$29</definedName>
    <definedName name="RESA1_AT_Sm" localSheetId="0">#REF!</definedName>
    <definedName name="RESA1_AT_Sm">#REF!</definedName>
    <definedName name="RESA1_CM_At" localSheetId="3">'[1]2. Simulador - Investimento'!$C$30</definedName>
    <definedName name="RESA1_CM_At" localSheetId="2">'[1]2. Simulador - Investimento'!$C$30</definedName>
    <definedName name="RESA1_CM_At" localSheetId="1">'[1]2. Simulador - Investimento'!$C$30</definedName>
    <definedName name="RESA1_CM_At" localSheetId="0">#REF!</definedName>
    <definedName name="RESA1_CM_At">#REF!</definedName>
    <definedName name="RESA1_CM_Dj" localSheetId="3">'[1]2. Simulador - Investimento'!$L$30</definedName>
    <definedName name="RESA1_CM_Dj" localSheetId="2">'[1]2. Simulador - Investimento'!$L$30</definedName>
    <definedName name="RESA1_CM_Dj" localSheetId="1">'[1]2. Simulador - Investimento'!$L$30</definedName>
    <definedName name="RESA1_CM_Dj" localSheetId="0">#REF!</definedName>
    <definedName name="RESA1_CM_Dj">#REF!</definedName>
    <definedName name="RESA1_CM_Sm" localSheetId="3">[1]BD_Cálculos!$BP$24</definedName>
    <definedName name="RESA1_CM_Sm" localSheetId="2">[1]BD_Cálculos!$BP$24</definedName>
    <definedName name="RESA1_CM_Sm" localSheetId="1">[1]BD_Cálculos!$BP$24</definedName>
    <definedName name="RESA1_CM_Sm" localSheetId="0">#REF!</definedName>
    <definedName name="RESA1_CM_Sm">#REF!</definedName>
    <definedName name="RESA1_LA_At" localSheetId="3">'[1]2. Simulador - Investimento'!$C$31</definedName>
    <definedName name="RESA1_LA_At" localSheetId="2">'[1]2. Simulador - Investimento'!$C$31</definedName>
    <definedName name="RESA1_LA_At" localSheetId="1">'[1]2. Simulador - Investimento'!$C$31</definedName>
    <definedName name="RESA1_LA_At" localSheetId="0">#REF!</definedName>
    <definedName name="RESA1_LA_At">#REF!</definedName>
    <definedName name="RESA1_LA_Dj" localSheetId="3">'[1]2. Simulador - Investimento'!$L$31</definedName>
    <definedName name="RESA1_LA_Dj" localSheetId="2">'[1]2. Simulador - Investimento'!$L$31</definedName>
    <definedName name="RESA1_LA_Dj" localSheetId="1">'[1]2. Simulador - Investimento'!$L$31</definedName>
    <definedName name="RESA1_LA_Dj" localSheetId="0">#REF!</definedName>
    <definedName name="RESA1_LA_Dj">#REF!</definedName>
    <definedName name="RESA1_LA_Sm" localSheetId="3">[1]BD_Cálculos!$BQ$24</definedName>
    <definedName name="RESA1_LA_Sm" localSheetId="2">[1]BD_Cálculos!$BQ$24</definedName>
    <definedName name="RESA1_LA_Sm" localSheetId="1">[1]BD_Cálculos!$BQ$24</definedName>
    <definedName name="RESA1_LA_Sm" localSheetId="0">#REF!</definedName>
    <definedName name="RESA1_LA_Sm">#REF!</definedName>
    <definedName name="RESA2_AEXP_Sm" localSheetId="3">[3]BD_Cálculos!$BX$29</definedName>
    <definedName name="RESA2_AEXP_Sm" localSheetId="2">[3]BD_Cálculos!$BX$29</definedName>
    <definedName name="RESA2_AEXP_Sm" localSheetId="1">[3]BD_Cálculos!$BX$29</definedName>
    <definedName name="RESA2_AEXP_Sm" localSheetId="0">#REF!</definedName>
    <definedName name="RESA2_AEXP_Sm">#REF!</definedName>
    <definedName name="RESA2_AT_At" localSheetId="3">[1]BD_Cálculos!$BS$29</definedName>
    <definedName name="RESA2_AT_At" localSheetId="2">[1]BD_Cálculos!$BS$29</definedName>
    <definedName name="RESA2_AT_At" localSheetId="1">[1]BD_Cálculos!$BS$29</definedName>
    <definedName name="RESA2_AT_At" localSheetId="0">#REF!</definedName>
    <definedName name="RESA2_AT_At">#REF!</definedName>
    <definedName name="RESA2_AT_Sm" localSheetId="3">[1]BD_Cálculos!$BT$29</definedName>
    <definedName name="RESA2_AT_Sm" localSheetId="2">[1]BD_Cálculos!$BT$29</definedName>
    <definedName name="RESA2_AT_Sm" localSheetId="1">[1]BD_Cálculos!$BT$29</definedName>
    <definedName name="RESA2_AT_Sm" localSheetId="0">#REF!</definedName>
    <definedName name="RESA2_AT_Sm">#REF!</definedName>
    <definedName name="RESA2_CM_At" localSheetId="3">'[1]2. Simulador - Investimento'!$C$32</definedName>
    <definedName name="RESA2_CM_At" localSheetId="2">'[1]2. Simulador - Investimento'!$C$32</definedName>
    <definedName name="RESA2_CM_At" localSheetId="1">'[1]2. Simulador - Investimento'!$C$32</definedName>
    <definedName name="RESA2_CM_At" localSheetId="0">#REF!</definedName>
    <definedName name="RESA2_CM_At">#REF!</definedName>
    <definedName name="RESA2_CM_Dj" localSheetId="3">'[1]2. Simulador - Investimento'!$L$32</definedName>
    <definedName name="RESA2_CM_Dj" localSheetId="2">'[1]2. Simulador - Investimento'!$L$32</definedName>
    <definedName name="RESA2_CM_Dj" localSheetId="1">'[1]2. Simulador - Investimento'!$L$32</definedName>
    <definedName name="RESA2_CM_Dj" localSheetId="0">#REF!</definedName>
    <definedName name="RESA2_CM_Dj">#REF!</definedName>
    <definedName name="RESA2_CM_Sm" localSheetId="3">[1]BD_Cálculos!$BW$24</definedName>
    <definedName name="RESA2_CM_Sm" localSheetId="2">[1]BD_Cálculos!$BW$24</definedName>
    <definedName name="RESA2_CM_Sm" localSheetId="1">[1]BD_Cálculos!$BW$24</definedName>
    <definedName name="RESA2_CM_Sm" localSheetId="0">#REF!</definedName>
    <definedName name="RESA2_CM_Sm">#REF!</definedName>
    <definedName name="RESA2_LA_At" localSheetId="3">'[1]2. Simulador - Investimento'!$C$33</definedName>
    <definedName name="RESA2_LA_At" localSheetId="2">'[1]2. Simulador - Investimento'!$C$33</definedName>
    <definedName name="RESA2_LA_At" localSheetId="1">'[1]2. Simulador - Investimento'!$C$33</definedName>
    <definedName name="RESA2_LA_At" localSheetId="0">#REF!</definedName>
    <definedName name="RESA2_LA_At">#REF!</definedName>
    <definedName name="RESA2_LA_Dj" localSheetId="3">'[1]2. Simulador - Investimento'!$L$33</definedName>
    <definedName name="RESA2_LA_Dj" localSheetId="2">'[1]2. Simulador - Investimento'!$L$33</definedName>
    <definedName name="RESA2_LA_Dj" localSheetId="1">'[1]2. Simulador - Investimento'!$L$33</definedName>
    <definedName name="RESA2_LA_Dj" localSheetId="0">#REF!</definedName>
    <definedName name="RESA2_LA_Dj">#REF!</definedName>
    <definedName name="RESA2_LA_Sm" localSheetId="3">[1]BD_Cálculos!$BX$24</definedName>
    <definedName name="RESA2_LA_Sm" localSheetId="2">[1]BD_Cálculos!$BX$24</definedName>
    <definedName name="RESA2_LA_Sm" localSheetId="1">[1]BD_Cálculos!$BX$24</definedName>
    <definedName name="RESA2_LA_Sm" localSheetId="0">#REF!</definedName>
    <definedName name="RESA2_LA_Sm">#REF!</definedName>
    <definedName name="rrr" localSheetId="3" hidden="1">{#N/A,#N/A,FALSE,"Revenue (Annual)";"Revenue _ First 5 years Quarterly",#N/A,FALSE,"Revenue (Qtr)"}</definedName>
    <definedName name="rrr" localSheetId="2" hidden="1">{#N/A,#N/A,FALSE,"Revenue (Annual)";"Revenue _ First 5 years Quarterly",#N/A,FALSE,"Revenue (Qtr)"}</definedName>
    <definedName name="rrr" localSheetId="1" hidden="1">{#N/A,#N/A,FALSE,"Revenue (Annual)";"Revenue _ First 5 years Quarterly",#N/A,FALSE,"Revenue (Qtr)"}</definedName>
    <definedName name="rrr" localSheetId="0" hidden="1">{#N/A,#N/A,FALSE,"Revenue (Annual)";"Revenue _ First 5 years Quarterly",#N/A,FALSE,"Revenue (Qtr)"}</definedName>
    <definedName name="rrr" hidden="1">{#N/A,#N/A,FALSE,"Revenue (Annual)";"Revenue _ First 5 years Quarterly",#N/A,FALSE,"Revenue (Qtr)"}</definedName>
    <definedName name="sdf" localSheetId="3" hidden="1">{#N/A,#N/A,FALSE,"Contribution Analysis"}</definedName>
    <definedName name="sdf" localSheetId="2" hidden="1">{#N/A,#N/A,FALSE,"Contribution Analysis"}</definedName>
    <definedName name="sdf" localSheetId="1" hidden="1">{#N/A,#N/A,FALSE,"Contribution Analysis"}</definedName>
    <definedName name="sdf" localSheetId="0" hidden="1">{#N/A,#N/A,FALSE,"Contribution Analysis"}</definedName>
    <definedName name="sdf" hidden="1">{#N/A,#N/A,FALSE,"Contribution Analysis"}</definedName>
    <definedName name="sencount" hidden="1">1</definedName>
    <definedName name="SESC_AR_At" localSheetId="3">'[1]2. Simulador - Investimento'!$C$49</definedName>
    <definedName name="SESC_AR_At" localSheetId="2">'[1]2. Simulador - Investimento'!$C$49</definedName>
    <definedName name="SESC_AR_At" localSheetId="1">'[1]2. Simulador - Investimento'!$C$49</definedName>
    <definedName name="SESC_AR_At" localSheetId="0">#REF!</definedName>
    <definedName name="SESC_AR_At">#REF!</definedName>
    <definedName name="SESC_AR_Dj" localSheetId="3">'[1]2. Simulador - Investimento'!$L$49</definedName>
    <definedName name="SESC_AR_Dj" localSheetId="2">'[1]2. Simulador - Investimento'!$L$49</definedName>
    <definedName name="SESC_AR_Dj" localSheetId="1">'[1]2. Simulador - Investimento'!$L$49</definedName>
    <definedName name="SESC_AR_Dj" localSheetId="0">#REF!</definedName>
    <definedName name="SESC_AR_Dj">#REF!</definedName>
    <definedName name="SESC_AR_Man" localSheetId="3">'[1]2. Simulador - Manutenção'!$C$45</definedName>
    <definedName name="SESC_AR_Man" localSheetId="2">'[1]2. Simulador - Manutenção'!$C$45</definedName>
    <definedName name="SESC_AR_Man" localSheetId="1">'[1]2. Simulador - Manutenção'!$C$45</definedName>
    <definedName name="SESC_AR_Man" localSheetId="0">#REF!</definedName>
    <definedName name="SESC_AR_Man">#REF!</definedName>
    <definedName name="SESC_AR_Sm" localSheetId="3">[1]BD_Cálculos!$GH$18</definedName>
    <definedName name="SESC_AR_Sm" localSheetId="2">[1]BD_Cálculos!$GH$18</definedName>
    <definedName name="SESC_AR_Sm" localSheetId="1">[1]BD_Cálculos!$GH$18</definedName>
    <definedName name="SESC_AR_Sm" localSheetId="0">#REF!</definedName>
    <definedName name="SESC_AR_Sm">#REF!</definedName>
    <definedName name="SESC_CAT_Sm" localSheetId="3">[1]BD_Cálculos!$GH$13</definedName>
    <definedName name="SESC_CAT_Sm" localSheetId="2">[1]BD_Cálculos!$GH$13</definedName>
    <definedName name="SESC_CAT_Sm" localSheetId="1">[1]BD_Cálculos!$GH$13</definedName>
    <definedName name="SESC_CAT_Sm" localSheetId="0">#REF!</definedName>
    <definedName name="SESC_CAT_Sm">#REF!</definedName>
    <definedName name="SESC_CCI_At" localSheetId="3">'[1]2. Simulador - Investimento'!$C$50</definedName>
    <definedName name="SESC_CCI_At" localSheetId="2">'[1]2. Simulador - Investimento'!$C$50</definedName>
    <definedName name="SESC_CCI_At" localSheetId="1">'[1]2. Simulador - Investimento'!$C$50</definedName>
    <definedName name="SESC_CCI_At" localSheetId="0">#REF!</definedName>
    <definedName name="SESC_CCI_At">#REF!</definedName>
    <definedName name="SESC_CCI_Dj" localSheetId="3">'[1]2. Simulador - Investimento'!$L$50</definedName>
    <definedName name="SESC_CCI_Dj" localSheetId="2">'[1]2. Simulador - Investimento'!$L$50</definedName>
    <definedName name="SESC_CCI_Dj" localSheetId="1">'[1]2. Simulador - Investimento'!$L$50</definedName>
    <definedName name="SESC_CCI_Dj" localSheetId="0">#REF!</definedName>
    <definedName name="SESC_CCI_Dj">#REF!</definedName>
    <definedName name="SESC_CCI_Sm" localSheetId="3">[1]BD_Cálculos!$GI$18</definedName>
    <definedName name="SESC_CCI_Sm" localSheetId="2">[1]BD_Cálculos!$GI$18</definedName>
    <definedName name="SESC_CCI_Sm" localSheetId="1">[1]BD_Cálculos!$GI$18</definedName>
    <definedName name="SESC_CCI_Sm" localSheetId="0">#REF!</definedName>
    <definedName name="SESC_CCI_Sm">#REF!</definedName>
    <definedName name="SESC_IC_Man" localSheetId="3">'[1]2. Simulador - Manutenção'!$C$46</definedName>
    <definedName name="SESC_IC_Man" localSheetId="2">'[1]2. Simulador - Manutenção'!$C$46</definedName>
    <definedName name="SESC_IC_Man" localSheetId="1">'[1]2. Simulador - Manutenção'!$C$46</definedName>
    <definedName name="SESC_IC_Man" localSheetId="0">#REF!</definedName>
    <definedName name="SESC_IC_Man">#REF!</definedName>
    <definedName name="SESC_MAN1" localSheetId="3">[1]BD_Cálculos!#REF!</definedName>
    <definedName name="SESC_MAN1" localSheetId="2">[1]BD_Cálculos!#REF!</definedName>
    <definedName name="SESC_MAN1" localSheetId="1">[1]BD_Cálculos!#REF!</definedName>
    <definedName name="SESC_MAN1" localSheetId="0">#REF!</definedName>
    <definedName name="SESC_MAN1">#REF!</definedName>
    <definedName name="SESC_MAN2" localSheetId="3">[1]BD_Cálculos!#REF!</definedName>
    <definedName name="SESC_MAN2" localSheetId="2">[1]BD_Cálculos!#REF!</definedName>
    <definedName name="SESC_MAN2" localSheetId="1">[1]BD_Cálculos!#REF!</definedName>
    <definedName name="SESC_MAN2" localSheetId="0">#REF!</definedName>
    <definedName name="SESC_MAN2">#REF!</definedName>
    <definedName name="SESC_MAN3" localSheetId="3">[1]BD_Cálculos!#REF!</definedName>
    <definedName name="SESC_MAN3" localSheetId="2">[1]BD_Cálculos!#REF!</definedName>
    <definedName name="SESC_MAN3" localSheetId="1">[1]BD_Cálculos!#REF!</definedName>
    <definedName name="SESC_MAN3" localSheetId="0">#REF!</definedName>
    <definedName name="SESC_MAN3">#REF!</definedName>
    <definedName name="SESC_MAN4" localSheetId="3">[1]BD_Cálculos!#REF!</definedName>
    <definedName name="SESC_MAN4" localSheetId="2">[1]BD_Cálculos!#REF!</definedName>
    <definedName name="SESC_MAN4" localSheetId="1">[1]BD_Cálculos!#REF!</definedName>
    <definedName name="SESC_MAN4" localSheetId="0">#REF!</definedName>
    <definedName name="SESC_MAN4">#REF!</definedName>
    <definedName name="SESC_MAN5" localSheetId="3">[1]BD_Cálculos!#REF!</definedName>
    <definedName name="SESC_MAN5" localSheetId="2">[1]BD_Cálculos!#REF!</definedName>
    <definedName name="SESC_MAN5" localSheetId="1">[1]BD_Cálculos!#REF!</definedName>
    <definedName name="SESC_MAN5" localSheetId="0">#REF!</definedName>
    <definedName name="SESC_MAN5">#REF!</definedName>
    <definedName name="SESC_TPOM_Man" localSheetId="3">'[1]2. Simulador - Manutenção'!$C$47</definedName>
    <definedName name="SESC_TPOM_Man" localSheetId="2">'[1]2. Simulador - Manutenção'!$C$47</definedName>
    <definedName name="SESC_TPOM_Man" localSheetId="1">'[1]2. Simulador - Manutenção'!$C$47</definedName>
    <definedName name="SESC_TPOM_Man" localSheetId="0">#REF!</definedName>
    <definedName name="SESC_TPOM_Man">#REF!</definedName>
    <definedName name="sfdg" localSheetId="3" hidden="1">{#N/A,#N/A,FALSE,"A&amp;E";#N/A,#N/A,FALSE,"HighTop";#N/A,#N/A,FALSE,"JG";#N/A,#N/A,FALSE,"RI";#N/A,#N/A,FALSE,"woHT";#N/A,#N/A,FALSE,"woHT&amp;JG"}</definedName>
    <definedName name="sfdg" localSheetId="2" hidden="1">{#N/A,#N/A,FALSE,"A&amp;E";#N/A,#N/A,FALSE,"HighTop";#N/A,#N/A,FALSE,"JG";#N/A,#N/A,FALSE,"RI";#N/A,#N/A,FALSE,"woHT";#N/A,#N/A,FALSE,"woHT&amp;JG"}</definedName>
    <definedName name="sfdg" localSheetId="1" hidden="1">{#N/A,#N/A,FALSE,"A&amp;E";#N/A,#N/A,FALSE,"HighTop";#N/A,#N/A,FALSE,"JG";#N/A,#N/A,FALSE,"RI";#N/A,#N/A,FALSE,"woHT";#N/A,#N/A,FALSE,"woHT&amp;JG"}</definedName>
    <definedName name="sfdg" localSheetId="0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k" localSheetId="3" hidden="1">{#N/A,#N/A,FALSE,"A&amp;E";#N/A,#N/A,FALSE,"HighTop";#N/A,#N/A,FALSE,"JG";#N/A,#N/A,FALSE,"RI";#N/A,#N/A,FALSE,"woHT";#N/A,#N/A,FALSE,"woHT&amp;JG"}</definedName>
    <definedName name="sk" localSheetId="2" hidden="1">{#N/A,#N/A,FALSE,"A&amp;E";#N/A,#N/A,FALSE,"HighTop";#N/A,#N/A,FALSE,"JG";#N/A,#N/A,FALSE,"RI";#N/A,#N/A,FALSE,"woHT";#N/A,#N/A,FALSE,"woHT&amp;JG"}</definedName>
    <definedName name="sk" localSheetId="1" hidden="1">{#N/A,#N/A,FALSE,"A&amp;E";#N/A,#N/A,FALSE,"HighTop";#N/A,#N/A,FALSE,"JG";#N/A,#N/A,FALSE,"RI";#N/A,#N/A,FALSE,"woHT";#N/A,#N/A,FALSE,"woHT&amp;JG"}</definedName>
    <definedName name="sk" localSheetId="0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sss2" localSheetId="3" hidden="1">{#N/A,#N/A,FALSE,"Revenue (Annual)";"Revenue _ First 5 years Quarterly",#N/A,FALSE,"Revenue (Qtr)"}</definedName>
    <definedName name="ssss2" localSheetId="2" hidden="1">{#N/A,#N/A,FALSE,"Revenue (Annual)";"Revenue _ First 5 years Quarterly",#N/A,FALSE,"Revenue (Qtr)"}</definedName>
    <definedName name="ssss2" localSheetId="1" hidden="1">{#N/A,#N/A,FALSE,"Revenue (Annual)";"Revenue _ First 5 years Quarterly",#N/A,FALSE,"Revenue (Qtr)"}</definedName>
    <definedName name="ssss2" localSheetId="0" hidden="1">{#N/A,#N/A,FALSE,"Revenue (Annual)";"Revenue _ First 5 years Quarterly",#N/A,FALSE,"Revenue (Qtr)"}</definedName>
    <definedName name="ssss2" hidden="1">{#N/A,#N/A,FALSE,"Revenue (Annual)";"Revenue _ First 5 years Quarterly",#N/A,FALSE,"Revenue (Qtr)"}</definedName>
    <definedName name="TAB_AD_ICMS" localSheetId="3">'[1]1.1 Atualização de Dados'!$B$5:$C$31</definedName>
    <definedName name="TAB_AD_ICMS" localSheetId="2">'[1]1.1 Atualização de Dados'!$B$5:$C$31</definedName>
    <definedName name="TAB_AD_ICMS" localSheetId="1">'[1]1.1 Atualização de Dados'!$B$5:$C$31</definedName>
    <definedName name="TAB_AD_ICMS" localSheetId="0">#REF!</definedName>
    <definedName name="TAB_AD_ICMS">#REF!</definedName>
    <definedName name="TAB_BD_DAC" localSheetId="3">[1]BD!$AD$5:$AT$32</definedName>
    <definedName name="TAB_BD_DAC" localSheetId="2">[1]BD!$AD$5:$AT$32</definedName>
    <definedName name="TAB_BD_DAC" localSheetId="1">[1]BD!$AD$5:$AT$32</definedName>
    <definedName name="TAB_BD_DAC" localSheetId="0">#REF!</definedName>
    <definedName name="TAB_BD_DAC">#REF!</definedName>
    <definedName name="TAB_BD_MPPAT" localSheetId="3">[3]BD!$DH$5:$DL$9</definedName>
    <definedName name="TAB_BD_MPPAT" localSheetId="2">[3]BD!$DH$5:$DL$9</definedName>
    <definedName name="TAB_BD_MPPAT" localSheetId="1">[3]BD!$DH$5:$DL$9</definedName>
    <definedName name="TAB_BD_MPPAT" localSheetId="0">#REF!</definedName>
    <definedName name="TAB_BD_MPPAT">#REF!</definedName>
    <definedName name="TAB_BD_PCI" localSheetId="3">[1]BD!$M$148:$S$154</definedName>
    <definedName name="TAB_BD_PCI" localSheetId="2">[1]BD!$M$148:$S$154</definedName>
    <definedName name="TAB_BD_PCI" localSheetId="1">[1]BD!$M$148:$S$154</definedName>
    <definedName name="TAB_BD_PCI" localSheetId="0">#REF!</definedName>
    <definedName name="TAB_BD_PCI">#REF!</definedName>
    <definedName name="TAB_BD_PPD" localSheetId="3">[1]BD!$M$6:$S$33</definedName>
    <definedName name="TAB_BD_PPD" localSheetId="2">[1]BD!$M$6:$S$33</definedName>
    <definedName name="TAB_BD_PPD" localSheetId="1">[1]BD!$M$6:$S$33</definedName>
    <definedName name="TAB_BD_PPD" localSheetId="0">#REF!</definedName>
    <definedName name="TAB_BD_PPD">#REF!</definedName>
    <definedName name="TAB_BD_PSESCINC" localSheetId="3">[1]BD!$Q$108:$R$112</definedName>
    <definedName name="TAB_BD_PSESCINC" localSheetId="2">[1]BD!$Q$108:$R$112</definedName>
    <definedName name="TAB_BD_PSESCINC" localSheetId="1">[1]BD!$Q$108:$R$112</definedName>
    <definedName name="TAB_BD_PSESCINC" localSheetId="0">#REF!</definedName>
    <definedName name="TAB_BD_PSESCINC">#REF!</definedName>
    <definedName name="TAB_BD_PTPS" localSheetId="3">[1]BD!$M$108:$N$112</definedName>
    <definedName name="TAB_BD_PTPS" localSheetId="2">[1]BD!$M$108:$N$112</definedName>
    <definedName name="TAB_BD_PTPS" localSheetId="1">[1]BD!$M$108:$N$112</definedName>
    <definedName name="TAB_BD_PTPS" localSheetId="0">#REF!</definedName>
    <definedName name="TAB_BD_PTPS">#REF!</definedName>
    <definedName name="TAB_BD_UF" localSheetId="3">[1]BD!$AM$91:$AO$117</definedName>
    <definedName name="TAB_BD_UF" localSheetId="2">[1]BD!$AM$91:$AO$117</definedName>
    <definedName name="TAB_BD_UF" localSheetId="1">[1]BD!$AM$91:$AO$117</definedName>
    <definedName name="TAB_BD_UF" localSheetId="0">#REF!</definedName>
    <definedName name="TAB_BD_UF">#REF!</definedName>
    <definedName name="TAB_CC_CAPESO" localSheetId="3">[1]BD!$IP$5:$IP$49</definedName>
    <definedName name="TAB_CC_CAPESO" localSheetId="2">[1]BD!$IP$5:$IP$49</definedName>
    <definedName name="TAB_CC_CAPESO" localSheetId="1">[1]BD!$IP$5:$IP$49</definedName>
    <definedName name="TAB_CC_CAPESO" localSheetId="0">#REF!</definedName>
    <definedName name="TAB_CC_CAPESO">#REF!</definedName>
    <definedName name="TAB_CC_IL" localSheetId="3">'[1]Classificação Cenários'!$Z$5:$AH$7</definedName>
    <definedName name="TAB_CC_IL" localSheetId="2">'[1]Classificação Cenários'!$Z$5:$AH$7</definedName>
    <definedName name="TAB_CC_IL" localSheetId="1">'[1]Classificação Cenários'!$Z$5:$AH$7</definedName>
    <definedName name="TAB_CC_IL" localSheetId="0">#REF!</definedName>
    <definedName name="TAB_CC_IL">#REF!</definedName>
    <definedName name="TAB_CC_NAV" localSheetId="3">'[1]Classificação Cenários'!$Q$6:$X$11</definedName>
    <definedName name="TAB_CC_NAV" localSheetId="2">'[1]Classificação Cenários'!$Q$6:$X$11</definedName>
    <definedName name="TAB_CC_NAV" localSheetId="1">'[1]Classificação Cenários'!$Q$6:$X$11</definedName>
    <definedName name="TAB_CC_NAV" localSheetId="0">#REF!</definedName>
    <definedName name="TAB_CC_NAV">#REF!</definedName>
    <definedName name="Tabela_Mix" localSheetId="3">'[2]2. Simulador'!#REF!</definedName>
    <definedName name="Tabela_Mix" localSheetId="2">'[2]2. Simulador'!#REF!</definedName>
    <definedName name="Tabela_Mix" localSheetId="1">'[2]2. Simulador'!#REF!</definedName>
    <definedName name="Tabela_Mix" localSheetId="0">#REF!</definedName>
    <definedName name="Tabela_Mix">#REF!</definedName>
    <definedName name="Tax" localSheetId="3" hidden="1">{#N/A,#N/A,FALSE,"Variables";#N/A,#N/A,FALSE,"NPV Cashflows NZ$";#N/A,#N/A,FALSE,"Cashflows NZ$"}</definedName>
    <definedName name="Tax" localSheetId="2" hidden="1">{#N/A,#N/A,FALSE,"Variables";#N/A,#N/A,FALSE,"NPV Cashflows NZ$";#N/A,#N/A,FALSE,"Cashflows NZ$"}</definedName>
    <definedName name="Tax" localSheetId="1" hidden="1">{#N/A,#N/A,FALSE,"Variables";#N/A,#N/A,FALSE,"NPV Cashflows NZ$";#N/A,#N/A,FALSE,"Cashflows NZ$"}</definedName>
    <definedName name="Tax" localSheetId="0" hidden="1">{#N/A,#N/A,FALSE,"Variables";#N/A,#N/A,FALSE,"NPV Cashflows NZ$";#N/A,#N/A,FALSE,"Cashflows NZ$"}</definedName>
    <definedName name="Tax" hidden="1">{#N/A,#N/A,FALSE,"Variables";#N/A,#N/A,FALSE,"NPV Cashflows NZ$";#N/A,#N/A,FALSE,"Cashflows NZ$"}</definedName>
    <definedName name="TECA_AAR_At" localSheetId="3">'[1]2. Simulador - Investimento'!$C$87</definedName>
    <definedName name="TECA_AAR_At" localSheetId="2">'[1]2. Simulador - Investimento'!$C$87</definedName>
    <definedName name="TECA_AAR_At" localSheetId="1">'[1]2. Simulador - Investimento'!$C$87</definedName>
    <definedName name="TECA_AAR_At" localSheetId="0">#REF!</definedName>
    <definedName name="TECA_AAR_At">#REF!</definedName>
    <definedName name="TECA_AAR_Dj" localSheetId="3">'[1]2. Simulador - Investimento'!$L$87</definedName>
    <definedName name="TECA_AAR_Dj" localSheetId="2">'[1]2. Simulador - Investimento'!$L$87</definedName>
    <definedName name="TECA_AAR_Dj" localSheetId="1">'[1]2. Simulador - Investimento'!$L$87</definedName>
    <definedName name="TECA_AAR_Dj" localSheetId="0">#REF!</definedName>
    <definedName name="TECA_AAR_Dj">#REF!</definedName>
    <definedName name="TECA_AARMAX_Sm" localSheetId="3">[1]BD_Cálculos!$AM$53</definedName>
    <definedName name="TECA_AARMAX_Sm" localSheetId="2">[1]BD_Cálculos!$AM$53</definedName>
    <definedName name="TECA_AARMAX_Sm" localSheetId="1">[1]BD_Cálculos!$AM$53</definedName>
    <definedName name="TECA_AARMAX_Sm" localSheetId="0">#REF!</definedName>
    <definedName name="TECA_AARMAX_Sm">#REF!</definedName>
    <definedName name="TECA_AARMIN_Sm" localSheetId="3">[1]BD_Cálculos!$AL$53</definedName>
    <definedName name="TECA_AARMIN_Sm" localSheetId="2">[1]BD_Cálculos!$AL$53</definedName>
    <definedName name="TECA_AARMIN_Sm" localSheetId="1">[1]BD_Cálculos!$AL$53</definedName>
    <definedName name="TECA_AARMIN_Sm" localSheetId="0">#REF!</definedName>
    <definedName name="TECA_AARMIN_Sm">#REF!</definedName>
    <definedName name="TECA_AER_At" localSheetId="3">'[1]2. Simulador - Investimento'!$C$89</definedName>
    <definedName name="TECA_AER_At" localSheetId="2">'[1]2. Simulador - Investimento'!$C$89</definedName>
    <definedName name="TECA_AER_At" localSheetId="1">'[1]2. Simulador - Investimento'!$C$89</definedName>
    <definedName name="TECA_AER_At" localSheetId="0">#REF!</definedName>
    <definedName name="TECA_AER_At">#REF!</definedName>
    <definedName name="TECA_AER_Dj" localSheetId="3">'[1]2. Simulador - Investimento'!$L$89</definedName>
    <definedName name="TECA_AER_Dj" localSheetId="2">'[1]2. Simulador - Investimento'!$L$89</definedName>
    <definedName name="TECA_AER_Dj" localSheetId="1">'[1]2. Simulador - Investimento'!$L$89</definedName>
    <definedName name="TECA_AER_Dj" localSheetId="0">#REF!</definedName>
    <definedName name="TECA_AER_Dj">#REF!</definedName>
    <definedName name="TECA_AERMAX_Sm" localSheetId="3">[1]BD_Cálculos!$AQ$53</definedName>
    <definedName name="TECA_AERMAX_Sm" localSheetId="2">[1]BD_Cálculos!$AQ$53</definedName>
    <definedName name="TECA_AERMAX_Sm" localSheetId="1">[1]BD_Cálculos!$AQ$53</definedName>
    <definedName name="TECA_AERMAX_Sm" localSheetId="0">#REF!</definedName>
    <definedName name="TECA_AERMAX_Sm">#REF!</definedName>
    <definedName name="TECA_AERMIN_Sm" localSheetId="3">[1]BD_Cálculos!$AP$53</definedName>
    <definedName name="TECA_AERMIN_Sm" localSheetId="2">[1]BD_Cálculos!$AP$53</definedName>
    <definedName name="TECA_AERMIN_Sm" localSheetId="1">[1]BD_Cálculos!$AP$53</definedName>
    <definedName name="TECA_AERMIN_Sm" localSheetId="0">#REF!</definedName>
    <definedName name="TECA_AERMIN_Sm">#REF!</definedName>
    <definedName name="TECA_APT_At" localSheetId="3">'[1]2. Simulador - Investimento'!$C$88</definedName>
    <definedName name="TECA_APT_At" localSheetId="2">'[1]2. Simulador - Investimento'!$C$88</definedName>
    <definedName name="TECA_APT_At" localSheetId="1">'[1]2. Simulador - Investimento'!$C$88</definedName>
    <definedName name="TECA_APT_At" localSheetId="0">#REF!</definedName>
    <definedName name="TECA_APT_At">#REF!</definedName>
    <definedName name="TECA_APT_Dj" localSheetId="3">'[1]2. Simulador - Investimento'!$L$88</definedName>
    <definedName name="TECA_APT_Dj" localSheetId="2">'[1]2. Simulador - Investimento'!$L$88</definedName>
    <definedName name="TECA_APT_Dj" localSheetId="1">'[1]2. Simulador - Investimento'!$L$88</definedName>
    <definedName name="TECA_APT_Dj" localSheetId="0">#REF!</definedName>
    <definedName name="TECA_APT_Dj">#REF!</definedName>
    <definedName name="TECA_APTEXP_Sm" localSheetId="3">[1]BD_Cálculos!$GB$13</definedName>
    <definedName name="TECA_APTEXP_Sm" localSheetId="2">[1]BD_Cálculos!$GB$13</definedName>
    <definedName name="TECA_APTEXP_Sm" localSheetId="1">[1]BD_Cálculos!$GB$13</definedName>
    <definedName name="TECA_APTEXP_Sm" localSheetId="0">#REF!</definedName>
    <definedName name="TECA_APTEXP_Sm">#REF!</definedName>
    <definedName name="TECA_APTMAX_Sm" localSheetId="3">[1]BD_Cálculos!$AO$53</definedName>
    <definedName name="TECA_APTMAX_Sm" localSheetId="2">[1]BD_Cálculos!$AO$53</definedName>
    <definedName name="TECA_APTMAX_Sm" localSheetId="1">[1]BD_Cálculos!$AO$53</definedName>
    <definedName name="TECA_APTMAX_Sm" localSheetId="0">#REF!</definedName>
    <definedName name="TECA_APTMAX_Sm">#REF!</definedName>
    <definedName name="TECA_APTMIN_Sm" localSheetId="3">[1]BD_Cálculos!$AN$53</definedName>
    <definedName name="TECA_APTMIN_Sm" localSheetId="2">[1]BD_Cálculos!$AN$53</definedName>
    <definedName name="TECA_APTMIN_Sm" localSheetId="1">[1]BD_Cálculos!$AN$53</definedName>
    <definedName name="TECA_APTMIN_Sm" localSheetId="0">#REF!</definedName>
    <definedName name="TECA_APTMIN_Sm">#REF!</definedName>
    <definedName name="TECA_APTREF_Sm" localSheetId="3">[1]BD_Cálculos!$GA$13</definedName>
    <definedName name="TECA_APTREF_Sm" localSheetId="2">[1]BD_Cálculos!$GA$13</definedName>
    <definedName name="TECA_APTREF_Sm" localSheetId="1">[1]BD_Cálculos!$GA$13</definedName>
    <definedName name="TECA_APTREF_Sm" localSheetId="0">#REF!</definedName>
    <definedName name="TECA_APTREF_Sm">#REF!</definedName>
    <definedName name="TECA_BGS_Sm" localSheetId="3">[1]BD_Cálculos!$GC$19</definedName>
    <definedName name="TECA_BGS_Sm" localSheetId="2">[1]BD_Cálculos!$GC$19</definedName>
    <definedName name="TECA_BGS_Sm" localSheetId="1">[1]BD_Cálculos!$GC$19</definedName>
    <definedName name="TECA_BGS_Sm" localSheetId="0">#REF!</definedName>
    <definedName name="TECA_BGS_Sm">#REF!</definedName>
    <definedName name="TECA_CCR_Sm" localSheetId="3">[1]BD_Cálculos!$GB$19</definedName>
    <definedName name="TECA_CCR_Sm" localSheetId="2">[1]BD_Cálculos!$GB$19</definedName>
    <definedName name="TECA_CCR_Sm" localSheetId="1">[1]BD_Cálculos!$GB$19</definedName>
    <definedName name="TECA_CCR_Sm" localSheetId="0">#REF!</definedName>
    <definedName name="TECA_CCR_Sm">#REF!</definedName>
    <definedName name="TECA_COND_At" localSheetId="3">'[1]2. Simulador - Investimento'!$C$86</definedName>
    <definedName name="TECA_COND_At" localSheetId="2">'[1]2. Simulador - Investimento'!$C$86</definedName>
    <definedName name="TECA_COND_At" localSheetId="1">'[1]2. Simulador - Investimento'!$C$86</definedName>
    <definedName name="TECA_COND_At" localSheetId="0">#REF!</definedName>
    <definedName name="TECA_COND_At">#REF!</definedName>
    <definedName name="TECA_COND_Dj" localSheetId="3">'[1]2. Simulador - Investimento'!$L$86</definedName>
    <definedName name="TECA_COND_Dj" localSheetId="2">'[1]2. Simulador - Investimento'!$L$86</definedName>
    <definedName name="TECA_COND_Dj" localSheetId="1">'[1]2. Simulador - Investimento'!$L$86</definedName>
    <definedName name="TECA_COND_Dj" localSheetId="0">#REF!</definedName>
    <definedName name="TECA_COND_Dj">#REF!</definedName>
    <definedName name="TECA_CPS_At" localSheetId="3">'[1]2. Simulador - Investimento'!$C$91</definedName>
    <definedName name="TECA_CPS_At" localSheetId="2">'[1]2. Simulador - Investimento'!$C$91</definedName>
    <definedName name="TECA_CPS_At" localSheetId="1">'[1]2. Simulador - Investimento'!$C$91</definedName>
    <definedName name="TECA_CPS_At" localSheetId="0">#REF!</definedName>
    <definedName name="TECA_CPS_At">#REF!</definedName>
    <definedName name="TECA_CPS_Sm" localSheetId="3">[1]BD_Cálculos!$GA$22</definedName>
    <definedName name="TECA_CPS_Sm" localSheetId="2">[1]BD_Cálculos!$GA$22</definedName>
    <definedName name="TECA_CPS_Sm" localSheetId="1">[1]BD_Cálculos!$GA$22</definedName>
    <definedName name="TECA_CPS_Sm" localSheetId="0">#REF!</definedName>
    <definedName name="TECA_CPS_Sm">#REF!</definedName>
    <definedName name="TECA_MEC_At" localSheetId="3">'[1]2. Simulador - Investimento'!$C$90</definedName>
    <definedName name="TECA_MEC_At" localSheetId="2">'[1]2. Simulador - Investimento'!$C$90</definedName>
    <definedName name="TECA_MEC_At" localSheetId="1">'[1]2. Simulador - Investimento'!$C$90</definedName>
    <definedName name="TECA_MEC_At" localSheetId="0">#REF!</definedName>
    <definedName name="TECA_MEC_At">#REF!</definedName>
    <definedName name="TPS_AR_At" localSheetId="3">'[1]2. Simulador - Investimento'!$C$54</definedName>
    <definedName name="TPS_AR_At" localSheetId="2">'[1]2. Simulador - Investimento'!$C$54</definedName>
    <definedName name="TPS_AR_At" localSheetId="1">'[1]2. Simulador - Investimento'!$C$54</definedName>
    <definedName name="TPS_AR_At" localSheetId="0">#REF!</definedName>
    <definedName name="TPS_AR_At">#REF!</definedName>
    <definedName name="TPS_AR_Dj" localSheetId="3">'[1]2. Simulador - Investimento'!$L$54</definedName>
    <definedName name="TPS_AR_Dj" localSheetId="2">'[1]2. Simulador - Investimento'!$L$54</definedName>
    <definedName name="TPS_AR_Dj" localSheetId="1">'[1]2. Simulador - Investimento'!$L$54</definedName>
    <definedName name="TPS_AR_Dj" localSheetId="0">#REF!</definedName>
    <definedName name="TPS_AR_Dj">#REF!</definedName>
    <definedName name="TPS_AR_Man" localSheetId="3">'[1]2. Simulador - Manutenção'!$C$36</definedName>
    <definedName name="TPS_AR_Man" localSheetId="2">'[1]2. Simulador - Manutenção'!$C$36</definedName>
    <definedName name="TPS_AR_Man" localSheetId="1">'[1]2. Simulador - Manutenção'!$C$36</definedName>
    <definedName name="TPS_AR_Man" localSheetId="0">#REF!</definedName>
    <definedName name="TPS_AR_Man">#REF!</definedName>
    <definedName name="TPS_ARMAX_Sm" localSheetId="3">[1]BD_Cálculos!$I$59</definedName>
    <definedName name="TPS_ARMAX_Sm" localSheetId="2">[1]BD_Cálculos!$I$59</definedName>
    <definedName name="TPS_ARMAX_Sm" localSheetId="1">[1]BD_Cálculos!$I$59</definedName>
    <definedName name="TPS_ARMAX_Sm" localSheetId="0">#REF!</definedName>
    <definedName name="TPS_ARMAX_Sm">#REF!</definedName>
    <definedName name="TPS_ARMIN_Sm" localSheetId="3">[1]BD_Cálculos!$H$59</definedName>
    <definedName name="TPS_ARMIN_Sm" localSheetId="2">[1]BD_Cálculos!$H$59</definedName>
    <definedName name="TPS_ARMIN_Sm" localSheetId="1">[1]BD_Cálculos!$H$59</definedName>
    <definedName name="TPS_ARMIN_Sm" localSheetId="0">#REF!</definedName>
    <definedName name="TPS_ARMIN_Sm">#REF!</definedName>
    <definedName name="TPS_EXP_Dj" localSheetId="3">'[1]2. Simulador - Investimento'!$L$55</definedName>
    <definedName name="TPS_EXP_Dj" localSheetId="2">'[1]2. Simulador - Investimento'!$L$55</definedName>
    <definedName name="TPS_EXP_Dj" localSheetId="1">'[1]2. Simulador - Investimento'!$L$55</definedName>
    <definedName name="TPS_EXP_Dj" localSheetId="0">#REF!</definedName>
    <definedName name="TPS_EXP_Dj">#REF!</definedName>
    <definedName name="TPS_MAN1" localSheetId="3">[1]BD_Cálculos!#REF!</definedName>
    <definedName name="TPS_MAN1" localSheetId="2">[1]BD_Cálculos!#REF!</definedName>
    <definedName name="TPS_MAN1" localSheetId="1">[1]BD_Cálculos!#REF!</definedName>
    <definedName name="TPS_MAN1" localSheetId="0">#REF!</definedName>
    <definedName name="TPS_MAN1">#REF!</definedName>
    <definedName name="TPS_REF_Man" localSheetId="3">'[1]2. Simulador - Manutenção'!$C$37</definedName>
    <definedName name="TPS_REF_Man" localSheetId="2">'[1]2. Simulador - Manutenção'!$C$37</definedName>
    <definedName name="TPS_REF_Man" localSheetId="1">'[1]2. Simulador - Manutenção'!$C$37</definedName>
    <definedName name="TPS_REF_Man" localSheetId="0">#REF!</definedName>
    <definedName name="TPS_REF_Man">#REF!</definedName>
    <definedName name="VOL_ATERRO_FXPP1" localSheetId="3">[1]BD_Cálculos!$AF$120</definedName>
    <definedName name="VOL_ATERRO_FXPP1" localSheetId="2">[1]BD_Cálculos!$AF$120</definedName>
    <definedName name="VOL_ATERRO_FXPP1" localSheetId="1">[1]BD_Cálculos!$AF$120</definedName>
    <definedName name="VOL_ATERRO_FXPP1" localSheetId="0">#REF!</definedName>
    <definedName name="VOL_ATERRO_FXPP1">#REF!</definedName>
    <definedName name="VOL_ATERRO_FXPP2" localSheetId="3">[1]BD_Cálculos!$AF$125</definedName>
    <definedName name="VOL_ATERRO_FXPP2" localSheetId="2">[1]BD_Cálculos!$AF$125</definedName>
    <definedName name="VOL_ATERRO_FXPP2" localSheetId="1">[1]BD_Cálculos!$AF$125</definedName>
    <definedName name="VOL_ATERRO_FXPP2" localSheetId="0">#REF!</definedName>
    <definedName name="VOL_ATERRO_FXPP2">#REF!</definedName>
    <definedName name="VOL_ATERRO_PAT" localSheetId="3">[1]BD_Cálculos!$AF$129</definedName>
    <definedName name="VOL_ATERRO_PAT" localSheetId="2">[1]BD_Cálculos!$AF$129</definedName>
    <definedName name="VOL_ATERRO_PAT" localSheetId="1">[1]BD_Cálculos!$AF$129</definedName>
    <definedName name="VOL_ATERRO_PAT" localSheetId="0">#REF!</definedName>
    <definedName name="VOL_ATERRO_PAT">#REF!</definedName>
    <definedName name="VOL_ATERRO_PAT_AVG" localSheetId="3">[3]BD_Cálculos!$AF$132</definedName>
    <definedName name="VOL_ATERRO_PAT_AVG" localSheetId="2">[3]BD_Cálculos!$AF$132</definedName>
    <definedName name="VOL_ATERRO_PAT_AVG" localSheetId="1">[3]BD_Cálculos!$AF$132</definedName>
    <definedName name="VOL_ATERRO_PAT_AVG" localSheetId="0">#REF!</definedName>
    <definedName name="VOL_ATERRO_PAT_AVG">#REF!</definedName>
    <definedName name="VOL_ATERRO_PPD1" localSheetId="3">[1]BD_Cálculos!$AF$119</definedName>
    <definedName name="VOL_ATERRO_PPD1" localSheetId="2">[1]BD_Cálculos!$AF$119</definedName>
    <definedName name="VOL_ATERRO_PPD1" localSheetId="1">[1]BD_Cálculos!$AF$119</definedName>
    <definedName name="VOL_ATERRO_PPD1" localSheetId="0">#REF!</definedName>
    <definedName name="VOL_ATERRO_PPD1">#REF!</definedName>
    <definedName name="VOL_ATERRO_PPD2" localSheetId="3">[1]BD_Cálculos!$AF$124</definedName>
    <definedName name="VOL_ATERRO_PPD2" localSheetId="2">[1]BD_Cálculos!$AF$124</definedName>
    <definedName name="VOL_ATERRO_PPD2" localSheetId="1">[1]BD_Cálculos!$AF$124</definedName>
    <definedName name="VOL_ATERRO_PPD2" localSheetId="0">#REF!</definedName>
    <definedName name="VOL_ATERRO_PPD2">#REF!</definedName>
    <definedName name="VOL_ATERRO_RESA1" localSheetId="3">[1]BD_Cálculos!$AF$123</definedName>
    <definedName name="VOL_ATERRO_RESA1" localSheetId="2">[1]BD_Cálculos!$AF$123</definedName>
    <definedName name="VOL_ATERRO_RESA1" localSheetId="1">[1]BD_Cálculos!$AF$123</definedName>
    <definedName name="VOL_ATERRO_RESA1" localSheetId="0">#REF!</definedName>
    <definedName name="VOL_ATERRO_RESA1">#REF!</definedName>
    <definedName name="VOL_ATERRO_RESA2" localSheetId="3">[1]BD_Cálculos!$AF$127</definedName>
    <definedName name="VOL_ATERRO_RESA2" localSheetId="2">[1]BD_Cálculos!$AF$127</definedName>
    <definedName name="VOL_ATERRO_RESA2" localSheetId="1">[1]BD_Cálculos!$AF$127</definedName>
    <definedName name="VOL_ATERRO_RESA2" localSheetId="0">#REF!</definedName>
    <definedName name="VOL_ATERRO_RESA2">#REF!</definedName>
    <definedName name="VOL_ATERRO_SESC" localSheetId="3">[1]BD_Cálculos!$AF$131</definedName>
    <definedName name="VOL_ATERRO_SESC" localSheetId="2">[1]BD_Cálculos!$AF$131</definedName>
    <definedName name="VOL_ATERRO_SESC" localSheetId="1">[1]BD_Cálculos!$AF$131</definedName>
    <definedName name="VOL_ATERRO_SESC" localSheetId="0">#REF!</definedName>
    <definedName name="VOL_ATERRO_SESC">#REF!</definedName>
    <definedName name="VOL_ATERRO_TECAPat" localSheetId="3">[1]BD_Cálculos!$AF$130</definedName>
    <definedName name="VOL_ATERRO_TECAPat" localSheetId="2">[1]BD_Cálculos!$AF$130</definedName>
    <definedName name="VOL_ATERRO_TECAPat" localSheetId="1">[1]BD_Cálculos!$AF$130</definedName>
    <definedName name="VOL_ATERRO_TECAPat" localSheetId="0">#REF!</definedName>
    <definedName name="VOL_ATERRO_TECAPat">#REF!</definedName>
    <definedName name="VOL_CORTE_FXPP1" localSheetId="3">[1]BD_Cálculos!$AE$120</definedName>
    <definedName name="VOL_CORTE_FXPP1" localSheetId="2">[1]BD_Cálculos!$AE$120</definedName>
    <definedName name="VOL_CORTE_FXPP1" localSheetId="1">[1]BD_Cálculos!$AE$120</definedName>
    <definedName name="VOL_CORTE_FXPP1" localSheetId="0">#REF!</definedName>
    <definedName name="VOL_CORTE_FXPP1">#REF!</definedName>
    <definedName name="VOL_CORTE_FXPP2" localSheetId="3">[1]BD_Cálculos!$AE$125</definedName>
    <definedName name="VOL_CORTE_FXPP2" localSheetId="2">[1]BD_Cálculos!$AE$125</definedName>
    <definedName name="VOL_CORTE_FXPP2" localSheetId="1">[1]BD_Cálculos!$AE$125</definedName>
    <definedName name="VOL_CORTE_FXPP2" localSheetId="0">#REF!</definedName>
    <definedName name="VOL_CORTE_FXPP2">#REF!</definedName>
    <definedName name="VOL_CORTE_PAT" localSheetId="3">[1]BD_Cálculos!$AE$129</definedName>
    <definedName name="VOL_CORTE_PAT" localSheetId="2">[1]BD_Cálculos!$AE$129</definedName>
    <definedName name="VOL_CORTE_PAT" localSheetId="1">[1]BD_Cálculos!$AE$129</definedName>
    <definedName name="VOL_CORTE_PAT" localSheetId="0">#REF!</definedName>
    <definedName name="VOL_CORTE_PAT">#REF!</definedName>
    <definedName name="VOL_CORTE_PAT_AVG" localSheetId="3">[3]BD_Cálculos!$AE$132</definedName>
    <definedName name="VOL_CORTE_PAT_AVG" localSheetId="2">[3]BD_Cálculos!$AE$132</definedName>
    <definedName name="VOL_CORTE_PAT_AVG" localSheetId="1">[3]BD_Cálculos!$AE$132</definedName>
    <definedName name="VOL_CORTE_PAT_AVG" localSheetId="0">#REF!</definedName>
    <definedName name="VOL_CORTE_PAT_AVG">#REF!</definedName>
    <definedName name="VOL_CORTE_PATPTR" localSheetId="3">[3]BD_Cálculos!$AE$130</definedName>
    <definedName name="VOL_CORTE_PATPTR" localSheetId="2">[3]BD_Cálculos!$AE$130</definedName>
    <definedName name="VOL_CORTE_PATPTR" localSheetId="1">[3]BD_Cálculos!$AE$130</definedName>
    <definedName name="VOL_CORTE_PATPTR" localSheetId="0">#REF!</definedName>
    <definedName name="VOL_CORTE_PATPTR">#REF!</definedName>
    <definedName name="VOL_CORTE_PPD1" localSheetId="3">[1]BD_Cálculos!$AE$119</definedName>
    <definedName name="VOL_CORTE_PPD1" localSheetId="2">[1]BD_Cálculos!$AE$119</definedName>
    <definedName name="VOL_CORTE_PPD1" localSheetId="1">[1]BD_Cálculos!$AE$119</definedName>
    <definedName name="VOL_CORTE_PPD1" localSheetId="0">#REF!</definedName>
    <definedName name="VOL_CORTE_PPD1">#REF!</definedName>
    <definedName name="VOL_CORTE_PPD2" localSheetId="3">[1]BD_Cálculos!$AE$124</definedName>
    <definedName name="VOL_CORTE_PPD2" localSheetId="2">[1]BD_Cálculos!$AE$124</definedName>
    <definedName name="VOL_CORTE_PPD2" localSheetId="1">[1]BD_Cálculos!$AE$124</definedName>
    <definedName name="VOL_CORTE_PPD2" localSheetId="0">#REF!</definedName>
    <definedName name="VOL_CORTE_PPD2">#REF!</definedName>
    <definedName name="VOL_CORTE_PTR" localSheetId="3">[1]BD_Cálculos!$AE$128</definedName>
    <definedName name="VOL_CORTE_PTR" localSheetId="2">[1]BD_Cálculos!$AE$128</definedName>
    <definedName name="VOL_CORTE_PTR" localSheetId="1">[1]BD_Cálculos!$AE$128</definedName>
    <definedName name="VOL_CORTE_PTR" localSheetId="0">#REF!</definedName>
    <definedName name="VOL_CORTE_PTR">#REF!</definedName>
    <definedName name="VOL_CORTE_RESA1" localSheetId="3">[1]BD_Cálculos!$AE$123</definedName>
    <definedName name="VOL_CORTE_RESA1" localSheetId="2">[1]BD_Cálculos!$AE$123</definedName>
    <definedName name="VOL_CORTE_RESA1" localSheetId="1">[1]BD_Cálculos!$AE$123</definedName>
    <definedName name="VOL_CORTE_RESA1" localSheetId="0">#REF!</definedName>
    <definedName name="VOL_CORTE_RESA1">#REF!</definedName>
    <definedName name="VOL_CORTE_RESA2" localSheetId="3">[1]BD_Cálculos!$AE$127</definedName>
    <definedName name="VOL_CORTE_RESA2" localSheetId="2">[1]BD_Cálculos!$AE$127</definedName>
    <definedName name="VOL_CORTE_RESA2" localSheetId="1">[1]BD_Cálculos!$AE$127</definedName>
    <definedName name="VOL_CORTE_RESA2" localSheetId="0">#REF!</definedName>
    <definedName name="VOL_CORTE_RESA2">#REF!</definedName>
    <definedName name="VOL_CORTE_SESC" localSheetId="3">[1]BD_Cálculos!$AE$131</definedName>
    <definedName name="VOL_CORTE_SESC" localSheetId="2">[1]BD_Cálculos!$AE$131</definedName>
    <definedName name="VOL_CORTE_SESC" localSheetId="1">[1]BD_Cálculos!$AE$131</definedName>
    <definedName name="VOL_CORTE_SESC" localSheetId="0">#REF!</definedName>
    <definedName name="VOL_CORTE_SESC">#REF!</definedName>
    <definedName name="VOL_CORTE_TECAPat" localSheetId="3">[1]BD_Cálculos!$AE$130</definedName>
    <definedName name="VOL_CORTE_TECAPat" localSheetId="2">[1]BD_Cálculos!$AE$130</definedName>
    <definedName name="VOL_CORTE_TECAPat" localSheetId="1">[1]BD_Cálculos!$AE$130</definedName>
    <definedName name="VOL_CORTE_TECAPat" localSheetId="0">#REF!</definedName>
    <definedName name="VOL_CORTE_TECAPat">#REF!</definedName>
    <definedName name="woodflow" localSheetId="3" hidden="1">{#N/A,#N/A,FALSE,"Variables";#N/A,#N/A,FALSE,"NPV Cashflows NZ$";#N/A,#N/A,FALSE,"Cashflows NZ$"}</definedName>
    <definedName name="woodflow" localSheetId="2" hidden="1">{#N/A,#N/A,FALSE,"Variables";#N/A,#N/A,FALSE,"NPV Cashflows NZ$";#N/A,#N/A,FALSE,"Cashflows NZ$"}</definedName>
    <definedName name="woodflow" localSheetId="1" hidden="1">{#N/A,#N/A,FALSE,"Variables";#N/A,#N/A,FALSE,"NPV Cashflows NZ$";#N/A,#N/A,FALSE,"Cashflows NZ$"}</definedName>
    <definedName name="woodflow" localSheetId="0" hidden="1">{#N/A,#N/A,FALSE,"Variables";#N/A,#N/A,FALSE,"NPV Cashflows NZ$";#N/A,#N/A,FALSE,"Cashflows NZ$"}</definedName>
    <definedName name="woodflow" hidden="1">{#N/A,#N/A,FALSE,"Variables";#N/A,#N/A,FALSE,"NPV Cashflows NZ$";#N/A,#N/A,FALSE,"Cashflows NZ$"}</definedName>
    <definedName name="wrn.ALL." localSheetId="3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localSheetId="2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localSheetId="1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localSheetId="0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localSheetId="3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2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city." localSheetId="3" hidden="1">{#N/A,#N/A,FALSE,"Capacity"}</definedName>
    <definedName name="wrn.Capacity." localSheetId="2" hidden="1">{#N/A,#N/A,FALSE,"Capacity"}</definedName>
    <definedName name="wrn.Capacity." localSheetId="1" hidden="1">{#N/A,#N/A,FALSE,"Capacity"}</definedName>
    <definedName name="wrn.Capacity." localSheetId="0" hidden="1">{#N/A,#N/A,FALSE,"Capacity"}</definedName>
    <definedName name="wrn.Capacity." hidden="1">{#N/A,#N/A,FALSE,"Capacity"}</definedName>
    <definedName name="wrn.CAPEX." localSheetId="3" hidden="1">{"capex_annual",#N/A,TRUE,"CAPEX";"capex_monthly",#N/A,TRUE,"CAPEX"}</definedName>
    <definedName name="wrn.CAPEX." localSheetId="2" hidden="1">{"capex_annual",#N/A,TRUE,"CAPEX";"capex_monthly",#N/A,TRUE,"CAPEX"}</definedName>
    <definedName name="wrn.CAPEX." localSheetId="1" hidden="1">{"capex_annual",#N/A,TRUE,"CAPEX";"capex_monthly",#N/A,TRUE,"CAPEX"}</definedName>
    <definedName name="wrn.CAPEX." localSheetId="0" hidden="1">{"capex_annual",#N/A,TRUE,"CAPEX";"capex_monthly",#N/A,TRUE,"CAPEX"}</definedName>
    <definedName name="wrn.CAPEX." hidden="1">{"capex_annual",#N/A,TRUE,"CAPEX";"capex_monthly",#N/A,TRUE,"CAPEX"}</definedName>
    <definedName name="wrn.Cashflow._.Summary." localSheetId="3" hidden="1">{#N/A,#N/A,FALSE,"Cashflow"}</definedName>
    <definedName name="wrn.Cashflow._.Summary." localSheetId="2" hidden="1">{#N/A,#N/A,FALSE,"Cashflow"}</definedName>
    <definedName name="wrn.Cashflow._.Summary." localSheetId="1" hidden="1">{#N/A,#N/A,FALSE,"Cashflow"}</definedName>
    <definedName name="wrn.Cashflow._.Summary." localSheetId="0" hidden="1">{#N/A,#N/A,FALSE,"Cashflow"}</definedName>
    <definedName name="wrn.Cashflow._.Summary." hidden="1">{#N/A,#N/A,FALSE,"Cashflow"}</definedName>
    <definedName name="wrn.Cider." localSheetId="3" hidden="1">{#N/A,#N/A,FALSE,"Cider Segment";#N/A,#N/A,FALSE,"Bulmers";#N/A,#N/A,FALSE,"Ritz";#N/A,#N/A,FALSE,"Stag";#N/A,#N/A,FALSE,"Cider Others"}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1" hidden="1">{#N/A,#N/A,FALSE,"Cider Segment";#N/A,#N/A,FALSE,"Bulmers";#N/A,#N/A,FALSE,"Ritz";#N/A,#N/A,FALSE,"Stag";#N/A,#N/A,FALSE,"Cider Others"}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SC2" localSheetId="3" hidden="1">{"page1",#N/A,TRUE,"CSC";"page2",#N/A,TRUE,"CSC"}</definedName>
    <definedName name="wrn.CSC2" localSheetId="2" hidden="1">{"page1",#N/A,TRUE,"CSC";"page2",#N/A,TRUE,"CSC"}</definedName>
    <definedName name="wrn.CSC2" localSheetId="1" hidden="1">{"page1",#N/A,TRUE,"CSC";"page2",#N/A,TRUE,"CSC"}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2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2" hidden="1">{"Standard",#N/A,FALSE,"Dal H Inc Stmt";"Standard",#N/A,FALSE,"Dal H Bal Sht";"Standard",#N/A,FALSE,"Dal H CFs"}</definedName>
    <definedName name="wrn.Dalmatian._.Data." localSheetId="1" hidden="1">{"Standard",#N/A,FALSE,"Dal H Inc Stmt";"Standard",#N/A,FALSE,"Dal H Bal Sht";"Standard",#N/A,FALSE,"Dal H CFs"}</definedName>
    <definedName name="wrn.Dalmatian._.Data." localSheetId="0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tabase." localSheetId="3" hidden="1">{"subs",#N/A,FALSE,"database ";"proportional",#N/A,FALSE,"database "}</definedName>
    <definedName name="wrn.database." localSheetId="2" hidden="1">{"subs",#N/A,FALSE,"database ";"proportional",#N/A,FALSE,"database "}</definedName>
    <definedName name="wrn.database." localSheetId="1" hidden="1">{"subs",#N/A,FALSE,"database ";"proportional",#N/A,FALSE,"database 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2" hidden="1">{#N/A,#N/A,FALSE,"Historical";#N/A,#N/A,FALSE,"EPS-Purchase";#N/A,#N/A,FALSE,"EPS-Pool";#N/A,#N/A,FALSE,"DCF";"Market Share",#N/A,FALSE,"Revenue";"Revenue",#N/A,FALSE,"Revenue"}</definedName>
    <definedName name="wrn.Eagle." localSheetId="1" hidden="1">{#N/A,#N/A,FALSE,"Historical";#N/A,#N/A,FALSE,"EPS-Purchase";#N/A,#N/A,FALSE,"EPS-Pool";#N/A,#N/A,FALSE,"DCF";"Market Share",#N/A,FALSE,"Revenue";"Revenue",#N/A,FALSE,"Revenue"}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_.Base." localSheetId="3" hidden="1">{"Eur Base Top",#N/A,FALSE,"Europe Base";"Eur Base Bottom",#N/A,FALSE,"Europe Base"}</definedName>
    <definedName name="wrn.Europe._.Base." localSheetId="2" hidden="1">{"Eur Base Top",#N/A,FALSE,"Europe Base";"Eur Base Bottom",#N/A,FALSE,"Europe Base"}</definedName>
    <definedName name="wrn.Europe._.Base." localSheetId="1" hidden="1">{"Eur Base Top",#N/A,FALSE,"Europe Base";"Eur Base Bottom",#N/A,FALSE,"Europe Base"}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3" hidden="1">{"IS w Ratios",#N/A,FALSE,"Europe";"PF CF Europe",#N/A,FALSE,"Europe";"DCF Eur Matrix",#N/A,FALSE,"Europe"}</definedName>
    <definedName name="wrn.Europe._.Set." localSheetId="2" hidden="1">{"IS w Ratios",#N/A,FALSE,"Europe";"PF CF Europe",#N/A,FALSE,"Europe";"DCF Eur Matrix",#N/A,FALSE,"Europe"}</definedName>
    <definedName name="wrn.Europe._.Set." localSheetId="1" hidden="1">{"IS w Ratios",#N/A,FALSE,"Europe";"PF CF Europe",#N/A,FALSE,"Europe";"DCF Eur Matrix",#N/A,FALSE,"Europe"}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xports." localSheetId="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3" hidden="1">{"IS FE with Ratios",#N/A,FALSE,"Far East";"PF CF Far East",#N/A,FALSE,"Far East";"DCF Far East Matrix",#N/A,FALSE,"Far East"}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1" hidden="1">{"IS FE with Ratios",#N/A,FALSE,"Far East";"PF CF Far East",#N/A,FALSE,"Far East";"DCF Far East Matrix",#N/A,FALSE,"Far East"}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E._.Sensitivity." localSheetId="3" hidden="1">{"Far East Top",#N/A,FALSE,"FE Model";"Far East Mid",#N/A,FALSE,"FE Model";"Far East Base",#N/A,FALSE,"FE Model"}</definedName>
    <definedName name="wrn.FE._.Sensitivity." localSheetId="2" hidden="1">{"Far East Top",#N/A,FALSE,"FE Model";"Far East Mid",#N/A,FALSE,"FE Model";"Far East Base",#N/A,FALSE,"FE Model"}</definedName>
    <definedName name="wrn.FE._.Sensitivity." localSheetId="1" hidden="1">{"Far East Top",#N/A,FALSE,"FE Model";"Far East Mid",#N/A,FALSE,"FE Model";"Far East Base",#N/A,FALSE,"FE Model"}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inancial._.Summary._.NZ._.DOLLARS." localSheetId="3" hidden="1">{#N/A,#N/A,FALSE,"Variables";#N/A,#N/A,FALSE,"NPV Cashflows NZ$";#N/A,#N/A,FALSE,"Cashflows NZ$"}</definedName>
    <definedName name="wrn.Financial._.Summary._.NZ._.DOLLARS." localSheetId="2" hidden="1">{#N/A,#N/A,FALSE,"Variables";#N/A,#N/A,FALSE,"NPV Cashflows NZ$";#N/A,#N/A,FALSE,"Cashflows NZ$"}</definedName>
    <definedName name="wrn.Financial._.Summary._.NZ._.DOLLARS." localSheetId="1" hidden="1">{#N/A,#N/A,FALSE,"Variables";#N/A,#N/A,FALSE,"NPV Cashflows NZ$";#N/A,#N/A,FALSE,"Cashflows NZ$"}</definedName>
    <definedName name="wrn.Financial._.Summary._.NZ._.DOLLARS." localSheetId="0" hidden="1">{#N/A,#N/A,FALSE,"Variables";#N/A,#N/A,FALSE,"NPV Cashflows NZ$";#N/A,#N/A,FALSE,"Cashflows NZ$"}</definedName>
    <definedName name="wrn.Financial._.Summary._.NZ._.DOLLARS." hidden="1">{#N/A,#N/A,FALSE,"Variables";#N/A,#N/A,FALSE,"NPV Cashflows NZ$";#N/A,#N/A,FALSE,"Cashflows NZ$"}</definedName>
    <definedName name="wrn.Financial._.Summary._.US._.Dollars." localSheetId="3" hidden="1">{#N/A,#N/A,FALSE,"Variables";#N/A,#N/A,FALSE,"Cashflows";#N/A,#N/A,FALSE,"NPV Cashflow"}</definedName>
    <definedName name="wrn.Financial._.Summary._.US._.Dollars." localSheetId="2" hidden="1">{#N/A,#N/A,FALSE,"Variables";#N/A,#N/A,FALSE,"Cashflows";#N/A,#N/A,FALSE,"NPV Cashflow"}</definedName>
    <definedName name="wrn.Financial._.Summary._.US._.Dollars." localSheetId="1" hidden="1">{#N/A,#N/A,FALSE,"Variables";#N/A,#N/A,FALSE,"Cashflows";#N/A,#N/A,FALSE,"NPV Cashflow"}</definedName>
    <definedName name="wrn.Financial._.Summary._.US._.Dollars." localSheetId="0" hidden="1">{#N/A,#N/A,FALSE,"Variables";#N/A,#N/A,FALSE,"Cashflows";#N/A,#N/A,FALSE,"NPV Cashflow"}</definedName>
    <definedName name="wrn.Financial._.Summary._.US._.Dollars." hidden="1">{#N/A,#N/A,FALSE,"Variables";#N/A,#N/A,FALSE,"Cashflows";#N/A,#N/A,FALSE,"NPV Cashflow"}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2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ull." localSheetId="3" hidden="1">{#N/A,#N/A,FALSE,"Summary";#N/A,#N/A,FALSE,"CF";#N/A,#N/A,FALSE,"P&amp;L";#N/A,#N/A,FALSE,"BS";#N/A,#N/A,FALSE,"Returns";#N/A,#N/A,FALSE,"Assumptions";#N/A,#N/A,FALSE,"Analysis"}</definedName>
    <definedName name="wrn.Full." localSheetId="2" hidden="1">{#N/A,#N/A,FALSE,"Summary";#N/A,#N/A,FALSE,"CF";#N/A,#N/A,FALSE,"P&amp;L";#N/A,#N/A,FALSE,"BS";#N/A,#N/A,FALSE,"Returns";#N/A,#N/A,FALSE,"Assumptions";#N/A,#N/A,FALSE,"Analysis"}</definedName>
    <definedName name="wrn.Full." localSheetId="1" hidden="1">{#N/A,#N/A,FALSE,"Summary";#N/A,#N/A,FALSE,"CF";#N/A,#N/A,FALSE,"P&amp;L";#N/A,#N/A,FALSE,"BS";#N/A,#N/A,FALSE,"Returns";#N/A,#N/A,FALSE,"Assumptions";#N/A,#N/A,FALSE,"Analysis"}</definedName>
    <definedName name="wrn.Full." localSheetId="0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_.Out._.Put." localSheetId="3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localSheetId="2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localSheetId="1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localSheetId="0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3" hidden="1">{#N/A,#N/A,FALSE,"Italy";#N/A,#N/A,FALSE,"Aperol Italy";#N/A,#N/A,FALSE,"Aperol Soda Italy";#N/A,#N/A,FALSE,"Spumanti";#N/A,#N/A,FALSE,"Barbieri Liqueur Italy";#N/A,#N/A,FALSE,"Others Italy"}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1" hidden="1">{#N/A,#N/A,FALSE,"Italy";#N/A,#N/A,FALSE,"Aperol Italy";#N/A,#N/A,FALSE,"Aperol Soda Italy";#N/A,#N/A,FALSE,"Spumanti";#N/A,#N/A,FALSE,"Barbieri Liqueur Italy";#N/A,#N/A,FALSE,"Others Italy"}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3" hidden="1">{"JG FE Top",#N/A,FALSE,"JG FE $";"JG FE Bottom",#N/A,FALSE,"JG FE $"}</definedName>
    <definedName name="wrn.JG._.FE._.Dollar." localSheetId="2" hidden="1">{"JG FE Top",#N/A,FALSE,"JG FE $";"JG FE Bottom",#N/A,FALSE,"JG FE $"}</definedName>
    <definedName name="wrn.JG._.FE._.Dollar." localSheetId="1" hidden="1">{"JG FE Top",#N/A,FALSE,"JG FE $";"JG FE Bottom",#N/A,FALSE,"JG FE $"}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3" hidden="1">{"JG FE Top",#N/A,FALSE,"JG FE ¥";"JG FE Bottom",#N/A,FALSE,"JG FE ¥"}</definedName>
    <definedName name="wrn.JG._.FE._.Yen." localSheetId="2" hidden="1">{"JG FE Top",#N/A,FALSE,"JG FE ¥";"JG FE Bottom",#N/A,FALSE,"JG FE ¥"}</definedName>
    <definedName name="wrn.JG._.FE._.Yen." localSheetId="1" hidden="1">{"JG FE Top",#N/A,FALSE,"JG FE ¥";"JG FE Bottom",#N/A,FALSE,"JG FE ¥"}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gilla." localSheetId="3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2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erger." localSheetId="3" hidden="1">{"inputs",#N/A,FALSE,"Inputs";"stock",#N/A,FALSE,"Stock_pur";"pool",#N/A,FALSE,"Pooling";"debt",#N/A,FALSE,"Debt_pur";"blend",#N/A,FALSE,"50_50"}</definedName>
    <definedName name="wrn.merger." localSheetId="2" hidden="1">{"inputs",#N/A,FALSE,"Inputs";"stock",#N/A,FALSE,"Stock_pur";"pool",#N/A,FALSE,"Pooling";"debt",#N/A,FALSE,"Debt_pur";"blend",#N/A,FALSE,"50_50"}</definedName>
    <definedName name="wrn.merger." localSheetId="1" hidden="1">{"inputs",#N/A,FALSE,"Inputs";"stock",#N/A,FALSE,"Stock_pur";"pool",#N/A,FALSE,"Pooling";"debt",#N/A,FALSE,"Debt_pur";"blend",#N/A,FALSE,"50_50"}</definedName>
    <definedName name="wrn.merger." localSheetId="0" hidden="1">{"inputs",#N/A,FALSE,"Inputs";"stock",#N/A,FALSE,"Stock_pur";"pool",#N/A,FALSE,"Pooling";"debt",#N/A,FALSE,"Debt_pur";"blend",#N/A,FALSE,"50_50"}</definedName>
    <definedName name="wrn.merger." hidden="1">{"inputs",#N/A,FALSE,"Inputs";"stock",#N/A,FALSE,"Stock_pur";"pool",#N/A,FALSE,"Pooling";"debt",#N/A,FALSE,"Debt_pur";"blend",#N/A,FALSE,"50_50"}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1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2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1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0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3" hidden="1">{"NA Top",#N/A,FALSE,"NA Model";"NA Bottom",#N/A,FALSE,"NA Model"}</definedName>
    <definedName name="wrn.NA._.Model._.T._.and._.B." localSheetId="2" hidden="1">{"NA Top",#N/A,FALSE,"NA Model";"NA Bottom",#N/A,FALSE,"NA Model"}</definedName>
    <definedName name="wrn.NA._.Model._.T._.and._.B." localSheetId="1" hidden="1">{"NA Top",#N/A,FALSE,"NA Model";"NA Bottom",#N/A,FALSE,"NA Model"}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3" hidden="1">{"NA Top",#N/A,FALSE,"NA-ULV";"NA Bottom",#N/A,FALSE,"NA-ULV"}</definedName>
    <definedName name="wrn.NA_ULV._.Tand._.B." localSheetId="2" hidden="1">{"NA Top",#N/A,FALSE,"NA-ULV";"NA Bottom",#N/A,FALSE,"NA-ULV"}</definedName>
    <definedName name="wrn.NA_ULV._.Tand._.B." localSheetId="1" hidden="1">{"NA Top",#N/A,FALSE,"NA-ULV";"NA Bottom",#N/A,FALSE,"NA-ULV"}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Post._.Tax." localSheetId="3" hidden="1">{#N/A,#N/A,FALSE,"timeval";#N/A,#N/A,FALSE,"Sens";#N/A,#N/A,FALSE,"Amortisation";#N/A,#N/A,FALSE,"Profit &amp; Loss";#N/A,#N/A,FALSE,"Fin Cashflow"}</definedName>
    <definedName name="wrn.Post._.Tax." localSheetId="2" hidden="1">{#N/A,#N/A,FALSE,"timeval";#N/A,#N/A,FALSE,"Sens";#N/A,#N/A,FALSE,"Amortisation";#N/A,#N/A,FALSE,"Profit &amp; Loss";#N/A,#N/A,FALSE,"Fin Cashflow"}</definedName>
    <definedName name="wrn.Post._.Tax." localSheetId="1" hidden="1">{#N/A,#N/A,FALSE,"timeval";#N/A,#N/A,FALSE,"Sens";#N/A,#N/A,FALSE,"Amortisation";#N/A,#N/A,FALSE,"Profit &amp; Loss";#N/A,#N/A,FALSE,"Fin Cashflow"}</definedName>
    <definedName name="wrn.Post._.Tax." localSheetId="0" hidden="1">{#N/A,#N/A,FALSE,"timeval";#N/A,#N/A,FALSE,"Sens";#N/A,#N/A,FALSE,"Amortisation";#N/A,#N/A,FALSE,"Profit &amp; Loss";#N/A,#N/A,FALSE,"Fin Cashflow"}</definedName>
    <definedName name="wrn.Post._.Tax." hidden="1">{#N/A,#N/A,FALSE,"timeval";#N/A,#N/A,FALSE,"Sens";#N/A,#N/A,FALSE,"Amortisation";#N/A,#N/A,FALSE,"Profit &amp; Loss";#N/A,#N/A,FALSE,"Fin Cashflow"}</definedName>
    <definedName name="wrn.PrimeCo." localSheetId="3" hidden="1">{"print 1",#N/A,FALSE,"PrimeCo PCS";"print 2",#N/A,FALSE,"PrimeCo PCS";"valuation",#N/A,FALSE,"PrimeCo PCS"}</definedName>
    <definedName name="wrn.PrimeCo." localSheetId="2" hidden="1">{"print 1",#N/A,FALSE,"PrimeCo PCS";"print 2",#N/A,FALSE,"PrimeCo PCS";"valuation",#N/A,FALSE,"PrimeCo PCS"}</definedName>
    <definedName name="wrn.PrimeCo." localSheetId="1" hidden="1">{"print 1",#N/A,FALSE,"PrimeCo PCS";"print 2",#N/A,FALSE,"PrimeCo PCS";"valuation",#N/A,FALSE,"PrimeCo PCS"}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3" hidden="1">{"Print Top",#N/A,FALSE,"Europe Model";"Print Bottom",#N/A,FALSE,"Europe Model"}</definedName>
    <definedName name="wrn.Print._.Europe._.TandB." localSheetId="2" hidden="1">{"Print Top",#N/A,FALSE,"Europe Model";"Print Bottom",#N/A,FALSE,"Europe Model"}</definedName>
    <definedName name="wrn.Print._.Europe._.TandB." localSheetId="1" hidden="1">{"Print Top",#N/A,FALSE,"Europe Model";"Print Bottom",#N/A,FALSE,"Europe Model"}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3" hidden="1">{"Far East Top",#N/A,FALSE,"FE Model";"Far East Bottom",#N/A,FALSE,"FE Model"}</definedName>
    <definedName name="wrn.Print._.FE._.T._.and._.B." localSheetId="2" hidden="1">{"Far East Top",#N/A,FALSE,"FE Model";"Far East Bottom",#N/A,FALSE,"FE Model"}</definedName>
    <definedName name="wrn.Print._.FE._.T._.and._.B." localSheetId="1" hidden="1">{"Far East Top",#N/A,FALSE,"FE Model";"Far East Bottom",#N/A,FALSE,"FE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standalone." localSheetId="3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localSheetId="1" hidden="1">{"standalone1",#N/A,FALSE,"DCFBase";"standalone2",#N/A,FALSE,"DCFBase"}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_all_sections." localSheetId="3" hidden="1">{#N/A,#N/A,TRUE,"Title";#N/A,#N/A,TRUE,"CC-Summary";#N/A,#N/A,TRUE,"CapitalCost";#N/A,#N/A,TRUE,"Revenue and cost analysis";#N/A,#N/A,TRUE,"DCF";#N/A,#N/A,TRUE,"DCF-APV";#N/A,#N/A,TRUE,"DCF-WACC"}</definedName>
    <definedName name="wrn.Print_all_sections." localSheetId="2" hidden="1">{#N/A,#N/A,TRUE,"Title";#N/A,#N/A,TRUE,"CC-Summary";#N/A,#N/A,TRUE,"CapitalCost";#N/A,#N/A,TRUE,"Revenue and cost analysis";#N/A,#N/A,TRUE,"DCF";#N/A,#N/A,TRUE,"DCF-APV";#N/A,#N/A,TRUE,"DCF-WACC"}</definedName>
    <definedName name="wrn.Print_all_sections." localSheetId="1" hidden="1">{#N/A,#N/A,TRUE,"Title";#N/A,#N/A,TRUE,"CC-Summary";#N/A,#N/A,TRUE,"CapitalCost";#N/A,#N/A,TRUE,"Revenue and cost analysis";#N/A,#N/A,TRUE,"DCF";#N/A,#N/A,TRUE,"DCF-APV";#N/A,#N/A,TRUE,"DCF-WACC"}</definedName>
    <definedName name="wrn.Print_all_sections." localSheetId="0" hidden="1">{#N/A,#N/A,TRUE,"Title";#N/A,#N/A,TRUE,"CC-Summary";#N/A,#N/A,TRUE,"CapitalCost";#N/A,#N/A,TRUE,"Revenue and cost analysis";#N/A,#N/A,TRUE,"DCF";#N/A,#N/A,TRUE,"DCF-APV";#N/A,#N/A,TRUE,"DCF-WACC"}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CSC." localSheetId="3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localSheetId="1" hidden="1">{"CSC_1",#N/A,FALSE,"CSC Outputs";"CSC_2",#N/A,FALSE,"CSC Outputs"}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2" hidden="1">{"output","fiftysix",FALSE,"mergerplans";"inputs",#N/A,FALSE,"mergerplans";"output","sixtyfive",FALSE,"mergerplans";"output","seventy",FALSE,"mergerplans"}</definedName>
    <definedName name="wrn.printall." localSheetId="1" hidden="1">{"output","fiftysix",FALSE,"mergerplans";"inputs",#N/A,FALSE,"mergerplans";"output","sixtyfive",FALSE,"mergerplans";"output","seventy",FALSE,"mergerplans"}</definedName>
    <definedName name="wrn.printall." localSheetId="0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venue." localSheetId="3" hidden="1">{#N/A,#N/A,FALSE,"Revenue (Annual)";"Revenue _ First 5 years Quarterly",#N/A,FALSE,"Revenue (Qtr)"}</definedName>
    <definedName name="wrn.Revenue." localSheetId="2" hidden="1">{#N/A,#N/A,FALSE,"Revenue (Annual)";"Revenue _ First 5 years Quarterly",#N/A,FALSE,"Revenue (Qtr)"}</definedName>
    <definedName name="wrn.Revenue." localSheetId="1" hidden="1">{#N/A,#N/A,FALSE,"Revenue (Annual)";"Revenue _ First 5 years Quarterly",#N/A,FALSE,"Revenue (Qtr)"}</definedName>
    <definedName name="wrn.Revenue." localSheetId="0" hidden="1">{#N/A,#N/A,FALSE,"Revenue (Annual)";"Revenue _ First 5 years Quarterly",#N/A,FALSE,"Revenue (Qtr)"}</definedName>
    <definedName name="wrn.Revenue." hidden="1">{#N/A,#N/A,FALSE,"Revenue (Annual)";"Revenue _ First 5 years Quarterly",#N/A,FALSE,"Revenue (Qtr)"}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ard." localSheetId="3" hidden="1">{"Financials",#N/A,FALSE,"Financials";"AVP",#N/A,FALSE,"AVP";"DCF",#N/A,FALSE,"DCF";"CSC",#N/A,FALSE,"CSC";"Deal_Comp",#N/A,FALSE,"DealComp"}</definedName>
    <definedName name="wrn.Standard." localSheetId="2" hidden="1">{"Financials",#N/A,FALSE,"Financials";"AVP",#N/A,FALSE,"AVP";"DCF",#N/A,FALSE,"DCF";"CSC",#N/A,FALSE,"CSC";"Deal_Comp",#N/A,FALSE,"DealComp"}</definedName>
    <definedName name="wrn.Standard." localSheetId="1" hidden="1">{"Financials",#N/A,FALSE,"Financials";"AVP",#N/A,FALSE,"AVP";"DCF",#N/A,FALSE,"DCF";"CSC",#N/A,FALSE,"CSC";"Deal_Comp",#N/A,FALSE,"DealComp"}</definedName>
    <definedName name="wrn.Standard." localSheetId="0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." localSheetId="3" hidden="1">{#N/A,#N/A,FALSE,"Summary";#N/A,#N/A,FALSE,"CF";#N/A,#N/A,FALSE,"P&amp;L";"summary",#N/A,FALSE,"Returns";#N/A,#N/A,FALSE,"BS";"summary",#N/A,FALSE,"Analysis";#N/A,#N/A,FALSE,"Assumptions"}</definedName>
    <definedName name="wrn.summary." localSheetId="2" hidden="1">{#N/A,#N/A,FALSE,"Summary";#N/A,#N/A,FALSE,"CF";#N/A,#N/A,FALSE,"P&amp;L";"summary",#N/A,FALSE,"Returns";#N/A,#N/A,FALSE,"BS";"summary",#N/A,FALSE,"Analysis";#N/A,#N/A,FALSE,"Assumptions"}</definedName>
    <definedName name="wrn.summary." localSheetId="1" hidden="1">{#N/A,#N/A,FALSE,"Summary";#N/A,#N/A,FALSE,"CF";#N/A,#N/A,FALSE,"P&amp;L";"summary",#N/A,FALSE,"Returns";#N/A,#N/A,FALSE,"BS";"summary",#N/A,FALSE,"Analysis";#N/A,#N/A,FALSE,"Assumptions"}</definedName>
    <definedName name="wrn.summary." localSheetId="0" hidden="1">{#N/A,#N/A,FALSE,"Summary";#N/A,#N/A,FALSE,"CF";#N/A,#N/A,FALSE,"P&amp;L";"summary",#N/A,FALSE,"Returns";#N/A,#N/A,FALSE,"BS";"summary",#N/A,FALSE,"Analysis";#N/A,#N/A,FALSE,"Assumptions"}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ykes." localSheetId="3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2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1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derrama." localSheetId="3" hidden="1">{"valderrama1",#N/A,FALSE,"Pro Forma";"valderrama",#N/A,FALSE,"Pro Forma"}</definedName>
    <definedName name="wrn.valderrama." localSheetId="2" hidden="1">{"valderrama1",#N/A,FALSE,"Pro Forma";"valderrama",#N/A,FALSE,"Pro Forma"}</definedName>
    <definedName name="wrn.valderrama." localSheetId="1" hidden="1">{"valderrama1",#N/A,FALSE,"Pro Forma";"valderrama",#N/A,FALSE,"Pro Forma"}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3" hidden="1">{#N/A,#N/A,FALSE,"Water";#N/A,#N/A,FALSE,"Ballygowan";#N/A,#N/A,FALSE,"Volvic"}</definedName>
    <definedName name="wrn.Water." localSheetId="2" hidden="1">{#N/A,#N/A,FALSE,"Water";#N/A,#N/A,FALSE,"Ballygowan";#N/A,#N/A,FALSE,"Volvic"}</definedName>
    <definedName name="wrn.Water." localSheetId="1" hidden="1">{#N/A,#N/A,FALSE,"Water";#N/A,#N/A,FALSE,"Ballygowan";#N/A,#N/A,FALSE,"Volvic"}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3" hidden="1">{#N/A,#N/A,FALSE,"W&amp;Spirits";#N/A,#N/A,FALSE,"Grants";#N/A,#N/A,FALSE,"CCB"}</definedName>
    <definedName name="wrn.WineSpirits." localSheetId="2" hidden="1">{#N/A,#N/A,FALSE,"W&amp;Spirits";#N/A,#N/A,FALSE,"Grants";#N/A,#N/A,FALSE,"CCB"}</definedName>
    <definedName name="wrn.WineSpirits." localSheetId="1" hidden="1">{#N/A,#N/A,FALSE,"W&amp;Spirits";#N/A,#N/A,FALSE,"Grants";#N/A,#N/A,FALSE,"CCB"}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2.dcf" localSheetId="3" hidden="1">{"mgmt forecast",#N/A,FALSE,"Mgmt Forecast";"dcf table",#N/A,FALSE,"Mgmt Forecast";"sensitivity",#N/A,FALSE,"Mgmt Forecast";"table inputs",#N/A,FALSE,"Mgmt Forecast";"calculations",#N/A,FALSE,"Mgmt Forecast"}</definedName>
    <definedName name="wrn2.dcf" localSheetId="2" hidden="1">{"mgmt forecast",#N/A,FALSE,"Mgmt Forecast";"dcf table",#N/A,FALSE,"Mgmt Forecast";"sensitivity",#N/A,FALSE,"Mgmt Forecast";"table inputs",#N/A,FALSE,"Mgmt Forecast";"calculations",#N/A,FALSE,"Mgmt Forecast"}</definedName>
    <definedName name="wrn2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2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3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2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ww" localSheetId="3" hidden="1">{"capex_annual",#N/A,TRUE,"CAPEX";"capex_monthly",#N/A,TRUE,"CAPEX"}</definedName>
    <definedName name="www" localSheetId="2" hidden="1">{"capex_annual",#N/A,TRUE,"CAPEX";"capex_monthly",#N/A,TRUE,"CAPEX"}</definedName>
    <definedName name="www" localSheetId="1" hidden="1">{"capex_annual",#N/A,TRUE,"CAPEX";"capex_monthly",#N/A,TRUE,"CAPEX"}</definedName>
    <definedName name="www" localSheetId="0" hidden="1">{"capex_annual",#N/A,TRUE,"CAPEX";"capex_monthly",#N/A,TRUE,"CAPEX"}</definedName>
    <definedName name="www" hidden="1">{"capex_annual",#N/A,TRUE,"CAPEX";"capex_monthly",#N/A,TRUE,"CAPEX"}</definedName>
    <definedName name="xw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6" l="1"/>
  <c r="G42" i="6"/>
  <c r="G43" i="6" s="1"/>
  <c r="F42" i="6"/>
  <c r="F43" i="6" s="1"/>
  <c r="H31" i="6"/>
  <c r="G31" i="6"/>
  <c r="F31" i="6"/>
  <c r="F47" i="6"/>
  <c r="H43" i="6" l="1"/>
  <c r="AI32" i="6" l="1"/>
  <c r="I20" i="6"/>
  <c r="J20" i="6" s="1"/>
  <c r="F12" i="6"/>
  <c r="G12" i="6" s="1"/>
  <c r="G10" i="6"/>
  <c r="G47" i="6" s="1"/>
  <c r="C8" i="6"/>
  <c r="F9" i="6" l="1"/>
  <c r="F22" i="6" s="1"/>
  <c r="H10" i="6"/>
  <c r="H47" i="6" s="1"/>
  <c r="K20" i="6"/>
  <c r="T20" i="6"/>
  <c r="H12" i="6"/>
  <c r="H9" i="6"/>
  <c r="G9" i="6"/>
  <c r="G26" i="6" s="1"/>
  <c r="I11" i="6" l="1"/>
  <c r="F26" i="6"/>
  <c r="F27" i="6" s="1"/>
  <c r="F16" i="6"/>
  <c r="G27" i="6"/>
  <c r="G25" i="6" s="1"/>
  <c r="I12" i="6"/>
  <c r="I9" i="6"/>
  <c r="L20" i="6"/>
  <c r="U20" i="6"/>
  <c r="G16" i="6"/>
  <c r="G22" i="6"/>
  <c r="I10" i="6"/>
  <c r="I47" i="6" s="1"/>
  <c r="H22" i="6"/>
  <c r="H26" i="6"/>
  <c r="H16" i="6"/>
  <c r="F23" i="6"/>
  <c r="F41" i="6" l="1"/>
  <c r="F17" i="6"/>
  <c r="F25" i="6"/>
  <c r="G41" i="6"/>
  <c r="G17" i="6"/>
  <c r="H41" i="6"/>
  <c r="H17" i="6"/>
  <c r="H27" i="6"/>
  <c r="M20" i="6"/>
  <c r="V20" i="6"/>
  <c r="H23" i="6"/>
  <c r="H21" i="6" s="1"/>
  <c r="J12" i="6"/>
  <c r="J9" i="6"/>
  <c r="I22" i="6"/>
  <c r="I26" i="6"/>
  <c r="I16" i="6"/>
  <c r="J11" i="6"/>
  <c r="J10" i="6"/>
  <c r="J47" i="6" s="1"/>
  <c r="G23" i="6"/>
  <c r="G21" i="6" s="1"/>
  <c r="G29" i="6" s="1"/>
  <c r="G34" i="6" s="1"/>
  <c r="F21" i="6"/>
  <c r="I41" i="6" l="1"/>
  <c r="I17" i="6"/>
  <c r="F29" i="6"/>
  <c r="F34" i="6" s="1"/>
  <c r="N20" i="6"/>
  <c r="W20" i="6"/>
  <c r="H25" i="6"/>
  <c r="G35" i="6"/>
  <c r="G37" i="6" s="1"/>
  <c r="G46" i="6" s="1"/>
  <c r="G48" i="6" s="1"/>
  <c r="I27" i="6"/>
  <c r="I23" i="6"/>
  <c r="I21" i="6" s="1"/>
  <c r="K12" i="6"/>
  <c r="K9" i="6"/>
  <c r="J22" i="6"/>
  <c r="J26" i="6"/>
  <c r="J16" i="6"/>
  <c r="K10" i="6"/>
  <c r="K47" i="6" s="1"/>
  <c r="K11" i="6"/>
  <c r="L12" i="6" l="1"/>
  <c r="L9" i="6"/>
  <c r="F35" i="6"/>
  <c r="F37" i="6" s="1"/>
  <c r="F46" i="6" s="1"/>
  <c r="F48" i="6" s="1"/>
  <c r="K22" i="6"/>
  <c r="K26" i="6"/>
  <c r="K16" i="6"/>
  <c r="L10" i="6"/>
  <c r="L47" i="6" s="1"/>
  <c r="L11" i="6"/>
  <c r="I25" i="6"/>
  <c r="I29" i="6" s="1"/>
  <c r="O20" i="6"/>
  <c r="X20" i="6"/>
  <c r="J17" i="6"/>
  <c r="J41" i="6"/>
  <c r="J27" i="6"/>
  <c r="J25" i="6" s="1"/>
  <c r="J23" i="6"/>
  <c r="J21" i="6" s="1"/>
  <c r="H29" i="6"/>
  <c r="H34" i="6" s="1"/>
  <c r="K23" i="6" l="1"/>
  <c r="K21" i="6" s="1"/>
  <c r="H35" i="6"/>
  <c r="H37" i="6" s="1"/>
  <c r="H46" i="6" s="1"/>
  <c r="H48" i="6" s="1"/>
  <c r="P20" i="6"/>
  <c r="Y20" i="6"/>
  <c r="F51" i="6"/>
  <c r="G51" i="6" s="1"/>
  <c r="J29" i="6"/>
  <c r="M9" i="6"/>
  <c r="M12" i="6"/>
  <c r="L22" i="6"/>
  <c r="L26" i="6"/>
  <c r="L16" i="6"/>
  <c r="M10" i="6"/>
  <c r="M47" i="6" s="1"/>
  <c r="M11" i="6"/>
  <c r="K41" i="6"/>
  <c r="K17" i="6"/>
  <c r="K27" i="6"/>
  <c r="K25" i="6" s="1"/>
  <c r="L27" i="6" l="1"/>
  <c r="L25" i="6" s="1"/>
  <c r="L41" i="6"/>
  <c r="L17" i="6"/>
  <c r="L23" i="6"/>
  <c r="L21" i="6" s="1"/>
  <c r="H51" i="6"/>
  <c r="Q20" i="6"/>
  <c r="Z20" i="6"/>
  <c r="N9" i="6"/>
  <c r="N12" i="6"/>
  <c r="K29" i="6"/>
  <c r="M26" i="6"/>
  <c r="M16" i="6"/>
  <c r="N10" i="6"/>
  <c r="N47" i="6" s="1"/>
  <c r="M22" i="6"/>
  <c r="N11" i="6"/>
  <c r="M41" i="6" l="1"/>
  <c r="M17" i="6"/>
  <c r="M23" i="6"/>
  <c r="M21" i="6" s="1"/>
  <c r="M27" i="6"/>
  <c r="M25" i="6" s="1"/>
  <c r="O12" i="6"/>
  <c r="O9" i="6"/>
  <c r="N26" i="6"/>
  <c r="N16" i="6"/>
  <c r="O10" i="6"/>
  <c r="O47" i="6" s="1"/>
  <c r="N22" i="6"/>
  <c r="O11" i="6"/>
  <c r="L29" i="6"/>
  <c r="AA20" i="6"/>
  <c r="R20" i="6"/>
  <c r="S20" i="6" s="1"/>
  <c r="N27" i="6" l="1"/>
  <c r="N25" i="6" s="1"/>
  <c r="M29" i="6"/>
  <c r="N41" i="6"/>
  <c r="N17" i="6"/>
  <c r="N23" i="6"/>
  <c r="N21" i="6" s="1"/>
  <c r="P12" i="6"/>
  <c r="P9" i="6"/>
  <c r="O26" i="6"/>
  <c r="O16" i="6"/>
  <c r="P10" i="6"/>
  <c r="P47" i="6" s="1"/>
  <c r="O22" i="6"/>
  <c r="P11" i="6"/>
  <c r="N29" i="6" l="1"/>
  <c r="O23" i="6"/>
  <c r="O21" i="6" s="1"/>
  <c r="P16" i="6"/>
  <c r="Q10" i="6"/>
  <c r="Q47" i="6" s="1"/>
  <c r="P22" i="6"/>
  <c r="P26" i="6"/>
  <c r="Q11" i="6"/>
  <c r="Q12" i="6"/>
  <c r="Q9" i="6"/>
  <c r="O27" i="6"/>
  <c r="O25" i="6" s="1"/>
  <c r="O17" i="6"/>
  <c r="O41" i="6"/>
  <c r="O29" i="6" l="1"/>
  <c r="P41" i="6"/>
  <c r="P17" i="6"/>
  <c r="P27" i="6"/>
  <c r="P25" i="6" s="1"/>
  <c r="P23" i="6"/>
  <c r="P21" i="6" s="1"/>
  <c r="Q16" i="6"/>
  <c r="R10" i="6"/>
  <c r="R47" i="6" s="1"/>
  <c r="Q22" i="6"/>
  <c r="Q26" i="6"/>
  <c r="R11" i="6"/>
  <c r="R12" i="6"/>
  <c r="R9" i="6"/>
  <c r="P29" i="6" l="1"/>
  <c r="Q23" i="6"/>
  <c r="Q21" i="6" s="1"/>
  <c r="R22" i="6"/>
  <c r="R26" i="6"/>
  <c r="S11" i="6"/>
  <c r="S10" i="6"/>
  <c r="S47" i="6" s="1"/>
  <c r="R16" i="6"/>
  <c r="S12" i="6"/>
  <c r="S9" i="6"/>
  <c r="Q41" i="6"/>
  <c r="Q17" i="6"/>
  <c r="Q27" i="6"/>
  <c r="Q25" i="6" s="1"/>
  <c r="Q29" i="6" l="1"/>
  <c r="R23" i="6"/>
  <c r="R21" i="6" s="1"/>
  <c r="T10" i="6"/>
  <c r="T47" i="6" s="1"/>
  <c r="S22" i="6"/>
  <c r="S26" i="6"/>
  <c r="S16" i="6"/>
  <c r="T11" i="6"/>
  <c r="T12" i="6"/>
  <c r="T9" i="6"/>
  <c r="R27" i="6"/>
  <c r="R25" i="6" s="1"/>
  <c r="R41" i="6"/>
  <c r="R17" i="6"/>
  <c r="R29" i="6" l="1"/>
  <c r="S17" i="6"/>
  <c r="S41" i="6"/>
  <c r="U12" i="6"/>
  <c r="U9" i="6"/>
  <c r="S23" i="6"/>
  <c r="S21" i="6" s="1"/>
  <c r="U10" i="6"/>
  <c r="U47" i="6" s="1"/>
  <c r="T22" i="6"/>
  <c r="T26" i="6"/>
  <c r="T16" i="6"/>
  <c r="U11" i="6"/>
  <c r="S27" i="6"/>
  <c r="S25" i="6" s="1"/>
  <c r="S29" i="6" l="1"/>
  <c r="T23" i="6"/>
  <c r="T21" i="6" s="1"/>
  <c r="T27" i="6"/>
  <c r="T25" i="6" s="1"/>
  <c r="U22" i="6"/>
  <c r="U26" i="6"/>
  <c r="U16" i="6"/>
  <c r="V11" i="6"/>
  <c r="V10" i="6"/>
  <c r="V47" i="6" s="1"/>
  <c r="V12" i="6"/>
  <c r="V9" i="6"/>
  <c r="T41" i="6"/>
  <c r="T17" i="6"/>
  <c r="V22" i="6" l="1"/>
  <c r="V26" i="6"/>
  <c r="V16" i="6"/>
  <c r="W10" i="6"/>
  <c r="W47" i="6" s="1"/>
  <c r="W11" i="6"/>
  <c r="U41" i="6"/>
  <c r="U17" i="6"/>
  <c r="U23" i="6"/>
  <c r="U21" i="6" s="1"/>
  <c r="W12" i="6"/>
  <c r="W9" i="6"/>
  <c r="U27" i="6"/>
  <c r="U25" i="6" s="1"/>
  <c r="T29" i="6"/>
  <c r="U29" i="6" l="1"/>
  <c r="W22" i="6"/>
  <c r="W26" i="6"/>
  <c r="W16" i="6"/>
  <c r="X10" i="6"/>
  <c r="X47" i="6" s="1"/>
  <c r="X11" i="6"/>
  <c r="V17" i="6"/>
  <c r="V41" i="6"/>
  <c r="V23" i="6"/>
  <c r="V21" i="6" s="1"/>
  <c r="V27" i="6"/>
  <c r="V25" i="6" s="1"/>
  <c r="X12" i="6"/>
  <c r="X9" i="6"/>
  <c r="W41" i="6" l="1"/>
  <c r="W17" i="6"/>
  <c r="V29" i="6"/>
  <c r="X22" i="6"/>
  <c r="X26" i="6"/>
  <c r="X16" i="6"/>
  <c r="Y10" i="6"/>
  <c r="Y47" i="6" s="1"/>
  <c r="Y11" i="6"/>
  <c r="W27" i="6"/>
  <c r="W25" i="6" s="1"/>
  <c r="Y9" i="6"/>
  <c r="Y12" i="6"/>
  <c r="W23" i="6"/>
  <c r="W21" i="6" s="1"/>
  <c r="X27" i="6" l="1"/>
  <c r="X25" i="6" s="1"/>
  <c r="Y26" i="6"/>
  <c r="Y16" i="6"/>
  <c r="Z10" i="6"/>
  <c r="Z47" i="6" s="1"/>
  <c r="Y22" i="6"/>
  <c r="Z11" i="6"/>
  <c r="X41" i="6"/>
  <c r="X17" i="6"/>
  <c r="Z9" i="6"/>
  <c r="Z12" i="6"/>
  <c r="X23" i="6"/>
  <c r="X21" i="6" s="1"/>
  <c r="W29" i="6"/>
  <c r="X29" i="6" l="1"/>
  <c r="Y27" i="6"/>
  <c r="Y25" i="6" s="1"/>
  <c r="Y41" i="6"/>
  <c r="Y17" i="6"/>
  <c r="Y23" i="6"/>
  <c r="Y21" i="6" s="1"/>
  <c r="Z26" i="6"/>
  <c r="Z16" i="6"/>
  <c r="AA10" i="6"/>
  <c r="AA47" i="6" s="1"/>
  <c r="Z22" i="6"/>
  <c r="AA11" i="6"/>
  <c r="AA12" i="6"/>
  <c r="AA9" i="6"/>
  <c r="Y29" i="6" l="1"/>
  <c r="Z27" i="6"/>
  <c r="Z25" i="6" s="1"/>
  <c r="AA26" i="6"/>
  <c r="AA16" i="6"/>
  <c r="AB10" i="6"/>
  <c r="AB47" i="6" s="1"/>
  <c r="AA22" i="6"/>
  <c r="AB11" i="6"/>
  <c r="Z41" i="6"/>
  <c r="Z17" i="6"/>
  <c r="AB12" i="6"/>
  <c r="AB9" i="6"/>
  <c r="Z23" i="6"/>
  <c r="Z21" i="6" s="1"/>
  <c r="Z29" i="6" l="1"/>
  <c r="AA23" i="6"/>
  <c r="AA21" i="6" s="1"/>
  <c r="AA17" i="6"/>
  <c r="AA41" i="6"/>
  <c r="AB16" i="6"/>
  <c r="AC10" i="6"/>
  <c r="AC47" i="6" s="1"/>
  <c r="AB22" i="6"/>
  <c r="AB26" i="6"/>
  <c r="AC11" i="6"/>
  <c r="AA27" i="6"/>
  <c r="AA25" i="6" s="1"/>
  <c r="AC12" i="6"/>
  <c r="AC9" i="6"/>
  <c r="AB23" i="6" l="1"/>
  <c r="AB21" i="6" s="1"/>
  <c r="AA29" i="6"/>
  <c r="AC16" i="6"/>
  <c r="AD10" i="6"/>
  <c r="AD47" i="6" s="1"/>
  <c r="AC22" i="6"/>
  <c r="AC26" i="6"/>
  <c r="AD11" i="6"/>
  <c r="AD12" i="6"/>
  <c r="AD9" i="6"/>
  <c r="AB41" i="6"/>
  <c r="AB17" i="6"/>
  <c r="AB27" i="6"/>
  <c r="AB25" i="6" s="1"/>
  <c r="AE12" i="6" l="1"/>
  <c r="AE9" i="6"/>
  <c r="AC27" i="6"/>
  <c r="AC25" i="6" s="1"/>
  <c r="AD22" i="6"/>
  <c r="AD26" i="6"/>
  <c r="AE10" i="6"/>
  <c r="AE47" i="6" s="1"/>
  <c r="AE11" i="6"/>
  <c r="AD16" i="6"/>
  <c r="AC23" i="6"/>
  <c r="AC21" i="6" s="1"/>
  <c r="AC41" i="6"/>
  <c r="AC17" i="6"/>
  <c r="AB29" i="6"/>
  <c r="AC29" i="6" l="1"/>
  <c r="AD23" i="6"/>
  <c r="AD21" i="6" s="1"/>
  <c r="AD41" i="6"/>
  <c r="AD17" i="6"/>
  <c r="AF10" i="6"/>
  <c r="AF47" i="6" s="1"/>
  <c r="AE26" i="6"/>
  <c r="AE22" i="6"/>
  <c r="AE16" i="6"/>
  <c r="AF11" i="6"/>
  <c r="AD27" i="6"/>
  <c r="AD25" i="6" s="1"/>
  <c r="AF12" i="6"/>
  <c r="AF9" i="6"/>
  <c r="AD29" i="6" l="1"/>
  <c r="AE27" i="6"/>
  <c r="AE25" i="6" s="1"/>
  <c r="AF51" i="6"/>
  <c r="AG10" i="6"/>
  <c r="AG47" i="6" s="1"/>
  <c r="AF22" i="6"/>
  <c r="AF26" i="6"/>
  <c r="AF16" i="6"/>
  <c r="AG11" i="6"/>
  <c r="AE23" i="6"/>
  <c r="AE21" i="6" s="1"/>
  <c r="AG12" i="6"/>
  <c r="AG9" i="6"/>
  <c r="AE41" i="6"/>
  <c r="AE17" i="6"/>
  <c r="AE29" i="6" l="1"/>
  <c r="AF41" i="6"/>
  <c r="AF17" i="6"/>
  <c r="AH12" i="6"/>
  <c r="AH9" i="6"/>
  <c r="AF27" i="6"/>
  <c r="AF25" i="6" s="1"/>
  <c r="AF23" i="6"/>
  <c r="AF21" i="6" s="1"/>
  <c r="AG22" i="6"/>
  <c r="AG26" i="6"/>
  <c r="AG51" i="6"/>
  <c r="AH10" i="6"/>
  <c r="AH47" i="6" s="1"/>
  <c r="AG16" i="6"/>
  <c r="AH11" i="6"/>
  <c r="AF29" i="6" l="1"/>
  <c r="AG23" i="6"/>
  <c r="AG21" i="6" s="1"/>
  <c r="AI12" i="6"/>
  <c r="AI9" i="6"/>
  <c r="AG41" i="6"/>
  <c r="AG17" i="6"/>
  <c r="AH22" i="6"/>
  <c r="AH26" i="6"/>
  <c r="AH16" i="6"/>
  <c r="AH51" i="6"/>
  <c r="AI10" i="6"/>
  <c r="AI47" i="6" s="1"/>
  <c r="AI11" i="6"/>
  <c r="AG27" i="6"/>
  <c r="AG25" i="6" s="1"/>
  <c r="I33" i="6" l="1"/>
  <c r="I42" i="6" s="1"/>
  <c r="I32" i="6"/>
  <c r="I44" i="6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V44" i="6" s="1"/>
  <c r="W44" i="6" s="1"/>
  <c r="X44" i="6" s="1"/>
  <c r="Y44" i="6" s="1"/>
  <c r="Z44" i="6" s="1"/>
  <c r="AA44" i="6" s="1"/>
  <c r="AB44" i="6" s="1"/>
  <c r="AC44" i="6" s="1"/>
  <c r="AD44" i="6" s="1"/>
  <c r="AE44" i="6" s="1"/>
  <c r="AF44" i="6" s="1"/>
  <c r="AG44" i="6" s="1"/>
  <c r="AH44" i="6" s="1"/>
  <c r="AG29" i="6"/>
  <c r="AH27" i="6"/>
  <c r="AH25" i="6" s="1"/>
  <c r="AH23" i="6"/>
  <c r="AH21" i="6" s="1"/>
  <c r="AH17" i="6"/>
  <c r="AH41" i="6"/>
  <c r="AI22" i="6"/>
  <c r="AI16" i="6"/>
  <c r="AI26" i="6"/>
  <c r="AI51" i="6"/>
  <c r="I31" i="6" l="1"/>
  <c r="I34" i="6" s="1"/>
  <c r="J33" i="6"/>
  <c r="J42" i="6" s="1"/>
  <c r="I43" i="6"/>
  <c r="AH29" i="6"/>
  <c r="J32" i="6"/>
  <c r="AI41" i="6"/>
  <c r="AI17" i="6"/>
  <c r="AI44" i="6" s="1"/>
  <c r="AJ16" i="6"/>
  <c r="AJ41" i="6" s="1"/>
  <c r="AI27" i="6"/>
  <c r="AJ27" i="6" s="1"/>
  <c r="AJ26" i="6"/>
  <c r="AI23" i="6"/>
  <c r="AJ23" i="6" s="1"/>
  <c r="AJ22" i="6"/>
  <c r="K33" i="6" l="1"/>
  <c r="K42" i="6" s="1"/>
  <c r="J31" i="6"/>
  <c r="J34" i="6" s="1"/>
  <c r="J43" i="6"/>
  <c r="AI25" i="6"/>
  <c r="AJ25" i="6"/>
  <c r="AI21" i="6"/>
  <c r="AJ17" i="6"/>
  <c r="AJ44" i="6" s="1"/>
  <c r="K32" i="6"/>
  <c r="I35" i="6"/>
  <c r="I37" i="6" s="1"/>
  <c r="I46" i="6" s="1"/>
  <c r="D17" i="6"/>
  <c r="L33" i="6" l="1"/>
  <c r="L42" i="6" s="1"/>
  <c r="K31" i="6"/>
  <c r="K34" i="6" s="1"/>
  <c r="I48" i="6"/>
  <c r="K43" i="6"/>
  <c r="AI29" i="6"/>
  <c r="AJ21" i="6"/>
  <c r="AJ29" i="6" s="1"/>
  <c r="I51" i="6"/>
  <c r="J35" i="6"/>
  <c r="J37" i="6" s="1"/>
  <c r="L32" i="6"/>
  <c r="M33" i="6" l="1"/>
  <c r="M42" i="6" s="1"/>
  <c r="L31" i="6"/>
  <c r="L34" i="6"/>
  <c r="L43" i="6"/>
  <c r="J46" i="6"/>
  <c r="M32" i="6"/>
  <c r="K35" i="6"/>
  <c r="K37" i="6" s="1"/>
  <c r="N33" i="6" l="1"/>
  <c r="N42" i="6" s="1"/>
  <c r="M31" i="6"/>
  <c r="M34" i="6" s="1"/>
  <c r="J48" i="6"/>
  <c r="M43" i="6"/>
  <c r="J51" i="6"/>
  <c r="K46" i="6"/>
  <c r="K48" i="6" s="1"/>
  <c r="N32" i="6"/>
  <c r="L35" i="6"/>
  <c r="L37" i="6" s="1"/>
  <c r="L46" i="6" s="1"/>
  <c r="L48" i="6" s="1"/>
  <c r="O33" i="6" l="1"/>
  <c r="O42" i="6" s="1"/>
  <c r="N31" i="6"/>
  <c r="N34" i="6" s="1"/>
  <c r="N43" i="6"/>
  <c r="K51" i="6"/>
  <c r="L51" i="6" s="1"/>
  <c r="O32" i="6"/>
  <c r="M35" i="6"/>
  <c r="M37" i="6" s="1"/>
  <c r="M46" i="6" s="1"/>
  <c r="M48" i="6" s="1"/>
  <c r="P33" i="6" l="1"/>
  <c r="P42" i="6" s="1"/>
  <c r="O31" i="6"/>
  <c r="O43" i="6"/>
  <c r="O34" i="6"/>
  <c r="M51" i="6"/>
  <c r="P32" i="6"/>
  <c r="N35" i="6"/>
  <c r="N37" i="6" s="1"/>
  <c r="Q33" i="6" l="1"/>
  <c r="Q42" i="6" s="1"/>
  <c r="P31" i="6"/>
  <c r="P34" i="6" s="1"/>
  <c r="P43" i="6"/>
  <c r="N46" i="6"/>
  <c r="O35" i="6"/>
  <c r="O37" i="6" s="1"/>
  <c r="Q32" i="6"/>
  <c r="R33" i="6" l="1"/>
  <c r="R42" i="6" s="1"/>
  <c r="Q31" i="6"/>
  <c r="N51" i="6"/>
  <c r="N48" i="6"/>
  <c r="Q43" i="6"/>
  <c r="Q34" i="6"/>
  <c r="O46" i="6"/>
  <c r="R32" i="6"/>
  <c r="P35" i="6"/>
  <c r="P37" i="6" s="1"/>
  <c r="S33" i="6" l="1"/>
  <c r="S42" i="6" s="1"/>
  <c r="R31" i="6"/>
  <c r="O51" i="6"/>
  <c r="O48" i="6"/>
  <c r="R34" i="6"/>
  <c r="R43" i="6"/>
  <c r="P46" i="6"/>
  <c r="S32" i="6"/>
  <c r="Q35" i="6"/>
  <c r="Q37" i="6" s="1"/>
  <c r="T33" i="6" l="1"/>
  <c r="T42" i="6" s="1"/>
  <c r="S31" i="6"/>
  <c r="P51" i="6"/>
  <c r="P48" i="6"/>
  <c r="S34" i="6"/>
  <c r="S43" i="6"/>
  <c r="Q46" i="6"/>
  <c r="T32" i="6"/>
  <c r="R35" i="6"/>
  <c r="R37" i="6" s="1"/>
  <c r="U33" i="6" l="1"/>
  <c r="U42" i="6" s="1"/>
  <c r="T31" i="6"/>
  <c r="Q51" i="6"/>
  <c r="Q48" i="6"/>
  <c r="T34" i="6"/>
  <c r="T43" i="6"/>
  <c r="R46" i="6"/>
  <c r="U32" i="6"/>
  <c r="S35" i="6"/>
  <c r="S37" i="6" s="1"/>
  <c r="V33" i="6" l="1"/>
  <c r="V42" i="6" s="1"/>
  <c r="U31" i="6"/>
  <c r="R51" i="6"/>
  <c r="R48" i="6"/>
  <c r="U34" i="6"/>
  <c r="U43" i="6"/>
  <c r="S46" i="6"/>
  <c r="V32" i="6"/>
  <c r="T35" i="6"/>
  <c r="T37" i="6" s="1"/>
  <c r="W33" i="6" l="1"/>
  <c r="W42" i="6" s="1"/>
  <c r="V31" i="6"/>
  <c r="S51" i="6"/>
  <c r="S48" i="6"/>
  <c r="V43" i="6"/>
  <c r="V34" i="6"/>
  <c r="T46" i="6"/>
  <c r="W32" i="6"/>
  <c r="U35" i="6"/>
  <c r="U37" i="6" s="1"/>
  <c r="X33" i="6" l="1"/>
  <c r="X42" i="6" s="1"/>
  <c r="W31" i="6"/>
  <c r="T51" i="6"/>
  <c r="T48" i="6"/>
  <c r="W43" i="6"/>
  <c r="U46" i="6"/>
  <c r="W34" i="6"/>
  <c r="X32" i="6"/>
  <c r="V35" i="6"/>
  <c r="V37" i="6" s="1"/>
  <c r="Y33" i="6" l="1"/>
  <c r="Y42" i="6" s="1"/>
  <c r="X31" i="6"/>
  <c r="U51" i="6"/>
  <c r="U48" i="6"/>
  <c r="X34" i="6"/>
  <c r="X43" i="6"/>
  <c r="V46" i="6"/>
  <c r="Y32" i="6"/>
  <c r="W35" i="6"/>
  <c r="W37" i="6" s="1"/>
  <c r="Z33" i="6" l="1"/>
  <c r="Z42" i="6" s="1"/>
  <c r="Y31" i="6"/>
  <c r="V51" i="6"/>
  <c r="V48" i="6"/>
  <c r="Y34" i="6"/>
  <c r="Y43" i="6"/>
  <c r="W46" i="6"/>
  <c r="Z32" i="6"/>
  <c r="X35" i="6"/>
  <c r="X37" i="6" s="1"/>
  <c r="AA33" i="6" l="1"/>
  <c r="AA42" i="6" s="1"/>
  <c r="Z31" i="6"/>
  <c r="W51" i="6"/>
  <c r="W48" i="6"/>
  <c r="Z34" i="6"/>
  <c r="Z43" i="6"/>
  <c r="X46" i="6"/>
  <c r="AA32" i="6"/>
  <c r="Y35" i="6"/>
  <c r="Y37" i="6" s="1"/>
  <c r="AB33" i="6" l="1"/>
  <c r="AB42" i="6" s="1"/>
  <c r="AA31" i="6"/>
  <c r="X51" i="6"/>
  <c r="X48" i="6"/>
  <c r="AA34" i="6"/>
  <c r="Y46" i="6"/>
  <c r="AA43" i="6"/>
  <c r="AB32" i="6"/>
  <c r="Z35" i="6"/>
  <c r="Z37" i="6" s="1"/>
  <c r="AC33" i="6" l="1"/>
  <c r="AC42" i="6" s="1"/>
  <c r="AB31" i="6"/>
  <c r="AB34" i="6" s="1"/>
  <c r="Y51" i="6"/>
  <c r="Y48" i="6"/>
  <c r="Z46" i="6"/>
  <c r="AB43" i="6"/>
  <c r="AC32" i="6"/>
  <c r="AA35" i="6"/>
  <c r="AA37" i="6" s="1"/>
  <c r="AA46" i="6" s="1"/>
  <c r="AA48" i="6" s="1"/>
  <c r="AD33" i="6" l="1"/>
  <c r="AD42" i="6" s="1"/>
  <c r="AC31" i="6"/>
  <c r="Z51" i="6"/>
  <c r="AA51" i="6" s="1"/>
  <c r="Z48" i="6"/>
  <c r="AC43" i="6"/>
  <c r="AC34" i="6"/>
  <c r="AD32" i="6"/>
  <c r="AB35" i="6"/>
  <c r="AB37" i="6" s="1"/>
  <c r="AE33" i="6" l="1"/>
  <c r="AE42" i="6" s="1"/>
  <c r="AD31" i="6"/>
  <c r="AD34" i="6"/>
  <c r="AD43" i="6"/>
  <c r="AB46" i="6"/>
  <c r="AE32" i="6"/>
  <c r="AC35" i="6"/>
  <c r="AC37" i="6" s="1"/>
  <c r="AF33" i="6" l="1"/>
  <c r="AF42" i="6" s="1"/>
  <c r="AE31" i="6"/>
  <c r="AB51" i="6"/>
  <c r="AB48" i="6"/>
  <c r="AE34" i="6"/>
  <c r="AE43" i="6"/>
  <c r="AC46" i="6"/>
  <c r="AF32" i="6"/>
  <c r="AD35" i="6"/>
  <c r="AD37" i="6" s="1"/>
  <c r="AG33" i="6" l="1"/>
  <c r="AG42" i="6" s="1"/>
  <c r="AF31" i="6"/>
  <c r="AC51" i="6"/>
  <c r="AC48" i="6"/>
  <c r="AF34" i="6"/>
  <c r="AF43" i="6"/>
  <c r="AD46" i="6"/>
  <c r="AG32" i="6"/>
  <c r="AE35" i="6"/>
  <c r="AE37" i="6" s="1"/>
  <c r="AH33" i="6" l="1"/>
  <c r="AH42" i="6" s="1"/>
  <c r="AG31" i="6"/>
  <c r="AD51" i="6"/>
  <c r="AD48" i="6"/>
  <c r="AG43" i="6"/>
  <c r="AE46" i="6"/>
  <c r="AG34" i="6"/>
  <c r="AH32" i="6"/>
  <c r="AF35" i="6"/>
  <c r="AF37" i="6" s="1"/>
  <c r="AF46" i="6" s="1"/>
  <c r="AF48" i="6" s="1"/>
  <c r="AI33" i="6" l="1"/>
  <c r="AI42" i="6" s="1"/>
  <c r="AH31" i="6"/>
  <c r="AE51" i="6"/>
  <c r="AE48" i="6"/>
  <c r="AH43" i="6"/>
  <c r="AH34" i="6"/>
  <c r="AJ32" i="6"/>
  <c r="D16" i="6"/>
  <c r="AG35" i="6"/>
  <c r="AG37" i="6" s="1"/>
  <c r="AG46" i="6" s="1"/>
  <c r="AG48" i="6" s="1"/>
  <c r="AI31" i="6" l="1"/>
  <c r="AJ33" i="6"/>
  <c r="AI34" i="6"/>
  <c r="AI35" i="6" s="1"/>
  <c r="AI37" i="6" s="1"/>
  <c r="AI43" i="6"/>
  <c r="AJ42" i="6"/>
  <c r="AJ31" i="6"/>
  <c r="AJ34" i="6" s="1"/>
  <c r="AH35" i="6"/>
  <c r="AH37" i="6" s="1"/>
  <c r="AH46" i="6" s="1"/>
  <c r="AH48" i="6" s="1"/>
  <c r="AI46" i="6" l="1"/>
  <c r="AJ35" i="6"/>
  <c r="AJ37" i="6" s="1"/>
  <c r="AJ46" i="6" s="1"/>
  <c r="AJ51" i="6" s="1"/>
  <c r="AI48" i="6" l="1"/>
  <c r="AJ48" i="6" l="1"/>
  <c r="D48" i="6"/>
  <c r="C58" i="6" s="1"/>
  <c r="D59" i="6" s="1"/>
  <c r="D60" i="6" s="1"/>
  <c r="C61" i="6" s="1"/>
</calcChain>
</file>

<file path=xl/sharedStrings.xml><?xml version="1.0" encoding="utf-8"?>
<sst xmlns="http://schemas.openxmlformats.org/spreadsheetml/2006/main" count="710" uniqueCount="185">
  <si>
    <t>Fluxo de Caixa Consolidado</t>
  </si>
  <si>
    <t>CAPEX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</si>
  <si>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</si>
  <si>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</si>
  <si>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</si>
  <si>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</si>
  <si>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</si>
  <si>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</si>
  <si>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</si>
  <si>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</si>
  <si>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</si>
  <si>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</si>
  <si>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</si>
  <si>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</si>
  <si>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</si>
  <si>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</si>
  <si>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</si>
  <si>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</si>
  <si>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</si>
  <si>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</si>
  <si>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</si>
  <si>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</si>
  <si>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</si>
  <si>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</si>
  <si>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Consolidated Revenue (NET)</t>
  </si>
  <si>
    <t>(-) Tax Revenues</t>
  </si>
  <si>
    <t>Opex</t>
  </si>
  <si>
    <t>(-) Tax OPEX</t>
  </si>
  <si>
    <t>EBITDA</t>
  </si>
  <si>
    <t>EBIT</t>
  </si>
  <si>
    <t>(-) IR e CSLL (Income tax)</t>
  </si>
  <si>
    <t>Net Result</t>
  </si>
  <si>
    <t>PIS/COFINS</t>
  </si>
  <si>
    <t>(=) Cash Flow</t>
  </si>
  <si>
    <t>(=) Cash Balance</t>
  </si>
  <si>
    <t>Summary</t>
  </si>
  <si>
    <t>a.a</t>
  </si>
  <si>
    <t xml:space="preserve">VPL </t>
  </si>
  <si>
    <t>Re-equilíbrio</t>
  </si>
  <si>
    <t>CAPEX (PAN)</t>
  </si>
  <si>
    <t>Revenues (PAN)</t>
  </si>
  <si>
    <t>Opex (PAN)</t>
  </si>
  <si>
    <t>IR/CSLL</t>
  </si>
  <si>
    <t>Aeroporto</t>
  </si>
  <si>
    <t>ICAO</t>
  </si>
  <si>
    <t>Nome do Aeroporto</t>
  </si>
  <si>
    <t>Chave</t>
  </si>
  <si>
    <t>Município</t>
  </si>
  <si>
    <t>UF</t>
  </si>
  <si>
    <t>Cenário de Simulação</t>
  </si>
  <si>
    <t>Faixa Atual</t>
  </si>
  <si>
    <t>Ano - Projeção PAX</t>
  </si>
  <si>
    <t>Faixa - Projeção PAX</t>
  </si>
  <si>
    <t>Faixa de Adequação</t>
  </si>
  <si>
    <t>Ano</t>
  </si>
  <si>
    <t>TOTAL</t>
  </si>
  <si>
    <t>Gatilho 3</t>
  </si>
  <si>
    <t>Gatilho 2</t>
  </si>
  <si>
    <t>Gatilho 1</t>
  </si>
  <si>
    <t>Multiplicador</t>
  </si>
  <si>
    <t>SBIH</t>
  </si>
  <si>
    <t>ITAITUBA</t>
  </si>
  <si>
    <t>SBIH150360</t>
  </si>
  <si>
    <t>PA</t>
  </si>
  <si>
    <t>ü</t>
  </si>
  <si>
    <t>Adequação</t>
  </si>
  <si>
    <t>-</t>
  </si>
  <si>
    <t>N</t>
  </si>
  <si>
    <t>SBLE</t>
  </si>
  <si>
    <t>HORÁCIO DE MATTOS</t>
  </si>
  <si>
    <t>SBLE291930</t>
  </si>
  <si>
    <t>LENÇÓIS</t>
  </si>
  <si>
    <t>BA</t>
  </si>
  <si>
    <t>NE e CO</t>
  </si>
  <si>
    <t>SWBC</t>
  </si>
  <si>
    <t>BARCELOS</t>
  </si>
  <si>
    <t>SWBC130040</t>
  </si>
  <si>
    <t>AM</t>
  </si>
  <si>
    <t>SBIC</t>
  </si>
  <si>
    <t>ITACOATIARA</t>
  </si>
  <si>
    <t>SBIC130190</t>
  </si>
  <si>
    <t>SBTK</t>
  </si>
  <si>
    <t>TARAUACÁ</t>
  </si>
  <si>
    <t>SBTK120060</t>
  </si>
  <si>
    <t>AC</t>
  </si>
  <si>
    <t>SBUF</t>
  </si>
  <si>
    <t>PAULO AFONSO</t>
  </si>
  <si>
    <t>SBUF292400</t>
  </si>
  <si>
    <t>SBVH</t>
  </si>
  <si>
    <t>VILHENA</t>
  </si>
  <si>
    <t>SBVH110030</t>
  </si>
  <si>
    <t>RO</t>
  </si>
  <si>
    <t>SNGI</t>
  </si>
  <si>
    <t>SNGI291170</t>
  </si>
  <si>
    <t>GUANAMBI</t>
  </si>
  <si>
    <t>SNHS</t>
  </si>
  <si>
    <t>SNHS261390</t>
  </si>
  <si>
    <t>SERRA TALHADA</t>
  </si>
  <si>
    <t>PE</t>
  </si>
  <si>
    <t>SSKW</t>
  </si>
  <si>
    <t>CACOAL</t>
  </si>
  <si>
    <t>SSKW110004</t>
  </si>
  <si>
    <t>SWGN</t>
  </si>
  <si>
    <t>ARAGUAÍNA</t>
  </si>
  <si>
    <t>SWGN170210</t>
  </si>
  <si>
    <t>TO</t>
  </si>
  <si>
    <t>SWKQ</t>
  </si>
  <si>
    <t>SWKQ221060</t>
  </si>
  <si>
    <t>SÃO RAIMUNDO NONATO</t>
  </si>
  <si>
    <t>PI</t>
  </si>
  <si>
    <t>SWPI</t>
  </si>
  <si>
    <t>PARINTINS</t>
  </si>
  <si>
    <t>SWPI130340</t>
  </si>
  <si>
    <t>SSRS</t>
  </si>
  <si>
    <t>BARREIRINHAS</t>
  </si>
  <si>
    <t>SSRS210170</t>
  </si>
  <si>
    <t>MA</t>
  </si>
  <si>
    <t>SDH2</t>
  </si>
  <si>
    <t>PORTO ALEGRE DO NORTE</t>
  </si>
  <si>
    <t>SDH2510677</t>
  </si>
  <si>
    <t>MT</t>
  </si>
  <si>
    <t>SNAB</t>
  </si>
  <si>
    <t>ARARIPINA</t>
  </si>
  <si>
    <t>SNAB260110</t>
  </si>
  <si>
    <t>SNGN</t>
  </si>
  <si>
    <t>GARANHUNS</t>
  </si>
  <si>
    <t>SNGN260600</t>
  </si>
  <si>
    <t>SBAC</t>
  </si>
  <si>
    <t>ARACATI</t>
  </si>
  <si>
    <t xml:space="preserve"> CE</t>
  </si>
  <si>
    <t>SBJE</t>
  </si>
  <si>
    <t>CRUZ</t>
  </si>
  <si>
    <t>CE</t>
  </si>
  <si>
    <t>Multiplicador (CO e NE):</t>
  </si>
  <si>
    <t>Multiplicador (N):</t>
  </si>
  <si>
    <t>Introdução!A1</t>
  </si>
  <si>
    <t>Nome do Aeródromo</t>
  </si>
  <si>
    <t>COD IB</t>
  </si>
  <si>
    <t>Cenário de Simulação - PAN</t>
  </si>
  <si>
    <t>OPEX</t>
  </si>
  <si>
    <t>OPEX 15 anos</t>
  </si>
  <si>
    <t>AEROPORTO DE TARAUACÁ</t>
  </si>
  <si>
    <t>AEROPORTO DE VILHENA</t>
  </si>
  <si>
    <t>AEROPORTO SANTA MAGALHÃES</t>
  </si>
  <si>
    <t>AEROPORTO DE CACOAL</t>
  </si>
  <si>
    <t>AEROPORTO DE ARAGUAÍNA</t>
  </si>
  <si>
    <t>AEROPORTO SERRA DA CAPIVARA</t>
  </si>
  <si>
    <t>RECEITAS 15 anos</t>
  </si>
  <si>
    <t>RECEITAS</t>
  </si>
  <si>
    <t>AEROPORTO REGIONAL DE CANOA QUEBRADA DRAGÃO DO MAR</t>
  </si>
  <si>
    <t>Período remanescente da concessão (anos)</t>
  </si>
  <si>
    <t>Ano 23</t>
  </si>
  <si>
    <t>Ano 24</t>
  </si>
  <si>
    <t>Ano 25</t>
  </si>
  <si>
    <t>Ano 26</t>
  </si>
  <si>
    <t>Ano 27</t>
  </si>
  <si>
    <t>Ano 28</t>
  </si>
  <si>
    <t>Ano 29</t>
  </si>
  <si>
    <t>Ano 30</t>
  </si>
  <si>
    <t>% do ano</t>
  </si>
  <si>
    <t>COMANDANTE ARISTON PESSOA</t>
  </si>
  <si>
    <t>SNAT230110</t>
  </si>
  <si>
    <t>SBJE230425</t>
  </si>
  <si>
    <t>Porto Alegre do Norte</t>
  </si>
  <si>
    <t>Amortização considera apropriação anual linear</t>
  </si>
  <si>
    <t>Data final da concessão principal</t>
  </si>
  <si>
    <t>% de desconto sobre  CAPEX/OPEX/RECEITA</t>
  </si>
  <si>
    <t>Gross-up considera reconhecimento como receita e abatimento na outorga</t>
  </si>
  <si>
    <t>Amortização inicia após o 3º ano de operação</t>
  </si>
  <si>
    <t>TDFCM</t>
  </si>
  <si>
    <t>Inflação</t>
  </si>
  <si>
    <t>Considerando que a inflação somente tem efeitos para a deflação da amortização do CAPEX e a premissa de início de amortização após o 3º ano de início do projeto, a única taxa de inflação relevante para o modelo financeiro é a referente ao ano de 2028 (3,7% a.a.). que foi adotada como representativa para o longo prazo.</t>
  </si>
  <si>
    <t>CAPEX - PIS/COFINS (nominal)</t>
  </si>
  <si>
    <t>PIS/COFINS (real)</t>
  </si>
  <si>
    <t>(-) Amortization (nominal)</t>
  </si>
  <si>
    <t>PIS/COFINS (nominal)</t>
  </si>
  <si>
    <t>(+) Amortization (real)</t>
  </si>
  <si>
    <t>FIM PERÍODO</t>
  </si>
  <si>
    <t>(-) Amortization (real) - ajustada</t>
  </si>
  <si>
    <t>(=) Discounted Cash Flow</t>
  </si>
  <si>
    <t>TDCFCM</t>
  </si>
  <si>
    <t>Inputs para a simulação do cáculo</t>
  </si>
  <si>
    <t>Data do início da operação (data base do VPL)</t>
  </si>
  <si>
    <t>A preços de janeiro/2025 na data base de cálculo do VPL (célula C9)</t>
  </si>
  <si>
    <t>A correção monetária será efetuada com base na variação do IPCA, considerando-se a data-base de janeiro de 2025 (número-índice 7.111,86), até o índice referente ao mês anterior ao da compensação. Adicionalmente, incidirá a Taxa de Desconto do Fluxo de Caixa Marginal, aplicada de forma proporcional ao intervalo, em meses, entre a data-base do VPL (célula C9) e o mês anterior ao da compensação.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</si>
</sst>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"/>
    <numFmt numFmtId="165" formatCode="#,##0;\(#,##0\);\-"/>
    <numFmt numFmtId="166" formatCode="0.000%"/>
    <numFmt numFmtId="167" formatCode="_-* #,##0_-;\-* #,##0_-;_-* &quot;-&quot;??_-;_-@_-"/>
    <numFmt numFmtId="168" formatCode="0.0%"/>
    <numFmt numFmtId="169" formatCode="_-[$R$-416]\ * #,##0.00_-;\-[$R$-416]\ * #,##0.00_-;_-[$R$-416]\ * &quot;-&quot;??_-;_-@_-"/>
    <numFmt numFmtId="170" formatCode="[$-416]mmmm\-yy;@"/>
    <numFmt numFmtId="171" formatCode="#,##0.00;\(#,##0.00\);\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9"/>
      <color rgb="FF0000FF"/>
      <name val="Aptos Narrow"/>
      <family val="2"/>
      <scheme val="minor"/>
    </font>
    <font>
      <b/>
      <sz val="9"/>
      <color rgb="FF0000FF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8"/>
      <name val="Courier New"/>
      <family val="3"/>
    </font>
    <font>
      <sz val="12"/>
      <name val="Courier New"/>
      <family val="3"/>
    </font>
    <font>
      <b/>
      <sz val="1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9.9978637043366805E-2"/>
        <bgColor indexed="64"/>
      </patternFill>
    </fill>
  </fills>
  <borders count="17">
    <border>
      <left/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5" borderId="0" xfId="0" applyFont="1" applyFill="1"/>
    <xf numFmtId="0" fontId="5" fillId="5" borderId="0" xfId="0" applyFont="1" applyFill="1"/>
    <xf numFmtId="165" fontId="2" fillId="5" borderId="0" xfId="0" applyNumberFormat="1" applyFont="1" applyFill="1"/>
    <xf numFmtId="165" fontId="5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2"/>
    </xf>
    <xf numFmtId="165" fontId="5" fillId="0" borderId="0" xfId="0" applyNumberFormat="1" applyFont="1" applyAlignment="1">
      <alignment horizontal="right"/>
    </xf>
    <xf numFmtId="0" fontId="5" fillId="4" borderId="0" xfId="0" applyFont="1" applyFill="1"/>
    <xf numFmtId="0" fontId="4" fillId="4" borderId="0" xfId="0" applyFont="1" applyFill="1"/>
    <xf numFmtId="0" fontId="5" fillId="2" borderId="0" xfId="0" applyFont="1" applyFill="1"/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5" borderId="0" xfId="0" applyFont="1" applyFill="1"/>
    <xf numFmtId="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3"/>
    </xf>
    <xf numFmtId="10" fontId="2" fillId="0" borderId="0" xfId="3" applyNumberFormat="1" applyFont="1" applyAlignment="1">
      <alignment horizontal="center"/>
    </xf>
    <xf numFmtId="0" fontId="5" fillId="0" borderId="0" xfId="0" applyFont="1" applyAlignment="1">
      <alignment horizontal="left"/>
    </xf>
    <xf numFmtId="10" fontId="8" fillId="0" borderId="0" xfId="3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2"/>
    </xf>
    <xf numFmtId="0" fontId="2" fillId="2" borderId="0" xfId="0" applyFont="1" applyFill="1" applyAlignment="1">
      <alignment horizontal="right"/>
    </xf>
    <xf numFmtId="10" fontId="8" fillId="0" borderId="0" xfId="3" applyNumberFormat="1" applyFont="1" applyBorder="1" applyAlignment="1">
      <alignment horizontal="center"/>
    </xf>
    <xf numFmtId="10" fontId="8" fillId="0" borderId="1" xfId="3" applyNumberFormat="1" applyFont="1" applyFill="1" applyBorder="1" applyAlignment="1">
      <alignment horizontal="center"/>
    </xf>
    <xf numFmtId="165" fontId="2" fillId="6" borderId="0" xfId="0" applyNumberFormat="1" applyFont="1" applyFill="1" applyAlignment="1">
      <alignment horizontal="right"/>
    </xf>
    <xf numFmtId="165" fontId="2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right"/>
    </xf>
    <xf numFmtId="9" fontId="2" fillId="5" borderId="0" xfId="0" applyNumberFormat="1" applyFont="1" applyFill="1"/>
    <xf numFmtId="0" fontId="5" fillId="0" borderId="0" xfId="0" applyFont="1" applyAlignment="1">
      <alignment horizontal="center"/>
    </xf>
    <xf numFmtId="10" fontId="9" fillId="0" borderId="0" xfId="3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left"/>
    </xf>
    <xf numFmtId="10" fontId="9" fillId="7" borderId="0" xfId="3" applyNumberFormat="1" applyFont="1" applyFill="1" applyAlignment="1">
      <alignment horizontal="center"/>
    </xf>
    <xf numFmtId="165" fontId="5" fillId="7" borderId="0" xfId="0" applyNumberFormat="1" applyFont="1" applyFill="1" applyAlignment="1">
      <alignment horizontal="right"/>
    </xf>
    <xf numFmtId="10" fontId="9" fillId="0" borderId="0" xfId="3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43" fontId="2" fillId="0" borderId="0" xfId="1" applyFont="1"/>
    <xf numFmtId="4" fontId="2" fillId="0" borderId="0" xfId="0" applyNumberFormat="1" applyFont="1"/>
    <xf numFmtId="0" fontId="2" fillId="8" borderId="2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/>
    </xf>
    <xf numFmtId="10" fontId="10" fillId="8" borderId="6" xfId="3" applyNumberFormat="1" applyFont="1" applyFill="1" applyBorder="1" applyAlignment="1">
      <alignment horizontal="right"/>
    </xf>
    <xf numFmtId="166" fontId="5" fillId="8" borderId="7" xfId="0" applyNumberFormat="1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10" fontId="11" fillId="8" borderId="0" xfId="3" applyNumberFormat="1" applyFont="1" applyFill="1" applyBorder="1" applyAlignment="1">
      <alignment horizontal="right"/>
    </xf>
    <xf numFmtId="167" fontId="2" fillId="8" borderId="9" xfId="1" applyNumberFormat="1" applyFont="1" applyFill="1" applyBorder="1" applyAlignment="1">
      <alignment horizontal="left"/>
    </xf>
    <xf numFmtId="168" fontId="11" fillId="8" borderId="0" xfId="3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169" fontId="15" fillId="0" borderId="0" xfId="0" applyNumberFormat="1" applyFont="1"/>
    <xf numFmtId="0" fontId="15" fillId="0" borderId="0" xfId="0" applyFont="1" applyAlignment="1">
      <alignment horizontal="center" vertical="center"/>
    </xf>
    <xf numFmtId="169" fontId="13" fillId="0" borderId="0" xfId="0" applyNumberFormat="1" applyFont="1"/>
    <xf numFmtId="0" fontId="14" fillId="0" borderId="0" xfId="4"/>
    <xf numFmtId="0" fontId="13" fillId="0" borderId="0" xfId="0" applyFont="1" applyAlignment="1">
      <alignment horizontal="center"/>
    </xf>
    <xf numFmtId="14" fontId="3" fillId="4" borderId="0" xfId="0" applyNumberFormat="1" applyFont="1" applyFill="1" applyAlignment="1">
      <alignment horizontal="center"/>
    </xf>
    <xf numFmtId="170" fontId="3" fillId="3" borderId="0" xfId="0" applyNumberFormat="1" applyFont="1" applyFill="1" applyAlignment="1">
      <alignment horizontal="center"/>
    </xf>
    <xf numFmtId="0" fontId="5" fillId="0" borderId="0" xfId="0" applyFont="1" applyAlignment="1">
      <alignment vertical="center" wrapText="1"/>
    </xf>
    <xf numFmtId="9" fontId="4" fillId="4" borderId="0" xfId="3" applyFont="1" applyFill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center" vertical="center" wrapText="1"/>
    </xf>
    <xf numFmtId="9" fontId="5" fillId="9" borderId="0" xfId="3" applyFont="1" applyFill="1" applyBorder="1" applyAlignment="1">
      <alignment horizontal="center" vertical="center" wrapText="1"/>
    </xf>
    <xf numFmtId="168" fontId="5" fillId="9" borderId="0" xfId="3" applyNumberFormat="1" applyFont="1" applyFill="1" applyBorder="1" applyAlignment="1">
      <alignment horizontal="center" vertical="center" wrapText="1"/>
    </xf>
    <xf numFmtId="43" fontId="4" fillId="10" borderId="0" xfId="1" applyFont="1" applyFill="1" applyAlignment="1">
      <alignment horizontal="center" vertical="center"/>
    </xf>
    <xf numFmtId="0" fontId="18" fillId="0" borderId="0" xfId="5" applyFont="1"/>
    <xf numFmtId="0" fontId="19" fillId="0" borderId="0" xfId="5" applyFont="1"/>
    <xf numFmtId="0" fontId="5" fillId="5" borderId="0" xfId="0" applyFont="1" applyFill="1" applyAlignment="1">
      <alignment horizontal="left"/>
    </xf>
    <xf numFmtId="10" fontId="9" fillId="5" borderId="0" xfId="3" applyNumberFormat="1" applyFont="1" applyFill="1" applyAlignment="1">
      <alignment horizontal="center"/>
    </xf>
    <xf numFmtId="167" fontId="5" fillId="5" borderId="0" xfId="1" applyNumberFormat="1" applyFont="1" applyFill="1" applyAlignment="1">
      <alignment horizontal="right"/>
    </xf>
    <xf numFmtId="10" fontId="5" fillId="5" borderId="0" xfId="3" applyNumberFormat="1" applyFont="1" applyFill="1" applyAlignment="1">
      <alignment horizontal="right"/>
    </xf>
    <xf numFmtId="3" fontId="2" fillId="0" borderId="0" xfId="0" applyNumberFormat="1" applyFont="1" applyAlignment="1">
      <alignment horizontal="center"/>
    </xf>
    <xf numFmtId="167" fontId="10" fillId="0" borderId="0" xfId="1" applyNumberFormat="1" applyFont="1" applyFill="1" applyAlignment="1">
      <alignment horizontal="center"/>
    </xf>
    <xf numFmtId="171" fontId="5" fillId="0" borderId="0" xfId="0" applyNumberFormat="1" applyFont="1" applyAlignment="1">
      <alignment horizontal="right"/>
    </xf>
    <xf numFmtId="167" fontId="5" fillId="5" borderId="0" xfId="1" applyNumberFormat="1" applyFont="1" applyFill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11" fillId="8" borderId="3" xfId="2" applyNumberFormat="1" applyFont="1" applyFill="1" applyBorder="1" applyAlignment="1">
      <alignment horizontal="right" vertical="center"/>
    </xf>
    <xf numFmtId="3" fontId="11" fillId="8" borderId="4" xfId="2" applyNumberFormat="1" applyFont="1" applyFill="1" applyBorder="1" applyAlignment="1">
      <alignment horizontal="right" vertical="center"/>
    </xf>
    <xf numFmtId="10" fontId="9" fillId="0" borderId="13" xfId="3" applyNumberFormat="1" applyFont="1" applyBorder="1" applyAlignment="1">
      <alignment horizontal="center" vertical="center"/>
    </xf>
    <xf numFmtId="10" fontId="9" fillId="0" borderId="5" xfId="3" applyNumberFormat="1" applyFont="1" applyBorder="1" applyAlignment="1">
      <alignment horizontal="center" vertical="center"/>
    </xf>
    <xf numFmtId="10" fontId="9" fillId="0" borderId="6" xfId="3" applyNumberFormat="1" applyFont="1" applyBorder="1" applyAlignment="1">
      <alignment horizontal="center" vertical="center"/>
    </xf>
    <xf numFmtId="10" fontId="9" fillId="0" borderId="7" xfId="3" applyNumberFormat="1" applyFont="1" applyBorder="1" applyAlignment="1">
      <alignment horizontal="center" vertical="center"/>
    </xf>
    <xf numFmtId="10" fontId="9" fillId="0" borderId="10" xfId="3" applyNumberFormat="1" applyFont="1" applyBorder="1" applyAlignment="1">
      <alignment horizontal="center" vertical="center"/>
    </xf>
    <xf numFmtId="10" fontId="9" fillId="0" borderId="11" xfId="3" applyNumberFormat="1" applyFont="1" applyBorder="1" applyAlignment="1">
      <alignment horizontal="center" vertical="center"/>
    </xf>
    <xf numFmtId="10" fontId="9" fillId="0" borderId="12" xfId="3" applyNumberFormat="1" applyFont="1" applyBorder="1" applyAlignment="1">
      <alignment horizontal="center" vertical="center"/>
    </xf>
    <xf numFmtId="167" fontId="10" fillId="5" borderId="3" xfId="1" applyNumberFormat="1" applyFont="1" applyFill="1" applyBorder="1" applyAlignment="1">
      <alignment horizontal="center" vertical="center"/>
    </xf>
    <xf numFmtId="167" fontId="10" fillId="5" borderId="4" xfId="1" applyNumberFormat="1" applyFont="1" applyFill="1" applyBorder="1" applyAlignment="1">
      <alignment horizontal="center" vertical="center"/>
    </xf>
    <xf numFmtId="10" fontId="9" fillId="0" borderId="2" xfId="3" applyNumberFormat="1" applyFont="1" applyFill="1" applyBorder="1" applyAlignment="1">
      <alignment horizontal="center" wrapText="1"/>
    </xf>
    <xf numFmtId="10" fontId="9" fillId="0" borderId="3" xfId="3" applyNumberFormat="1" applyFont="1" applyFill="1" applyBorder="1" applyAlignment="1">
      <alignment horizontal="center" wrapText="1"/>
    </xf>
    <xf numFmtId="10" fontId="9" fillId="0" borderId="4" xfId="3" applyNumberFormat="1" applyFont="1" applyFill="1" applyBorder="1" applyAlignment="1">
      <alignment horizontal="center" wrapText="1"/>
    </xf>
    <xf numFmtId="0" fontId="20" fillId="0" borderId="13" xfId="5" applyFont="1" applyBorder="1" applyAlignment="1">
      <alignment horizontal="center" wrapText="1"/>
    </xf>
  </cellXfs>
  <cellStyles count="6">
    <cellStyle name="Hiperlink" xfId="4" builtinId="8"/>
    <cellStyle name="Moeda" xfId="2" builtinId="4"/>
    <cellStyle name="Normal" xfId="0" builtinId="0"/>
    <cellStyle name="Normal_ipca_201707SerieHist" xfId="5" xr:uid="{A84DFD4F-3BBB-43AE-B347-5F327F9FF4D1}"/>
    <cellStyle name="Porcentagem" xfId="3" builtinId="5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18</xdr:col>
      <xdr:colOff>430857</xdr:colOff>
      <xdr:row>36</xdr:row>
      <xdr:rowOff>58741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FA042F-5026-1852-34DE-0EBE69120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11295707" cy="4926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c-my.sharepoint.com/Users/rafael.ecco/Desktop/SACII%20-%20Simulador%20Investimento_vrs%201.2.4%20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c-my.sharepoint.com/Users/fabio.arruda/AppData/Local/Temp/0e0bf3a9-6b7f-426f-825e-3d875e5a6eab_Entrega%20Item%201_a-b-c_rev.rar.eab/Item1b_SACII_F7-Simula&#231;&#227;o%20em%20rede_v1.1%20ACB_BASE_DESENVOLV1_2_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fraestrutura-my.sharepoint.com/personal/fabio_arruda_mpor_gov_br/Documents/Documentos/Processo%20Competitivo%20Simplificado%20-%20PCS%20-%202024/PAN%20-%20UFSC/30042025/A25-M04-D30_PREMISSAS-KMZ-SICRO-SIMULADOR_2.0/SACII%20-%20Simulador%20Investimento_vrs%201.3_PreliminarAtualizado_ACB_v2.0.xlsm?EC277639" TargetMode="External"/><Relationship Id="rId1" Type="http://schemas.openxmlformats.org/officeDocument/2006/relationships/externalLinkPath" Target="file:///\\EC277639\SACII%20-%20Simulador%20Investimento_vrs%201.3_PreliminarAtualizado_ACB_v2.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.labtrans.ufsc.br\projetos$\Users\vitoria.giordano\Downloads\SACI4-Simulador%20Financeiro_vrs1.3%20(novo%20m&#233;todo%20ATM%20-%20n&#227;o%20aplicado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a%20Estrutura%20Rede\Aerovi&#225;rio\Projeto%20SAC%20II\06-Fase2\4.%20M&#233;todo%20de%20Estimativa\02.%20Parametro_Capacidade%20pista\Capacidade%20Pista%20-%20LabTrans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ac-my.sharepoint.com/Users/FBIO~1/AppData/Local/Temp/Rar$DIa11664.28325/SACII%20-%20Simulador%20Investimento_AmpliAR_CAPEX-3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SACII - Simulador Investimento_"/>
      <sheetName val="1__Instruções"/>
      <sheetName val="1_1_Atualização_de_Dados"/>
      <sheetName val="2__Simulador_-_Investimento"/>
      <sheetName val="2__Simulador_-_Manutenção"/>
      <sheetName val="2_1_BD_—_Simulações_Salvas"/>
      <sheetName val="2_2_Relatório_Sintético_-_Inv"/>
      <sheetName val="3__Simulação_em_rede"/>
      <sheetName val="3_1_Result__Simul__Rede_–_Inv_"/>
      <sheetName val="3_2_Mapa_Coroplético"/>
      <sheetName val="Projeção_—_Demanda_PAX"/>
      <sheetName val="4_1_Glossário"/>
      <sheetName val="4_2_Lista_de_siglas"/>
      <sheetName val="4_3_Referências"/>
      <sheetName val="Classificação_Cenários"/>
      <sheetName val="Cálculos_da_capacidade_de_pista"/>
      <sheetName val="Dados_para_capacidade_de_pista"/>
      <sheetName val="Cálculos_-_ANAC"/>
      <sheetName val="BD_—_Projeção_PAN"/>
      <sheetName val="Pista_de_Pouso"/>
      <sheetName val="Faixa_de_Pista"/>
      <sheetName val="Pista_de_Táxi"/>
      <sheetName val="Pátio_de_Aeronaves"/>
      <sheetName val="Estacionamento_de_Veículos"/>
      <sheetName val="Terminal_de_Passageiros"/>
      <sheetName val="Terminal_de_Cargas"/>
      <sheetName val="Navegação_Aérea"/>
      <sheetName val="SACII_-_Simulador_Investimento_"/>
      <sheetName val="1__Instruções1"/>
      <sheetName val="1_1_Atualização_de_Dados1"/>
      <sheetName val="2__Simulador_-_Investimento1"/>
      <sheetName val="2__Simulador_-_Manutenção1"/>
      <sheetName val="2_1_BD_—_Simulações_Salvas1"/>
      <sheetName val="2_2_Relatório_Sintético_-_Inv1"/>
      <sheetName val="3__Simulação_em_rede1"/>
      <sheetName val="3_1_Result__Simul__Rede_–_Inv_1"/>
      <sheetName val="3_2_Mapa_Coroplético1"/>
      <sheetName val="Projeção_—_Demanda_PAX1"/>
      <sheetName val="4_1_Glossário1"/>
      <sheetName val="4_2_Lista_de_siglas1"/>
      <sheetName val="4_3_Referências1"/>
      <sheetName val="Classificação_Cenários1"/>
      <sheetName val="Cálculos_da_capacidade_de_pist1"/>
      <sheetName val="Dados_para_capacidade_de_pista1"/>
      <sheetName val="Cálculos_-_ANAC1"/>
      <sheetName val="BD_—_Projeção_PAN1"/>
      <sheetName val="Pista_de_Pouso1"/>
      <sheetName val="Faixa_de_Pista1"/>
      <sheetName val="Pista_de_Táxi1"/>
      <sheetName val="Pátio_de_Aeronaves1"/>
      <sheetName val="Estacionamento_de_Veículos1"/>
      <sheetName val="Terminal_de_Passageiros1"/>
      <sheetName val="Terminal_de_Cargas1"/>
      <sheetName val="Navegação_Aérea1"/>
      <sheetName val="SACII_-_Simulador_Investimento1"/>
    </sheetNames>
    <sheetDataSet>
      <sheetData sheetId="0" refreshError="1"/>
      <sheetData sheetId="1">
        <row r="5">
          <cell r="B5" t="str">
            <v>AC</v>
          </cell>
          <cell r="C5">
            <v>0.17</v>
          </cell>
        </row>
        <row r="6">
          <cell r="B6" t="str">
            <v>AL</v>
          </cell>
          <cell r="C6">
            <v>0.18</v>
          </cell>
        </row>
        <row r="7">
          <cell r="B7" t="str">
            <v>AM</v>
          </cell>
          <cell r="C7">
            <v>0.18</v>
          </cell>
        </row>
        <row r="8">
          <cell r="B8" t="str">
            <v>AP</v>
          </cell>
          <cell r="C8">
            <v>0.18</v>
          </cell>
        </row>
        <row r="9">
          <cell r="B9" t="str">
            <v>BA</v>
          </cell>
          <cell r="C9">
            <v>0.18</v>
          </cell>
          <cell r="F9">
            <v>6.4999999999999997E-3</v>
          </cell>
        </row>
        <row r="10">
          <cell r="B10" t="str">
            <v>CE</v>
          </cell>
          <cell r="C10">
            <v>0.18</v>
          </cell>
          <cell r="F10">
            <v>0.03</v>
          </cell>
        </row>
        <row r="11">
          <cell r="B11" t="str">
            <v>DF</v>
          </cell>
          <cell r="C11">
            <v>0.18</v>
          </cell>
        </row>
        <row r="12">
          <cell r="B12" t="str">
            <v>ES</v>
          </cell>
          <cell r="C12">
            <v>0.17</v>
          </cell>
          <cell r="G12">
            <v>418.12400000000002</v>
          </cell>
        </row>
        <row r="13">
          <cell r="B13" t="str">
            <v>GO</v>
          </cell>
          <cell r="C13">
            <v>0.17</v>
          </cell>
        </row>
        <row r="14">
          <cell r="B14" t="str">
            <v>MA</v>
          </cell>
          <cell r="C14">
            <v>0.18</v>
          </cell>
        </row>
        <row r="15">
          <cell r="B15" t="str">
            <v>MG</v>
          </cell>
          <cell r="C15">
            <v>0.18</v>
          </cell>
        </row>
        <row r="16">
          <cell r="B16" t="str">
            <v>MS</v>
          </cell>
          <cell r="C16">
            <v>0.17</v>
          </cell>
        </row>
        <row r="17">
          <cell r="B17" t="str">
            <v>MT</v>
          </cell>
          <cell r="C17">
            <v>0.17</v>
          </cell>
        </row>
        <row r="18">
          <cell r="B18" t="str">
            <v>PA</v>
          </cell>
          <cell r="C18">
            <v>0.17</v>
          </cell>
        </row>
        <row r="19">
          <cell r="B19" t="str">
            <v>PB</v>
          </cell>
          <cell r="C19">
            <v>0.18</v>
          </cell>
        </row>
        <row r="20">
          <cell r="B20" t="str">
            <v>PE</v>
          </cell>
          <cell r="C20">
            <v>0.18</v>
          </cell>
        </row>
        <row r="21">
          <cell r="B21" t="str">
            <v>PI</v>
          </cell>
          <cell r="C21">
            <v>0.18</v>
          </cell>
        </row>
        <row r="22">
          <cell r="B22" t="str">
            <v>PR</v>
          </cell>
          <cell r="C22">
            <v>0.18</v>
          </cell>
        </row>
        <row r="23">
          <cell r="B23" t="str">
            <v>RJ</v>
          </cell>
          <cell r="C23">
            <v>0.2</v>
          </cell>
        </row>
        <row r="24">
          <cell r="B24" t="str">
            <v>RN</v>
          </cell>
          <cell r="C24">
            <v>0.18</v>
          </cell>
        </row>
        <row r="25">
          <cell r="B25" t="str">
            <v>RO</v>
          </cell>
          <cell r="C25">
            <v>0.17499999999999999</v>
          </cell>
        </row>
        <row r="26">
          <cell r="B26" t="str">
            <v>RR</v>
          </cell>
          <cell r="C26">
            <v>0.17</v>
          </cell>
        </row>
        <row r="27">
          <cell r="B27" t="str">
            <v>RS</v>
          </cell>
          <cell r="C27">
            <v>0.18</v>
          </cell>
        </row>
        <row r="28">
          <cell r="B28" t="str">
            <v>SC</v>
          </cell>
          <cell r="C28">
            <v>0.17</v>
          </cell>
        </row>
        <row r="29">
          <cell r="B29" t="str">
            <v>SE</v>
          </cell>
          <cell r="C29">
            <v>0.18</v>
          </cell>
        </row>
        <row r="30">
          <cell r="B30" t="str">
            <v>SP</v>
          </cell>
          <cell r="C30">
            <v>0.18</v>
          </cell>
        </row>
        <row r="31">
          <cell r="B31" t="str">
            <v>TO</v>
          </cell>
          <cell r="C31">
            <v>0.18</v>
          </cell>
        </row>
      </sheetData>
      <sheetData sheetId="2">
        <row r="121">
          <cell r="C121" t="str">
            <v>Não</v>
          </cell>
        </row>
        <row r="127">
          <cell r="C127" t="str">
            <v>Não</v>
          </cell>
          <cell r="L127" t="str">
            <v>Não</v>
          </cell>
        </row>
        <row r="134">
          <cell r="C134" t="str">
            <v>Não</v>
          </cell>
          <cell r="L134" t="str">
            <v>Não</v>
          </cell>
        </row>
        <row r="153">
          <cell r="C153" t="str">
            <v>Sugerido</v>
          </cell>
          <cell r="L153" t="str">
            <v>Sugerido</v>
          </cell>
        </row>
      </sheetData>
      <sheetData sheetId="3"/>
      <sheetData sheetId="4" refreshError="1"/>
      <sheetData sheetId="5" refreshError="1"/>
      <sheetData sheetId="6">
        <row r="1">
          <cell r="C1" t="str">
            <v>ICAO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Z5" t="str">
            <v>IFR Precisão</v>
          </cell>
          <cell r="AA5" t="str">
            <v>ü</v>
          </cell>
          <cell r="AB5" t="str">
            <v>ü</v>
          </cell>
          <cell r="AC5" t="str">
            <v>ü</v>
          </cell>
          <cell r="AD5" t="str">
            <v>ü</v>
          </cell>
          <cell r="AE5" t="str">
            <v>ü</v>
          </cell>
          <cell r="AF5" t="str">
            <v>û</v>
          </cell>
          <cell r="AG5" t="str">
            <v>û</v>
          </cell>
          <cell r="AH5" t="str">
            <v>ü</v>
          </cell>
        </row>
        <row r="6">
          <cell r="Q6" t="str">
            <v>Cenário 1</v>
          </cell>
          <cell r="R6" t="str">
            <v>IFR Precisão</v>
          </cell>
          <cell r="S6" t="str">
            <v>EMS-1</v>
          </cell>
          <cell r="T6" t="str">
            <v>û</v>
          </cell>
          <cell r="U6" t="str">
            <v>ü</v>
          </cell>
          <cell r="V6" t="str">
            <v>ü</v>
          </cell>
          <cell r="W6" t="str">
            <v>ü</v>
          </cell>
          <cell r="X6" t="str">
            <v>ü</v>
          </cell>
          <cell r="Z6" t="str">
            <v>IFR Não-Precisão</v>
          </cell>
          <cell r="AA6" t="str">
            <v>ü</v>
          </cell>
          <cell r="AB6" t="str">
            <v>ü</v>
          </cell>
          <cell r="AC6" t="str">
            <v>ü</v>
          </cell>
          <cell r="AD6" t="str">
            <v>ü</v>
          </cell>
          <cell r="AE6" t="str">
            <v>ü</v>
          </cell>
          <cell r="AF6" t="e">
            <v>#N/A</v>
          </cell>
          <cell r="AG6" t="str">
            <v>û</v>
          </cell>
          <cell r="AH6" t="str">
            <v>û</v>
          </cell>
        </row>
        <row r="7">
          <cell r="Q7" t="str">
            <v>Cenário 2</v>
          </cell>
          <cell r="R7" t="str">
            <v>IFR Não-Precisão</v>
          </cell>
          <cell r="S7" t="str">
            <v>EMS-2</v>
          </cell>
          <cell r="T7" t="str">
            <v>û</v>
          </cell>
          <cell r="U7" t="str">
            <v>ü</v>
          </cell>
          <cell r="V7" t="str">
            <v>ü</v>
          </cell>
          <cell r="W7" t="str">
            <v>û</v>
          </cell>
          <cell r="X7" t="str">
            <v>ü</v>
          </cell>
          <cell r="Z7" t="str">
            <v>VFR</v>
          </cell>
          <cell r="AA7" t="str">
            <v>ü</v>
          </cell>
          <cell r="AB7" t="str">
            <v>ü</v>
          </cell>
          <cell r="AC7" t="str">
            <v>ü</v>
          </cell>
          <cell r="AD7" t="str">
            <v>ü</v>
          </cell>
          <cell r="AE7" t="str">
            <v>ü</v>
          </cell>
          <cell r="AF7" t="e">
            <v>#N/A</v>
          </cell>
          <cell r="AG7" t="str">
            <v>û</v>
          </cell>
          <cell r="AH7" t="str">
            <v>û</v>
          </cell>
        </row>
        <row r="8">
          <cell r="Q8" t="str">
            <v>Cenário 3</v>
          </cell>
          <cell r="R8" t="str">
            <v>IFR Não-Precisão</v>
          </cell>
          <cell r="S8" t="str">
            <v>EMS-3</v>
          </cell>
          <cell r="T8" t="str">
            <v>ü</v>
          </cell>
          <cell r="U8" t="str">
            <v>û</v>
          </cell>
          <cell r="V8" t="str">
            <v>ü</v>
          </cell>
          <cell r="W8" t="str">
            <v>û</v>
          </cell>
          <cell r="X8" t="str">
            <v>ü</v>
          </cell>
        </row>
        <row r="9">
          <cell r="Q9" t="str">
            <v>Cenário 4</v>
          </cell>
          <cell r="R9" t="str">
            <v>IFR Não-Precisão</v>
          </cell>
          <cell r="S9" t="str">
            <v>EMS-3</v>
          </cell>
          <cell r="T9" t="str">
            <v>ü</v>
          </cell>
          <cell r="U9" t="str">
            <v>û</v>
          </cell>
          <cell r="V9" t="str">
            <v>û</v>
          </cell>
          <cell r="W9" t="str">
            <v>û</v>
          </cell>
          <cell r="X9" t="str">
            <v>û</v>
          </cell>
        </row>
        <row r="10">
          <cell r="Q10" t="str">
            <v>Cenário 5</v>
          </cell>
          <cell r="R10" t="str">
            <v>IFR Não-Precisão</v>
          </cell>
          <cell r="S10" t="str">
            <v>ERAA</v>
          </cell>
          <cell r="T10" t="str">
            <v>û</v>
          </cell>
          <cell r="U10" t="str">
            <v>û</v>
          </cell>
          <cell r="V10" t="str">
            <v>û</v>
          </cell>
          <cell r="W10" t="str">
            <v>û</v>
          </cell>
          <cell r="X10" t="str">
            <v>û</v>
          </cell>
        </row>
        <row r="11">
          <cell r="Q11" t="str">
            <v>Cenário 6</v>
          </cell>
          <cell r="R11" t="str">
            <v>VFR</v>
          </cell>
          <cell r="S11" t="str">
            <v>Não possui</v>
          </cell>
          <cell r="T11" t="str">
            <v>û</v>
          </cell>
          <cell r="U11" t="str">
            <v>û</v>
          </cell>
          <cell r="V11" t="str">
            <v>û</v>
          </cell>
          <cell r="W11" t="str">
            <v>û</v>
          </cell>
          <cell r="X11" t="str">
            <v>û</v>
          </cell>
        </row>
      </sheetData>
      <sheetData sheetId="14">
        <row r="5">
          <cell r="AD5" t="str">
            <v>A319</v>
          </cell>
          <cell r="AE5" t="str">
            <v>3C</v>
          </cell>
          <cell r="AF5">
            <v>1799</v>
          </cell>
          <cell r="AG5">
            <v>45</v>
          </cell>
          <cell r="AH5">
            <v>158</v>
          </cell>
          <cell r="AI5">
            <v>25</v>
          </cell>
          <cell r="AJ5">
            <v>26</v>
          </cell>
          <cell r="AK5">
            <v>38.5</v>
          </cell>
          <cell r="AS5">
            <v>6</v>
          </cell>
          <cell r="AT5">
            <v>300</v>
          </cell>
          <cell r="CA5">
            <v>5</v>
          </cell>
          <cell r="CB5">
            <v>0</v>
          </cell>
          <cell r="CC5">
            <v>20</v>
          </cell>
          <cell r="DF5">
            <v>2500</v>
          </cell>
          <cell r="IP5" t="str">
            <v>Média 2</v>
          </cell>
        </row>
        <row r="6">
          <cell r="M6" t="str">
            <v>A319</v>
          </cell>
          <cell r="P6">
            <v>1370</v>
          </cell>
          <cell r="Q6">
            <v>1799</v>
          </cell>
          <cell r="R6">
            <v>45</v>
          </cell>
          <cell r="S6">
            <v>45</v>
          </cell>
          <cell r="AD6" t="str">
            <v>A320</v>
          </cell>
          <cell r="AE6" t="str">
            <v>4C</v>
          </cell>
          <cell r="AF6">
            <v>2025</v>
          </cell>
          <cell r="AG6">
            <v>45</v>
          </cell>
          <cell r="AH6">
            <v>158</v>
          </cell>
          <cell r="AI6">
            <v>25</v>
          </cell>
          <cell r="AJ6">
            <v>26</v>
          </cell>
          <cell r="AK6">
            <v>40.5</v>
          </cell>
          <cell r="AS6">
            <v>6</v>
          </cell>
          <cell r="AT6">
            <v>300</v>
          </cell>
          <cell r="IP6" t="str">
            <v>Média 2</v>
          </cell>
        </row>
        <row r="7">
          <cell r="M7" t="str">
            <v>A320</v>
          </cell>
          <cell r="P7">
            <v>1525</v>
          </cell>
          <cell r="Q7">
            <v>2025</v>
          </cell>
          <cell r="R7">
            <v>45</v>
          </cell>
          <cell r="S7">
            <v>45</v>
          </cell>
          <cell r="AD7" t="str">
            <v>A320 NEO</v>
          </cell>
          <cell r="AE7" t="str">
            <v>3C</v>
          </cell>
          <cell r="AF7">
            <v>1775</v>
          </cell>
          <cell r="AG7">
            <v>45</v>
          </cell>
          <cell r="AH7">
            <v>158</v>
          </cell>
          <cell r="AI7">
            <v>25</v>
          </cell>
          <cell r="AJ7">
            <v>26</v>
          </cell>
          <cell r="AK7">
            <v>40.5</v>
          </cell>
          <cell r="AS7">
            <v>6</v>
          </cell>
          <cell r="AT7">
            <v>300</v>
          </cell>
          <cell r="IP7" t="str">
            <v>Média 2</v>
          </cell>
        </row>
        <row r="8">
          <cell r="M8" t="str">
            <v>A320 NEO</v>
          </cell>
          <cell r="P8">
            <v>1440</v>
          </cell>
          <cell r="Q8">
            <v>1775</v>
          </cell>
          <cell r="R8">
            <v>45</v>
          </cell>
          <cell r="S8">
            <v>45</v>
          </cell>
          <cell r="AD8" t="str">
            <v>A321 NEO</v>
          </cell>
          <cell r="AE8" t="str">
            <v>4C</v>
          </cell>
          <cell r="AF8">
            <v>2180</v>
          </cell>
          <cell r="AG8">
            <v>45</v>
          </cell>
          <cell r="AH8">
            <v>158</v>
          </cell>
          <cell r="AI8">
            <v>25</v>
          </cell>
          <cell r="AJ8">
            <v>26</v>
          </cell>
          <cell r="AK8">
            <v>40.5</v>
          </cell>
          <cell r="AS8">
            <v>7</v>
          </cell>
          <cell r="AT8">
            <v>500</v>
          </cell>
          <cell r="IP8" t="str">
            <v>Média 2</v>
          </cell>
        </row>
        <row r="9">
          <cell r="M9" t="str">
            <v>A321 NEO</v>
          </cell>
          <cell r="N9">
            <v>1200</v>
          </cell>
          <cell r="O9">
            <v>1385</v>
          </cell>
          <cell r="P9">
            <v>1720</v>
          </cell>
          <cell r="Q9">
            <v>2180</v>
          </cell>
          <cell r="R9">
            <v>45</v>
          </cell>
          <cell r="S9">
            <v>45</v>
          </cell>
          <cell r="AD9" t="str">
            <v>A330-200</v>
          </cell>
          <cell r="AE9" t="str">
            <v>4E</v>
          </cell>
          <cell r="AF9">
            <v>2520</v>
          </cell>
          <cell r="AG9">
            <v>60</v>
          </cell>
          <cell r="AH9">
            <v>172.5</v>
          </cell>
          <cell r="AI9">
            <v>38</v>
          </cell>
          <cell r="AJ9">
            <v>43.5</v>
          </cell>
          <cell r="AK9">
            <v>67.5</v>
          </cell>
          <cell r="AS9">
            <v>8</v>
          </cell>
          <cell r="AT9">
            <v>500</v>
          </cell>
          <cell r="IP9" t="str">
            <v>Pesada</v>
          </cell>
        </row>
        <row r="10">
          <cell r="M10" t="str">
            <v>A330-200</v>
          </cell>
          <cell r="O10">
            <v>1590</v>
          </cell>
          <cell r="P10">
            <v>1930</v>
          </cell>
          <cell r="Q10">
            <v>2520</v>
          </cell>
          <cell r="R10">
            <v>60</v>
          </cell>
          <cell r="S10">
            <v>45</v>
          </cell>
          <cell r="AD10" t="str">
            <v>A330-900</v>
          </cell>
          <cell r="AE10" t="str">
            <v>4E</v>
          </cell>
          <cell r="AF10">
            <v>2790</v>
          </cell>
          <cell r="AG10">
            <v>60</v>
          </cell>
          <cell r="AH10">
            <v>172.5</v>
          </cell>
          <cell r="AI10">
            <v>38</v>
          </cell>
          <cell r="AJ10">
            <v>43.5</v>
          </cell>
          <cell r="AK10">
            <v>71.5</v>
          </cell>
          <cell r="AS10">
            <v>9</v>
          </cell>
          <cell r="AT10">
            <v>800</v>
          </cell>
          <cell r="IP10" t="str">
            <v>Pesada</v>
          </cell>
        </row>
        <row r="11">
          <cell r="M11" t="str">
            <v>A330-900</v>
          </cell>
          <cell r="O11">
            <v>1840</v>
          </cell>
          <cell r="P11">
            <v>2040</v>
          </cell>
          <cell r="Q11">
            <v>2790</v>
          </cell>
          <cell r="R11">
            <v>60</v>
          </cell>
          <cell r="S11">
            <v>45</v>
          </cell>
          <cell r="AD11" t="str">
            <v>A350-900</v>
          </cell>
          <cell r="AE11" t="str">
            <v>4E</v>
          </cell>
          <cell r="AF11">
            <v>2840</v>
          </cell>
          <cell r="AG11">
            <v>60</v>
          </cell>
          <cell r="AH11">
            <v>172.5</v>
          </cell>
          <cell r="AI11">
            <v>38</v>
          </cell>
          <cell r="AJ11">
            <v>43.5</v>
          </cell>
          <cell r="AK11">
            <v>72.5</v>
          </cell>
          <cell r="AS11">
            <v>9</v>
          </cell>
          <cell r="AT11">
            <v>800</v>
          </cell>
          <cell r="IP11" t="str">
            <v>Pesada</v>
          </cell>
        </row>
        <row r="12">
          <cell r="M12" t="str">
            <v>A350-900</v>
          </cell>
          <cell r="O12">
            <v>1850</v>
          </cell>
          <cell r="P12">
            <v>2200</v>
          </cell>
          <cell r="Q12">
            <v>2840</v>
          </cell>
          <cell r="R12">
            <v>60</v>
          </cell>
          <cell r="S12">
            <v>45</v>
          </cell>
          <cell r="AD12" t="str">
            <v>B737-700</v>
          </cell>
          <cell r="AE12" t="str">
            <v>3C</v>
          </cell>
          <cell r="AF12">
            <v>1610</v>
          </cell>
          <cell r="AG12">
            <v>30</v>
          </cell>
          <cell r="AH12">
            <v>158</v>
          </cell>
          <cell r="AI12">
            <v>25</v>
          </cell>
          <cell r="AJ12">
            <v>26</v>
          </cell>
          <cell r="AK12">
            <v>40.5</v>
          </cell>
          <cell r="AS12">
            <v>6</v>
          </cell>
          <cell r="AT12">
            <v>300</v>
          </cell>
          <cell r="IP12" t="str">
            <v>Média 1</v>
          </cell>
        </row>
        <row r="13">
          <cell r="M13" t="str">
            <v>B737-700</v>
          </cell>
          <cell r="P13">
            <v>1365</v>
          </cell>
          <cell r="Q13">
            <v>1610</v>
          </cell>
          <cell r="R13">
            <v>30</v>
          </cell>
          <cell r="S13">
            <v>30</v>
          </cell>
          <cell r="AD13" t="str">
            <v>B737-800W</v>
          </cell>
          <cell r="AE13" t="str">
            <v>4C</v>
          </cell>
          <cell r="AF13">
            <v>2375</v>
          </cell>
          <cell r="AG13">
            <v>45</v>
          </cell>
          <cell r="AH13">
            <v>158</v>
          </cell>
          <cell r="AI13">
            <v>25</v>
          </cell>
          <cell r="AJ13">
            <v>26</v>
          </cell>
          <cell r="AK13">
            <v>40.5</v>
          </cell>
          <cell r="AS13">
            <v>7</v>
          </cell>
          <cell r="AT13">
            <v>500</v>
          </cell>
          <cell r="IP13" t="str">
            <v>Média 1</v>
          </cell>
        </row>
        <row r="14">
          <cell r="M14" t="str">
            <v>B737-800W</v>
          </cell>
          <cell r="N14">
            <v>1050</v>
          </cell>
          <cell r="O14">
            <v>1350</v>
          </cell>
          <cell r="P14">
            <v>1600</v>
          </cell>
          <cell r="Q14">
            <v>2010</v>
          </cell>
          <cell r="R14">
            <v>45</v>
          </cell>
          <cell r="S14">
            <v>45</v>
          </cell>
          <cell r="AD14" t="str">
            <v>B737-8 MAX</v>
          </cell>
          <cell r="AE14" t="str">
            <v>4C</v>
          </cell>
          <cell r="AF14">
            <v>2040</v>
          </cell>
          <cell r="AG14">
            <v>45</v>
          </cell>
          <cell r="AH14">
            <v>158</v>
          </cell>
          <cell r="AI14">
            <v>25</v>
          </cell>
          <cell r="AJ14">
            <v>26</v>
          </cell>
          <cell r="AK14">
            <v>40.5</v>
          </cell>
          <cell r="AS14">
            <v>7</v>
          </cell>
          <cell r="AT14">
            <v>500</v>
          </cell>
          <cell r="IP14" t="str">
            <v>Média 2</v>
          </cell>
        </row>
        <row r="15">
          <cell r="M15" t="str">
            <v>B737-8 MAX</v>
          </cell>
          <cell r="O15">
            <v>1350</v>
          </cell>
          <cell r="P15">
            <v>1665</v>
          </cell>
          <cell r="Q15">
            <v>2040</v>
          </cell>
          <cell r="R15">
            <v>45</v>
          </cell>
          <cell r="S15">
            <v>45</v>
          </cell>
          <cell r="AD15" t="str">
            <v>B767-300ER</v>
          </cell>
          <cell r="AE15" t="str">
            <v>4D</v>
          </cell>
          <cell r="AF15">
            <v>2600</v>
          </cell>
          <cell r="AG15">
            <v>60</v>
          </cell>
          <cell r="AH15">
            <v>166</v>
          </cell>
          <cell r="AI15">
            <v>34</v>
          </cell>
          <cell r="AJ15">
            <v>37</v>
          </cell>
          <cell r="AK15">
            <v>55.5</v>
          </cell>
          <cell r="AS15">
            <v>8</v>
          </cell>
          <cell r="AT15">
            <v>500</v>
          </cell>
          <cell r="IP15" t="str">
            <v>Média 2</v>
          </cell>
        </row>
        <row r="16">
          <cell r="M16" t="str">
            <v>B767-300ER</v>
          </cell>
          <cell r="N16">
            <v>1350</v>
          </cell>
          <cell r="O16">
            <v>1630</v>
          </cell>
          <cell r="P16">
            <v>2075</v>
          </cell>
          <cell r="Q16">
            <v>2715</v>
          </cell>
          <cell r="R16">
            <v>60</v>
          </cell>
          <cell r="S16">
            <v>45</v>
          </cell>
          <cell r="AD16" t="str">
            <v>B777-300ER</v>
          </cell>
          <cell r="AE16" t="str">
            <v>4E</v>
          </cell>
          <cell r="AF16">
            <v>3060</v>
          </cell>
          <cell r="AG16">
            <v>60</v>
          </cell>
          <cell r="AH16">
            <v>172.5</v>
          </cell>
          <cell r="AI16">
            <v>38</v>
          </cell>
          <cell r="AJ16">
            <v>43.5</v>
          </cell>
          <cell r="AK16">
            <v>72.5</v>
          </cell>
          <cell r="AS16">
            <v>9</v>
          </cell>
          <cell r="AT16">
            <v>800</v>
          </cell>
          <cell r="IP16" t="str">
            <v>Média 2</v>
          </cell>
        </row>
        <row r="17">
          <cell r="M17" t="str">
            <v>B777-300ER</v>
          </cell>
          <cell r="O17">
            <v>1930</v>
          </cell>
          <cell r="P17">
            <v>2450</v>
          </cell>
          <cell r="Q17">
            <v>3060</v>
          </cell>
          <cell r="R17">
            <v>60</v>
          </cell>
          <cell r="S17">
            <v>45</v>
          </cell>
          <cell r="AD17" t="str">
            <v>B787-8 Dreamliner</v>
          </cell>
          <cell r="AE17" t="str">
            <v>4E</v>
          </cell>
          <cell r="AF17">
            <v>3100</v>
          </cell>
          <cell r="AG17">
            <v>60</v>
          </cell>
          <cell r="AH17">
            <v>172.5</v>
          </cell>
          <cell r="AI17">
            <v>38</v>
          </cell>
          <cell r="AJ17">
            <v>43.5</v>
          </cell>
          <cell r="AK17">
            <v>63.5</v>
          </cell>
          <cell r="AS17">
            <v>8</v>
          </cell>
          <cell r="AT17">
            <v>500</v>
          </cell>
          <cell r="IP17" t="str">
            <v>Média 2</v>
          </cell>
        </row>
        <row r="18">
          <cell r="M18" t="str">
            <v>B787-8 Dreamliner</v>
          </cell>
          <cell r="O18">
            <v>1815</v>
          </cell>
          <cell r="P18">
            <v>2300</v>
          </cell>
          <cell r="Q18">
            <v>3100</v>
          </cell>
          <cell r="R18">
            <v>60</v>
          </cell>
          <cell r="S18">
            <v>45</v>
          </cell>
          <cell r="AD18" t="str">
            <v>CRJ200</v>
          </cell>
          <cell r="AE18" t="str">
            <v>4B</v>
          </cell>
          <cell r="AF18">
            <v>1910</v>
          </cell>
          <cell r="AG18">
            <v>45</v>
          </cell>
          <cell r="AH18">
            <v>152</v>
          </cell>
          <cell r="AI18">
            <v>25</v>
          </cell>
          <cell r="AJ18">
            <v>20</v>
          </cell>
          <cell r="AK18">
            <v>24</v>
          </cell>
          <cell r="AS18">
            <v>6</v>
          </cell>
          <cell r="AT18">
            <v>300</v>
          </cell>
          <cell r="IP18" t="str">
            <v>Média 2</v>
          </cell>
        </row>
        <row r="19">
          <cell r="M19" t="str">
            <v>CRJ200</v>
          </cell>
          <cell r="N19">
            <v>950</v>
          </cell>
          <cell r="O19">
            <v>1220</v>
          </cell>
          <cell r="P19">
            <v>1540</v>
          </cell>
          <cell r="Q19">
            <v>1910</v>
          </cell>
          <cell r="R19">
            <v>45</v>
          </cell>
          <cell r="S19">
            <v>45</v>
          </cell>
          <cell r="AD19" t="str">
            <v>C208 Grand Caravan</v>
          </cell>
          <cell r="AE19" t="str">
            <v>1B</v>
          </cell>
          <cell r="AF19">
            <v>658</v>
          </cell>
          <cell r="AG19">
            <v>30</v>
          </cell>
          <cell r="AH19">
            <v>82</v>
          </cell>
          <cell r="AI19">
            <v>8</v>
          </cell>
          <cell r="AJ19">
            <v>20</v>
          </cell>
          <cell r="AK19">
            <v>19</v>
          </cell>
          <cell r="AS19">
            <v>3</v>
          </cell>
          <cell r="AT19">
            <v>100</v>
          </cell>
          <cell r="IP19" t="str">
            <v>Pesada</v>
          </cell>
        </row>
        <row r="20">
          <cell r="M20" t="str">
            <v>C208 Grand Caravan</v>
          </cell>
          <cell r="Q20">
            <v>658</v>
          </cell>
          <cell r="R20">
            <v>30</v>
          </cell>
          <cell r="S20">
            <v>30</v>
          </cell>
          <cell r="AD20" t="str">
            <v>EMB-195</v>
          </cell>
          <cell r="AE20" t="str">
            <v>4C</v>
          </cell>
          <cell r="AF20">
            <v>2092</v>
          </cell>
          <cell r="AG20">
            <v>45</v>
          </cell>
          <cell r="AH20">
            <v>158</v>
          </cell>
          <cell r="AI20">
            <v>25</v>
          </cell>
          <cell r="AJ20">
            <v>26</v>
          </cell>
          <cell r="AK20">
            <v>33.5</v>
          </cell>
          <cell r="AS20">
            <v>6</v>
          </cell>
          <cell r="AT20">
            <v>250</v>
          </cell>
          <cell r="IP20" t="str">
            <v>Pesada</v>
          </cell>
        </row>
        <row r="21">
          <cell r="M21" t="str">
            <v>EMB-195</v>
          </cell>
          <cell r="N21">
            <v>975</v>
          </cell>
          <cell r="O21">
            <v>1235</v>
          </cell>
          <cell r="P21">
            <v>1590</v>
          </cell>
          <cell r="Q21">
            <v>2092</v>
          </cell>
          <cell r="R21">
            <v>45</v>
          </cell>
          <cell r="S21">
            <v>45</v>
          </cell>
          <cell r="AD21" t="str">
            <v>EMB-195 E2</v>
          </cell>
          <cell r="AE21" t="str">
            <v>4C</v>
          </cell>
          <cell r="AF21">
            <v>1740</v>
          </cell>
          <cell r="AG21">
            <v>45</v>
          </cell>
          <cell r="AH21">
            <v>158</v>
          </cell>
          <cell r="AI21">
            <v>25</v>
          </cell>
          <cell r="AJ21">
            <v>26</v>
          </cell>
          <cell r="AK21">
            <v>33.5</v>
          </cell>
          <cell r="AS21">
            <v>6</v>
          </cell>
          <cell r="AT21">
            <v>300</v>
          </cell>
          <cell r="IP21" t="str">
            <v>Média 3</v>
          </cell>
        </row>
        <row r="22">
          <cell r="M22" t="str">
            <v>EMB-195 E2</v>
          </cell>
          <cell r="O22">
            <v>1130</v>
          </cell>
          <cell r="P22">
            <v>1405</v>
          </cell>
          <cell r="Q22">
            <v>1740</v>
          </cell>
          <cell r="R22">
            <v>45</v>
          </cell>
          <cell r="S22">
            <v>45</v>
          </cell>
          <cell r="AD22" t="str">
            <v>SkyCourier</v>
          </cell>
          <cell r="AE22" t="str">
            <v>2B</v>
          </cell>
          <cell r="AF22">
            <v>1006</v>
          </cell>
          <cell r="AG22">
            <v>30</v>
          </cell>
          <cell r="AH22">
            <v>82</v>
          </cell>
          <cell r="AI22">
            <v>8</v>
          </cell>
          <cell r="AJ22">
            <v>20</v>
          </cell>
          <cell r="AK22">
            <v>25</v>
          </cell>
          <cell r="AS22">
            <v>3</v>
          </cell>
          <cell r="AT22">
            <v>150</v>
          </cell>
          <cell r="IP22" t="str">
            <v>Pesada</v>
          </cell>
        </row>
        <row r="23">
          <cell r="M23" t="str">
            <v>SkyCourier</v>
          </cell>
          <cell r="Q23">
            <v>1006</v>
          </cell>
          <cell r="R23">
            <v>30</v>
          </cell>
          <cell r="S23">
            <v>30</v>
          </cell>
          <cell r="AD23" t="str">
            <v>ATR 42</v>
          </cell>
          <cell r="AE23" t="str">
            <v>2C</v>
          </cell>
          <cell r="AF23">
            <v>1165</v>
          </cell>
          <cell r="AG23">
            <v>30</v>
          </cell>
          <cell r="AH23">
            <v>88</v>
          </cell>
          <cell r="AI23">
            <v>25</v>
          </cell>
          <cell r="AJ23">
            <v>26</v>
          </cell>
          <cell r="AK23">
            <v>29.5</v>
          </cell>
          <cell r="AS23">
            <v>5</v>
          </cell>
          <cell r="AT23">
            <v>200</v>
          </cell>
          <cell r="IP23" t="str">
            <v>Pesada</v>
          </cell>
        </row>
        <row r="24">
          <cell r="M24" t="str">
            <v>ATR 42</v>
          </cell>
          <cell r="Q24">
            <v>1165</v>
          </cell>
          <cell r="R24">
            <v>30</v>
          </cell>
          <cell r="S24">
            <v>30</v>
          </cell>
          <cell r="AD24" t="str">
            <v>ATR 72</v>
          </cell>
          <cell r="AE24" t="str">
            <v>3C</v>
          </cell>
          <cell r="AF24">
            <v>1280</v>
          </cell>
          <cell r="AG24">
            <v>30</v>
          </cell>
          <cell r="AH24">
            <v>158</v>
          </cell>
          <cell r="AI24">
            <v>25</v>
          </cell>
          <cell r="AJ24">
            <v>26</v>
          </cell>
          <cell r="AK24">
            <v>31.5</v>
          </cell>
          <cell r="AS24">
            <v>5</v>
          </cell>
          <cell r="AT24">
            <v>250</v>
          </cell>
          <cell r="IP24" t="str">
            <v>Pesada</v>
          </cell>
        </row>
        <row r="25">
          <cell r="M25" t="str">
            <v>ATR 72</v>
          </cell>
          <cell r="N25">
            <v>900</v>
          </cell>
          <cell r="O25">
            <v>930</v>
          </cell>
          <cell r="P25">
            <v>1070</v>
          </cell>
          <cell r="Q25">
            <v>1280</v>
          </cell>
          <cell r="R25">
            <v>30</v>
          </cell>
          <cell r="S25">
            <v>30</v>
          </cell>
          <cell r="AD25" t="str">
            <v>A330-200F</v>
          </cell>
          <cell r="AE25" t="str">
            <v>4E</v>
          </cell>
          <cell r="AF25">
            <v>2520</v>
          </cell>
          <cell r="AG25">
            <v>45</v>
          </cell>
          <cell r="AH25">
            <v>172.5</v>
          </cell>
          <cell r="AI25">
            <v>38</v>
          </cell>
          <cell r="AJ25">
            <v>43.5</v>
          </cell>
          <cell r="AK25">
            <v>67.5</v>
          </cell>
          <cell r="AS25">
            <v>6</v>
          </cell>
          <cell r="AT25">
            <v>800</v>
          </cell>
          <cell r="IP25" t="str">
            <v>Pesada</v>
          </cell>
        </row>
        <row r="26">
          <cell r="M26" t="str">
            <v>A330-200F</v>
          </cell>
          <cell r="O26">
            <v>1540</v>
          </cell>
          <cell r="P26">
            <v>1930</v>
          </cell>
          <cell r="Q26">
            <v>2520</v>
          </cell>
          <cell r="R26">
            <v>45</v>
          </cell>
          <cell r="S26">
            <v>45</v>
          </cell>
          <cell r="AD26" t="str">
            <v>B737-300F</v>
          </cell>
          <cell r="AE26" t="str">
            <v>4C</v>
          </cell>
          <cell r="AF26">
            <v>2210</v>
          </cell>
          <cell r="AG26">
            <v>45</v>
          </cell>
          <cell r="AH26">
            <v>158</v>
          </cell>
          <cell r="AI26">
            <v>25</v>
          </cell>
          <cell r="AJ26">
            <v>26</v>
          </cell>
          <cell r="AK26">
            <v>33.5</v>
          </cell>
          <cell r="AS26">
            <v>5</v>
          </cell>
          <cell r="AT26">
            <v>300</v>
          </cell>
          <cell r="IP26" t="str">
            <v>Média 1</v>
          </cell>
        </row>
        <row r="27">
          <cell r="M27" t="str">
            <v>B737-300F</v>
          </cell>
          <cell r="O27">
            <v>1295</v>
          </cell>
          <cell r="P27">
            <v>1630</v>
          </cell>
          <cell r="Q27">
            <v>2210</v>
          </cell>
          <cell r="R27">
            <v>45</v>
          </cell>
          <cell r="S27">
            <v>45</v>
          </cell>
          <cell r="AD27" t="str">
            <v>B737-400F</v>
          </cell>
          <cell r="AE27" t="str">
            <v>4C</v>
          </cell>
          <cell r="AF27">
            <v>2200</v>
          </cell>
          <cell r="AG27">
            <v>45</v>
          </cell>
          <cell r="AH27">
            <v>158</v>
          </cell>
          <cell r="AI27">
            <v>25</v>
          </cell>
          <cell r="AJ27">
            <v>26</v>
          </cell>
          <cell r="AK27">
            <v>33.5</v>
          </cell>
          <cell r="AS27">
            <v>5</v>
          </cell>
          <cell r="AT27">
            <v>300</v>
          </cell>
          <cell r="IP27" t="str">
            <v>Leve 2</v>
          </cell>
        </row>
        <row r="28">
          <cell r="M28" t="str">
            <v>B737-400F</v>
          </cell>
          <cell r="O28">
            <v>1285</v>
          </cell>
          <cell r="P28">
            <v>1660</v>
          </cell>
          <cell r="Q28">
            <v>2200</v>
          </cell>
          <cell r="R28">
            <v>45</v>
          </cell>
          <cell r="S28">
            <v>45</v>
          </cell>
          <cell r="AD28" t="str">
            <v>B747-400F</v>
          </cell>
          <cell r="AE28" t="str">
            <v>4E</v>
          </cell>
          <cell r="AF28">
            <v>3180</v>
          </cell>
          <cell r="AG28">
            <v>60</v>
          </cell>
          <cell r="AH28">
            <v>172.5</v>
          </cell>
          <cell r="AI28">
            <v>38</v>
          </cell>
          <cell r="AJ28">
            <v>43.5</v>
          </cell>
          <cell r="AK28">
            <v>72.5</v>
          </cell>
          <cell r="AS28">
            <v>7</v>
          </cell>
          <cell r="AT28">
            <v>800</v>
          </cell>
          <cell r="IP28" t="str">
            <v>Leve 2</v>
          </cell>
        </row>
        <row r="29">
          <cell r="M29" t="str">
            <v>B747-400F</v>
          </cell>
          <cell r="O29">
            <v>1975</v>
          </cell>
          <cell r="P29">
            <v>2500</v>
          </cell>
          <cell r="Q29">
            <v>3180</v>
          </cell>
          <cell r="R29">
            <v>60</v>
          </cell>
          <cell r="S29">
            <v>45</v>
          </cell>
          <cell r="AD29" t="str">
            <v>B747-800F</v>
          </cell>
          <cell r="AE29" t="str">
            <v>4F</v>
          </cell>
          <cell r="AF29">
            <v>3100</v>
          </cell>
          <cell r="AG29">
            <v>75</v>
          </cell>
          <cell r="AH29">
            <v>180</v>
          </cell>
          <cell r="AI29">
            <v>44</v>
          </cell>
          <cell r="AJ29">
            <v>51</v>
          </cell>
          <cell r="AK29">
            <v>75.5</v>
          </cell>
          <cell r="AS29">
            <v>9</v>
          </cell>
          <cell r="AT29">
            <v>1200</v>
          </cell>
          <cell r="IP29" t="str">
            <v>Média 2</v>
          </cell>
        </row>
        <row r="30">
          <cell r="M30" t="str">
            <v>B747-800F</v>
          </cell>
          <cell r="O30">
            <v>1950</v>
          </cell>
          <cell r="P30">
            <v>2400</v>
          </cell>
          <cell r="Q30">
            <v>3100</v>
          </cell>
          <cell r="R30">
            <v>45</v>
          </cell>
          <cell r="S30">
            <v>45</v>
          </cell>
          <cell r="AD30" t="str">
            <v>B767-300F</v>
          </cell>
          <cell r="AE30" t="str">
            <v>4D</v>
          </cell>
          <cell r="AF30">
            <v>2715</v>
          </cell>
          <cell r="AG30">
            <v>60</v>
          </cell>
          <cell r="AH30">
            <v>166</v>
          </cell>
          <cell r="AI30">
            <v>34</v>
          </cell>
          <cell r="AJ30">
            <v>37</v>
          </cell>
          <cell r="AK30">
            <v>55.5</v>
          </cell>
          <cell r="AS30">
            <v>6</v>
          </cell>
          <cell r="AT30">
            <v>500</v>
          </cell>
          <cell r="IP30" t="str">
            <v>Média 2</v>
          </cell>
        </row>
        <row r="31">
          <cell r="M31" t="str">
            <v>B767-300F</v>
          </cell>
          <cell r="N31">
            <v>1350</v>
          </cell>
          <cell r="O31">
            <v>1630</v>
          </cell>
          <cell r="P31">
            <v>2075</v>
          </cell>
          <cell r="Q31">
            <v>2715</v>
          </cell>
          <cell r="R31">
            <v>60</v>
          </cell>
          <cell r="S31">
            <v>45</v>
          </cell>
          <cell r="AD31" t="str">
            <v>C208F Grand Caravan</v>
          </cell>
          <cell r="AE31" t="str">
            <v>1B</v>
          </cell>
          <cell r="AF31">
            <v>658</v>
          </cell>
          <cell r="AG31">
            <v>18</v>
          </cell>
          <cell r="AH31">
            <v>152</v>
          </cell>
          <cell r="AI31">
            <v>8</v>
          </cell>
          <cell r="AJ31">
            <v>20</v>
          </cell>
          <cell r="AK31">
            <v>19</v>
          </cell>
          <cell r="AS31">
            <v>3</v>
          </cell>
          <cell r="AT31">
            <v>100</v>
          </cell>
          <cell r="IP31" t="str">
            <v>Média 2</v>
          </cell>
        </row>
        <row r="32">
          <cell r="M32" t="str">
            <v>C208F Grand Caravan</v>
          </cell>
          <cell r="Q32">
            <v>658</v>
          </cell>
          <cell r="R32">
            <v>18</v>
          </cell>
          <cell r="S32">
            <v>18</v>
          </cell>
          <cell r="AD32" t="str">
            <v>A330-300</v>
          </cell>
          <cell r="AE32" t="str">
            <v>4E</v>
          </cell>
          <cell r="AF32">
            <v>2776</v>
          </cell>
          <cell r="AG32">
            <v>60</v>
          </cell>
          <cell r="AH32">
            <v>172.5</v>
          </cell>
          <cell r="AI32">
            <v>38</v>
          </cell>
          <cell r="AJ32">
            <v>43.5</v>
          </cell>
          <cell r="AK32">
            <v>67.5</v>
          </cell>
          <cell r="AS32">
            <v>9</v>
          </cell>
          <cell r="AT32">
            <v>800</v>
          </cell>
          <cell r="IP32" t="str">
            <v>Média 2</v>
          </cell>
        </row>
        <row r="33">
          <cell r="M33" t="str">
            <v>A330-300</v>
          </cell>
          <cell r="O33">
            <v>1650</v>
          </cell>
          <cell r="P33">
            <v>2020</v>
          </cell>
          <cell r="Q33">
            <v>2776</v>
          </cell>
          <cell r="R33">
            <v>60</v>
          </cell>
          <cell r="S33">
            <v>45</v>
          </cell>
          <cell r="IP33" t="str">
            <v>Média 2</v>
          </cell>
        </row>
        <row r="34">
          <cell r="IP34" t="str">
            <v>Pesada</v>
          </cell>
        </row>
        <row r="35">
          <cell r="IP35" t="str">
            <v>Pesada</v>
          </cell>
        </row>
        <row r="36">
          <cell r="IP36" t="str">
            <v>Pesada</v>
          </cell>
        </row>
        <row r="37">
          <cell r="IP37" t="str">
            <v>Leve 1</v>
          </cell>
        </row>
        <row r="38">
          <cell r="IP38" t="str">
            <v>Leve 1</v>
          </cell>
        </row>
        <row r="39">
          <cell r="IP39" t="str">
            <v>Leve 1</v>
          </cell>
        </row>
        <row r="40">
          <cell r="IP40" t="str">
            <v>Leve 1</v>
          </cell>
        </row>
        <row r="41">
          <cell r="IP41" t="str">
            <v>Leve 1</v>
          </cell>
        </row>
        <row r="42">
          <cell r="IP42" t="str">
            <v>Leve 1</v>
          </cell>
        </row>
        <row r="43">
          <cell r="IP43" t="str">
            <v>Leve 1</v>
          </cell>
        </row>
        <row r="44">
          <cell r="IP44" t="str">
            <v>Leve 2</v>
          </cell>
        </row>
        <row r="45">
          <cell r="IP45" t="str">
            <v>Média 1</v>
          </cell>
        </row>
        <row r="46">
          <cell r="IP46" t="str">
            <v>Leve 1</v>
          </cell>
        </row>
        <row r="47">
          <cell r="IP47" t="str">
            <v>Leve 1</v>
          </cell>
        </row>
        <row r="48">
          <cell r="IP48" t="str">
            <v>Leve 2</v>
          </cell>
        </row>
        <row r="49">
          <cell r="IP49" t="str">
            <v>Média 1</v>
          </cell>
        </row>
        <row r="90">
          <cell r="AH90">
            <v>2.4</v>
          </cell>
        </row>
        <row r="91">
          <cell r="AM91" t="str">
            <v>AC</v>
          </cell>
          <cell r="AN91" t="str">
            <v>Acre</v>
          </cell>
          <cell r="AO91" t="str">
            <v>Norte</v>
          </cell>
        </row>
        <row r="92">
          <cell r="AM92" t="str">
            <v>AL</v>
          </cell>
          <cell r="AN92" t="str">
            <v>Alagoas</v>
          </cell>
          <cell r="AO92" t="str">
            <v>Nordeste</v>
          </cell>
        </row>
        <row r="93">
          <cell r="AM93" t="str">
            <v>AM</v>
          </cell>
          <cell r="AN93" t="str">
            <v>Amazonas</v>
          </cell>
          <cell r="AO93" t="str">
            <v>Norte</v>
          </cell>
        </row>
        <row r="94">
          <cell r="AM94" t="str">
            <v>AP</v>
          </cell>
          <cell r="AN94" t="str">
            <v>Amapá</v>
          </cell>
          <cell r="AO94" t="str">
            <v>Norte</v>
          </cell>
        </row>
        <row r="95">
          <cell r="AB95">
            <v>1.25</v>
          </cell>
          <cell r="AM95" t="str">
            <v>BA</v>
          </cell>
          <cell r="AN95" t="str">
            <v>Bahia</v>
          </cell>
          <cell r="AO95" t="str">
            <v>Nordeste</v>
          </cell>
        </row>
        <row r="96">
          <cell r="AM96" t="str">
            <v>CE</v>
          </cell>
          <cell r="AN96" t="str">
            <v>Ceará</v>
          </cell>
          <cell r="AO96" t="str">
            <v>Nordeste</v>
          </cell>
        </row>
        <row r="97">
          <cell r="U97">
            <v>0.2097</v>
          </cell>
          <cell r="AM97" t="str">
            <v>DF</v>
          </cell>
          <cell r="AN97" t="str">
            <v>Distrito Federal</v>
          </cell>
          <cell r="AO97" t="str">
            <v>Centro-Oeste</v>
          </cell>
        </row>
        <row r="98">
          <cell r="U98">
            <v>0.21240000000000001</v>
          </cell>
          <cell r="AM98" t="str">
            <v>ES</v>
          </cell>
          <cell r="AN98" t="str">
            <v>Espírito Santo</v>
          </cell>
          <cell r="AO98" t="str">
            <v>Sudeste</v>
          </cell>
        </row>
        <row r="99">
          <cell r="AM99" t="str">
            <v>GO</v>
          </cell>
          <cell r="AN99" t="str">
            <v>Goiás</v>
          </cell>
          <cell r="AO99" t="str">
            <v>Centro-Oeste</v>
          </cell>
        </row>
        <row r="100">
          <cell r="AM100" t="str">
            <v>MA</v>
          </cell>
          <cell r="AN100" t="str">
            <v>Maranhão</v>
          </cell>
          <cell r="AO100" t="str">
            <v>Nordeste</v>
          </cell>
        </row>
        <row r="101">
          <cell r="AM101" t="str">
            <v>MT</v>
          </cell>
          <cell r="AN101" t="str">
            <v>Mato Grosso</v>
          </cell>
          <cell r="AO101" t="str">
            <v>Centro-Oeste</v>
          </cell>
        </row>
        <row r="102">
          <cell r="U102">
            <v>7.4999999999999997E-2</v>
          </cell>
          <cell r="AM102" t="str">
            <v>MS</v>
          </cell>
          <cell r="AN102" t="str">
            <v>Mato Grosso do Sul</v>
          </cell>
          <cell r="AO102" t="str">
            <v>Centro-Oeste</v>
          </cell>
        </row>
        <row r="103">
          <cell r="AM103" t="str">
            <v>MG</v>
          </cell>
          <cell r="AN103" t="str">
            <v>Minas Gerais</v>
          </cell>
          <cell r="AO103" t="str">
            <v>Sudeste</v>
          </cell>
        </row>
        <row r="104">
          <cell r="AM104" t="str">
            <v>PA</v>
          </cell>
          <cell r="AN104" t="str">
            <v>Pará</v>
          </cell>
          <cell r="AO104" t="str">
            <v>Norte</v>
          </cell>
        </row>
        <row r="105">
          <cell r="AM105" t="str">
            <v>PB</v>
          </cell>
          <cell r="AN105" t="str">
            <v>Paraíba</v>
          </cell>
          <cell r="AO105" t="str">
            <v>Nordeste</v>
          </cell>
        </row>
        <row r="106">
          <cell r="AM106" t="str">
            <v>PR</v>
          </cell>
          <cell r="AN106" t="str">
            <v>Paraná</v>
          </cell>
          <cell r="AO106" t="str">
            <v>Sul</v>
          </cell>
        </row>
        <row r="107">
          <cell r="AM107" t="str">
            <v>PE</v>
          </cell>
          <cell r="AN107" t="str">
            <v>Pernambuco</v>
          </cell>
          <cell r="AO107" t="str">
            <v>Nordeste</v>
          </cell>
        </row>
        <row r="108">
          <cell r="M108" t="str">
            <v>Centro-Oeste</v>
          </cell>
          <cell r="N108">
            <v>5909.7964030058483</v>
          </cell>
          <cell r="Q108" t="str">
            <v>Centro-Oeste</v>
          </cell>
          <cell r="R108">
            <v>2701.7126489641778</v>
          </cell>
          <cell r="AM108" t="str">
            <v>PI</v>
          </cell>
          <cell r="AN108" t="str">
            <v>Piauí</v>
          </cell>
          <cell r="AO108" t="str">
            <v>Nordeste</v>
          </cell>
        </row>
        <row r="109">
          <cell r="M109" t="str">
            <v>Nordeste</v>
          </cell>
          <cell r="N109">
            <v>5668.3085090397053</v>
          </cell>
          <cell r="Q109" t="str">
            <v>Nordeste</v>
          </cell>
          <cell r="R109">
            <v>2482.3857590386724</v>
          </cell>
          <cell r="AM109" t="str">
            <v>RJ</v>
          </cell>
          <cell r="AN109" t="str">
            <v>Rio de Janeiro</v>
          </cell>
          <cell r="AO109" t="str">
            <v>Sudeste</v>
          </cell>
        </row>
        <row r="110">
          <cell r="M110" t="str">
            <v>Norte</v>
          </cell>
          <cell r="N110">
            <v>6191.1196110344981</v>
          </cell>
          <cell r="Q110" t="str">
            <v>Norte</v>
          </cell>
          <cell r="R110">
            <v>3074.6420698452307</v>
          </cell>
          <cell r="AM110" t="str">
            <v>RN</v>
          </cell>
          <cell r="AN110" t="str">
            <v>Rio Grande do Norte</v>
          </cell>
          <cell r="AO110" t="str">
            <v>Nordeste</v>
          </cell>
        </row>
        <row r="111">
          <cell r="M111" t="str">
            <v>Sudeste</v>
          </cell>
          <cell r="N111">
            <v>5712.5896245639506</v>
          </cell>
          <cell r="Q111" t="str">
            <v>Sudeste</v>
          </cell>
          <cell r="R111">
            <v>3026.5795830424859</v>
          </cell>
          <cell r="AM111" t="str">
            <v>RS</v>
          </cell>
          <cell r="AN111" t="str">
            <v>Rio Grande do Sul</v>
          </cell>
          <cell r="AO111" t="str">
            <v>Sul</v>
          </cell>
        </row>
        <row r="112">
          <cell r="M112" t="str">
            <v>Sul</v>
          </cell>
          <cell r="N112">
            <v>5976.2653240786412</v>
          </cell>
          <cell r="Q112" t="str">
            <v>Sul</v>
          </cell>
          <cell r="R112">
            <v>2803.5833234440838</v>
          </cell>
          <cell r="AM112" t="str">
            <v>RO</v>
          </cell>
          <cell r="AN112" t="str">
            <v>Rondônia</v>
          </cell>
          <cell r="AO112" t="str">
            <v>Norte</v>
          </cell>
        </row>
        <row r="113">
          <cell r="AM113" t="str">
            <v>RR</v>
          </cell>
          <cell r="AN113" t="str">
            <v>Roraima</v>
          </cell>
          <cell r="AO113" t="str">
            <v>Norte</v>
          </cell>
        </row>
        <row r="114">
          <cell r="AM114" t="str">
            <v>SC</v>
          </cell>
          <cell r="AN114" t="str">
            <v>Santa Catarina</v>
          </cell>
          <cell r="AO114" t="str">
            <v>Sul</v>
          </cell>
        </row>
        <row r="115">
          <cell r="AM115" t="str">
            <v>SP</v>
          </cell>
          <cell r="AN115" t="str">
            <v>São Paulo</v>
          </cell>
          <cell r="AO115" t="str">
            <v>Sudeste</v>
          </cell>
        </row>
        <row r="116">
          <cell r="AM116" t="str">
            <v>SE</v>
          </cell>
          <cell r="AN116" t="str">
            <v>Sergipe</v>
          </cell>
          <cell r="AO116" t="str">
            <v>Nordeste</v>
          </cell>
        </row>
        <row r="117">
          <cell r="AM117" t="str">
            <v>TO</v>
          </cell>
          <cell r="AN117" t="str">
            <v>Tocantins</v>
          </cell>
          <cell r="AO117" t="str">
            <v>Norte</v>
          </cell>
        </row>
        <row r="148">
          <cell r="M148">
            <v>0</v>
          </cell>
          <cell r="N148">
            <v>9</v>
          </cell>
          <cell r="O148" t="str">
            <v>Ruptura</v>
          </cell>
          <cell r="P148" t="str">
            <v>Cinza Escuro</v>
          </cell>
          <cell r="R148" t="str">
            <v>Manutenção flexível 3</v>
          </cell>
          <cell r="S148" t="str">
            <v>Manutenção rígido 2</v>
          </cell>
        </row>
        <row r="149">
          <cell r="M149">
            <v>10</v>
          </cell>
          <cell r="N149">
            <v>24</v>
          </cell>
          <cell r="O149" t="str">
            <v>Péssimo</v>
          </cell>
          <cell r="P149" t="str">
            <v>Vermelho Escuro</v>
          </cell>
          <cell r="R149" t="str">
            <v>Manutenção flexível 3</v>
          </cell>
          <cell r="S149" t="str">
            <v>Manutenção rígido 2</v>
          </cell>
        </row>
        <row r="150">
          <cell r="M150">
            <v>25</v>
          </cell>
          <cell r="N150">
            <v>39</v>
          </cell>
          <cell r="O150" t="str">
            <v>Muito Ruim</v>
          </cell>
          <cell r="P150" t="str">
            <v>Vermelho</v>
          </cell>
          <cell r="Q150" t="str">
            <v>PCI Crítico de Serviço</v>
          </cell>
          <cell r="R150" t="str">
            <v>Manutenção flexível 3</v>
          </cell>
          <cell r="S150" t="str">
            <v>Manutenção rígido 2</v>
          </cell>
        </row>
        <row r="151">
          <cell r="M151">
            <v>40</v>
          </cell>
          <cell r="N151">
            <v>54</v>
          </cell>
          <cell r="O151" t="str">
            <v>Ruim</v>
          </cell>
          <cell r="P151" t="str">
            <v>Laranja</v>
          </cell>
          <cell r="R151" t="str">
            <v>Manutenção flexível 2</v>
          </cell>
          <cell r="S151" t="str">
            <v>Manutenção rígido 1</v>
          </cell>
        </row>
        <row r="152">
          <cell r="M152">
            <v>55</v>
          </cell>
          <cell r="N152">
            <v>69</v>
          </cell>
          <cell r="O152" t="str">
            <v>Regular</v>
          </cell>
          <cell r="P152" t="str">
            <v>Amarelo</v>
          </cell>
          <cell r="Q152" t="str">
            <v>PCI Crítico de Manutenção</v>
          </cell>
          <cell r="R152" t="str">
            <v>Manutenção flexível 2</v>
          </cell>
          <cell r="S152" t="str">
            <v>Manutenção rígido 1</v>
          </cell>
        </row>
        <row r="153">
          <cell r="M153">
            <v>70</v>
          </cell>
          <cell r="N153">
            <v>84</v>
          </cell>
          <cell r="O153" t="str">
            <v>Bom</v>
          </cell>
          <cell r="P153" t="str">
            <v>Verde Claro</v>
          </cell>
          <cell r="R153" t="str">
            <v>Manutenção flexível 1</v>
          </cell>
          <cell r="S153" t="str">
            <v>Manutenção rígido 1</v>
          </cell>
        </row>
        <row r="154">
          <cell r="M154">
            <v>85</v>
          </cell>
          <cell r="N154">
            <v>100</v>
          </cell>
          <cell r="O154" t="str">
            <v>Excelente</v>
          </cell>
          <cell r="P154" t="str">
            <v>Verde Escuro</v>
          </cell>
          <cell r="R154" t="str">
            <v>Manutenção flexível 1</v>
          </cell>
          <cell r="S154" t="str">
            <v>Manutenção rígido 1</v>
          </cell>
        </row>
      </sheetData>
      <sheetData sheetId="15" refreshError="1"/>
      <sheetData sheetId="16" refreshError="1"/>
      <sheetData sheetId="17" refreshError="1"/>
      <sheetData sheetId="18">
        <row r="6">
          <cell r="GW6">
            <v>0</v>
          </cell>
          <cell r="GX6">
            <v>0</v>
          </cell>
          <cell r="GY6" t="str">
            <v/>
          </cell>
          <cell r="GZ6" t="str">
            <v/>
          </cell>
        </row>
        <row r="10">
          <cell r="AS10">
            <v>0</v>
          </cell>
          <cell r="AT10">
            <v>0</v>
          </cell>
          <cell r="AW10"/>
          <cell r="AX10"/>
          <cell r="GT10" t="str">
            <v>û</v>
          </cell>
          <cell r="GZ10" t="str">
            <v>û</v>
          </cell>
          <cell r="HA10" t="str">
            <v>û</v>
          </cell>
          <cell r="HB10" t="str">
            <v>û</v>
          </cell>
          <cell r="HC10" t="str">
            <v>û</v>
          </cell>
          <cell r="HD10" t="str">
            <v>û</v>
          </cell>
          <cell r="HE10" t="str">
            <v>û</v>
          </cell>
          <cell r="HF10" t="str">
            <v>û</v>
          </cell>
          <cell r="HG10" t="str">
            <v>û</v>
          </cell>
          <cell r="HH10" t="str">
            <v>û</v>
          </cell>
          <cell r="HI10" t="str">
            <v>û</v>
          </cell>
          <cell r="HJ10" t="str">
            <v>û</v>
          </cell>
          <cell r="HK10" t="str">
            <v>û</v>
          </cell>
          <cell r="HL10" t="str">
            <v>û</v>
          </cell>
          <cell r="HM10" t="str">
            <v>û</v>
          </cell>
          <cell r="HN10" t="str">
            <v>û</v>
          </cell>
          <cell r="HO10" t="str">
            <v>û</v>
          </cell>
          <cell r="HP10" t="str">
            <v>û</v>
          </cell>
          <cell r="HQ10" t="str">
            <v>û</v>
          </cell>
          <cell r="HR10" t="str">
            <v>û</v>
          </cell>
        </row>
        <row r="12">
          <cell r="BL12"/>
        </row>
        <row r="13">
          <cell r="BE13"/>
          <cell r="BJ13"/>
          <cell r="CH13">
            <v>0</v>
          </cell>
          <cell r="EF13"/>
          <cell r="EG13"/>
          <cell r="EY13">
            <v>0</v>
          </cell>
          <cell r="EZ13">
            <v>0</v>
          </cell>
          <cell r="FF13">
            <v>0</v>
          </cell>
          <cell r="FG13">
            <v>0</v>
          </cell>
          <cell r="FM13">
            <v>0</v>
          </cell>
          <cell r="FN13"/>
          <cell r="FT13">
            <v>0</v>
          </cell>
          <cell r="FU13"/>
          <cell r="GA13">
            <v>0</v>
          </cell>
          <cell r="GB13">
            <v>0</v>
          </cell>
          <cell r="GH13">
            <v>0</v>
          </cell>
        </row>
        <row r="15">
          <cell r="AB15">
            <v>0</v>
          </cell>
          <cell r="AC15">
            <v>0</v>
          </cell>
        </row>
        <row r="16">
          <cell r="G16">
            <v>0</v>
          </cell>
          <cell r="H16">
            <v>0</v>
          </cell>
          <cell r="Q16">
            <v>0</v>
          </cell>
          <cell r="R16">
            <v>0</v>
          </cell>
          <cell r="CC16"/>
          <cell r="CF16"/>
          <cell r="CH16">
            <v>0</v>
          </cell>
          <cell r="CI16"/>
        </row>
        <row r="18">
          <cell r="AS18">
            <v>0</v>
          </cell>
          <cell r="AT18"/>
          <cell r="GH18">
            <v>0</v>
          </cell>
          <cell r="GI18">
            <v>0</v>
          </cell>
        </row>
        <row r="19">
          <cell r="CC19"/>
          <cell r="CD19"/>
          <cell r="EE19"/>
          <cell r="EF19"/>
          <cell r="EG19"/>
          <cell r="EH19"/>
          <cell r="EJ19"/>
          <cell r="EY19">
            <v>0</v>
          </cell>
          <cell r="EZ19">
            <v>0</v>
          </cell>
          <cell r="FA19">
            <v>0</v>
          </cell>
          <cell r="FF19">
            <v>0</v>
          </cell>
          <cell r="FG19">
            <v>0</v>
          </cell>
          <cell r="FH19">
            <v>0</v>
          </cell>
          <cell r="FM19">
            <v>0</v>
          </cell>
          <cell r="FN19">
            <v>0</v>
          </cell>
          <cell r="FO19">
            <v>0</v>
          </cell>
          <cell r="FT19">
            <v>0</v>
          </cell>
          <cell r="FU19">
            <v>0</v>
          </cell>
          <cell r="FV19">
            <v>0</v>
          </cell>
          <cell r="GB19">
            <v>0</v>
          </cell>
          <cell r="GC19">
            <v>0</v>
          </cell>
        </row>
        <row r="20">
          <cell r="AD20"/>
        </row>
        <row r="22">
          <cell r="EY22">
            <v>0</v>
          </cell>
          <cell r="FF22">
            <v>0</v>
          </cell>
          <cell r="FM22">
            <v>0</v>
          </cell>
          <cell r="FT22">
            <v>0</v>
          </cell>
          <cell r="GA22">
            <v>0</v>
          </cell>
          <cell r="GP22" t="str">
            <v>û</v>
          </cell>
          <cell r="GQ22" t="str">
            <v>û</v>
          </cell>
          <cell r="GS22" t="str">
            <v>Não possui</v>
          </cell>
          <cell r="GT22" t="str">
            <v>û</v>
          </cell>
          <cell r="GU22" t="str">
            <v>û</v>
          </cell>
          <cell r="GV22" t="str">
            <v>û</v>
          </cell>
          <cell r="GW22" t="str">
            <v>û</v>
          </cell>
          <cell r="GX22" t="str">
            <v>û</v>
          </cell>
          <cell r="GY22" t="str">
            <v>û</v>
          </cell>
          <cell r="GZ22" t="str">
            <v>û</v>
          </cell>
          <cell r="HA22" t="str">
            <v>û</v>
          </cell>
          <cell r="HB22" t="str">
            <v>û</v>
          </cell>
          <cell r="HC22" t="str">
            <v>û</v>
          </cell>
          <cell r="HD22" t="str">
            <v>û</v>
          </cell>
          <cell r="HE22" t="str">
            <v>û</v>
          </cell>
          <cell r="HF22" t="str">
            <v>û</v>
          </cell>
          <cell r="HG22" t="str">
            <v>û</v>
          </cell>
          <cell r="HH22" t="str">
            <v>û</v>
          </cell>
          <cell r="HI22" t="str">
            <v>û</v>
          </cell>
          <cell r="HJ22" t="str">
            <v>û</v>
          </cell>
          <cell r="HK22" t="str">
            <v>û</v>
          </cell>
          <cell r="HL22" t="str">
            <v>û</v>
          </cell>
          <cell r="HM22" t="str">
            <v>û</v>
          </cell>
          <cell r="HN22" t="str">
            <v>û</v>
          </cell>
          <cell r="HO22" t="str">
            <v>û</v>
          </cell>
          <cell r="HP22" t="str">
            <v>û</v>
          </cell>
          <cell r="HQ22" t="str">
            <v>û</v>
          </cell>
          <cell r="HR22" t="str">
            <v>û</v>
          </cell>
        </row>
        <row r="24">
          <cell r="G24">
            <v>32.289245974397637</v>
          </cell>
          <cell r="H24">
            <v>0</v>
          </cell>
          <cell r="BE24"/>
          <cell r="BF24"/>
          <cell r="BP24"/>
          <cell r="BQ24"/>
          <cell r="BW24">
            <v>0</v>
          </cell>
          <cell r="BX24">
            <v>0</v>
          </cell>
        </row>
        <row r="29">
          <cell r="AB29">
            <v>0</v>
          </cell>
          <cell r="AC29">
            <v>0</v>
          </cell>
          <cell r="AI29">
            <v>0</v>
          </cell>
          <cell r="AJ29">
            <v>0</v>
          </cell>
          <cell r="BP29"/>
          <cell r="BQ29"/>
          <cell r="BS29">
            <v>0</v>
          </cell>
          <cell r="BT29">
            <v>0</v>
          </cell>
        </row>
        <row r="30">
          <cell r="I30">
            <v>1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</row>
        <row r="31">
          <cell r="FT31">
            <v>0.1</v>
          </cell>
          <cell r="FU31">
            <v>0</v>
          </cell>
          <cell r="FV31">
            <v>0.2</v>
          </cell>
        </row>
        <row r="35">
          <cell r="G35">
            <v>0</v>
          </cell>
          <cell r="H35">
            <v>0</v>
          </cell>
        </row>
        <row r="37">
          <cell r="AB37"/>
          <cell r="AC37">
            <v>0</v>
          </cell>
        </row>
        <row r="38">
          <cell r="AS38">
            <v>0</v>
          </cell>
          <cell r="AT38">
            <v>0</v>
          </cell>
        </row>
        <row r="44">
          <cell r="AI44">
            <v>15</v>
          </cell>
          <cell r="AJ44">
            <v>25</v>
          </cell>
        </row>
        <row r="50">
          <cell r="G50">
            <v>30</v>
          </cell>
          <cell r="L50">
            <v>0</v>
          </cell>
        </row>
        <row r="53">
          <cell r="AH53">
            <v>405</v>
          </cell>
          <cell r="AI53">
            <v>675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9">
          <cell r="H59">
            <v>172.5</v>
          </cell>
          <cell r="I59">
            <v>172.5</v>
          </cell>
        </row>
        <row r="68">
          <cell r="AP68">
            <v>0</v>
          </cell>
        </row>
        <row r="76">
          <cell r="AP76">
            <v>0</v>
          </cell>
        </row>
        <row r="84">
          <cell r="AP84" t="str">
            <v/>
          </cell>
        </row>
        <row r="119">
          <cell r="K119"/>
          <cell r="T119">
            <v>1377.02</v>
          </cell>
          <cell r="AE119"/>
          <cell r="AF119"/>
        </row>
        <row r="120">
          <cell r="K120"/>
          <cell r="AE120"/>
          <cell r="AF120"/>
        </row>
        <row r="121">
          <cell r="K121"/>
        </row>
        <row r="122">
          <cell r="K122"/>
        </row>
        <row r="123">
          <cell r="K123"/>
          <cell r="AE123"/>
          <cell r="AF123"/>
        </row>
        <row r="124">
          <cell r="K124"/>
          <cell r="N124"/>
          <cell r="O124"/>
          <cell r="T124">
            <v>5608825.8799999999</v>
          </cell>
          <cell r="AE124"/>
          <cell r="AF124"/>
        </row>
        <row r="125">
          <cell r="T125">
            <v>3717000</v>
          </cell>
          <cell r="AE125"/>
          <cell r="AF125"/>
        </row>
        <row r="126">
          <cell r="T126">
            <v>619500</v>
          </cell>
        </row>
        <row r="127">
          <cell r="T127">
            <v>2981394.12</v>
          </cell>
          <cell r="AE127"/>
          <cell r="AF127"/>
        </row>
        <row r="128">
          <cell r="AE128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2">
          <cell r="K132"/>
        </row>
        <row r="133">
          <cell r="K133"/>
        </row>
        <row r="134">
          <cell r="K134"/>
        </row>
        <row r="135">
          <cell r="K135"/>
        </row>
        <row r="136">
          <cell r="K136"/>
        </row>
        <row r="137">
          <cell r="K137"/>
        </row>
        <row r="156">
          <cell r="H156">
            <v>0</v>
          </cell>
          <cell r="I156">
            <v>0</v>
          </cell>
          <cell r="O156">
            <v>0</v>
          </cell>
          <cell r="P156">
            <v>0</v>
          </cell>
          <cell r="U156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5">
          <cell r="B5" t="str">
            <v>AC</v>
          </cell>
        </row>
      </sheetData>
      <sheetData sheetId="33">
        <row r="121">
          <cell r="C121" t="str">
            <v>Não</v>
          </cell>
        </row>
      </sheetData>
      <sheetData sheetId="34"/>
      <sheetData sheetId="35"/>
      <sheetData sheetId="36"/>
      <sheetData sheetId="37">
        <row r="1">
          <cell r="C1" t="str">
            <v>ICAO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5">
          <cell r="Z5" t="str">
            <v>IFR Precisão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">
          <cell r="B5" t="str">
            <v>AC</v>
          </cell>
        </row>
      </sheetData>
      <sheetData sheetId="60">
        <row r="121">
          <cell r="C121" t="str">
            <v>Não</v>
          </cell>
        </row>
      </sheetData>
      <sheetData sheetId="61"/>
      <sheetData sheetId="62"/>
      <sheetData sheetId="63"/>
      <sheetData sheetId="64">
        <row r="1">
          <cell r="C1" t="str">
            <v>ICAO</v>
          </cell>
        </row>
      </sheetData>
      <sheetData sheetId="65"/>
      <sheetData sheetId="66"/>
      <sheetData sheetId="67"/>
      <sheetData sheetId="68"/>
      <sheetData sheetId="69"/>
      <sheetData sheetId="70"/>
      <sheetData sheetId="71">
        <row r="5">
          <cell r="Z5" t="str">
            <v>IFR Precisão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2. Simulador"/>
      <sheetName val="BD"/>
      <sheetName val="2.1 Simulações Salvas"/>
      <sheetName val="3. Simulação em rede"/>
      <sheetName val="3.1 Result. Simul. Rede"/>
      <sheetName val="3.2 Custos para ACB"/>
      <sheetName val="Projeção — Demanda PAX"/>
      <sheetName val="Classificação - Faixas PAN"/>
      <sheetName val="4. Regulamentos"/>
      <sheetName val="aux_codigos"/>
      <sheetName val="5. Relatório"/>
      <sheetName val="6. Referências"/>
      <sheetName val="7. Lista de Siglas"/>
      <sheetName val="Aeronaves"/>
      <sheetName val="1__Instruções"/>
      <sheetName val="2__Simulador"/>
      <sheetName val="2_1_Simulações_Salvas"/>
      <sheetName val="3__Simulação_em_rede"/>
      <sheetName val="3_1_Result__Simul__Rede"/>
      <sheetName val="3_2_Custos_para_ACB"/>
      <sheetName val="Projeção_—_Demanda_PAX"/>
      <sheetName val="Classificação_-_Faixas_PAN"/>
      <sheetName val="4__Regulamentos"/>
      <sheetName val="5__Relatório"/>
      <sheetName val="6__Referências"/>
      <sheetName val="7__Lista_de_Siglas"/>
      <sheetName val="1__Instruções1"/>
      <sheetName val="2__Simulador1"/>
      <sheetName val="2_1_Simulações_Salvas1"/>
      <sheetName val="3__Simulação_em_rede1"/>
      <sheetName val="3_1_Result__Simul__Rede1"/>
      <sheetName val="3_2_Custos_para_ACB1"/>
      <sheetName val="Projeção_—_Demanda_PAX1"/>
      <sheetName val="Classificação_-_Faixas_PAN1"/>
      <sheetName val="4__Regulamentos1"/>
      <sheetName val="5__Relatório1"/>
      <sheetName val="6__Referências1"/>
      <sheetName val="7__Lista_de_Siglas1"/>
    </sheetNames>
    <sheetDataSet>
      <sheetData sheetId="0"/>
      <sheetData sheetId="1">
        <row r="218">
          <cell r="F218">
            <v>3226160.2342854296</v>
          </cell>
        </row>
        <row r="278">
          <cell r="E278">
            <v>889274.43076092913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Faixa 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218">
          <cell r="F218">
            <v>3226160.2342854296</v>
          </cell>
        </row>
      </sheetData>
      <sheetData sheetId="17"/>
      <sheetData sheetId="18"/>
      <sheetData sheetId="19"/>
      <sheetData sheetId="20"/>
      <sheetData sheetId="21"/>
      <sheetData sheetId="22">
        <row r="3">
          <cell r="C3" t="str">
            <v>Faixa 0</v>
          </cell>
        </row>
      </sheetData>
      <sheetData sheetId="23"/>
      <sheetData sheetId="24"/>
      <sheetData sheetId="25"/>
      <sheetData sheetId="26"/>
      <sheetData sheetId="27"/>
      <sheetData sheetId="28">
        <row r="218">
          <cell r="F218">
            <v>3226160.2342854296</v>
          </cell>
        </row>
      </sheetData>
      <sheetData sheetId="29"/>
      <sheetData sheetId="30"/>
      <sheetData sheetId="31"/>
      <sheetData sheetId="32"/>
      <sheetData sheetId="33"/>
      <sheetData sheetId="34">
        <row r="3">
          <cell r="C3" t="str">
            <v>Faixa 0</v>
          </cell>
        </row>
      </sheetData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</sheetNames>
    <sheetDataSet>
      <sheetData sheetId="0"/>
      <sheetData sheetId="1"/>
      <sheetData sheetId="2">
        <row r="46">
          <cell r="C46"/>
          <cell r="D46" t="str">
            <v>-</v>
          </cell>
          <cell r="L4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H5" t="str">
            <v>C208 Grand Caravan</v>
          </cell>
          <cell r="DI5">
            <v>33.1</v>
          </cell>
          <cell r="DJ5">
            <v>43.5</v>
          </cell>
          <cell r="DK5">
            <v>56.19</v>
          </cell>
          <cell r="DL5" t="str">
            <v>-</v>
          </cell>
        </row>
        <row r="6">
          <cell r="DH6" t="str">
            <v>CRJ200</v>
          </cell>
          <cell r="DI6">
            <v>49.2</v>
          </cell>
          <cell r="DJ6">
            <v>59.1</v>
          </cell>
          <cell r="DK6">
            <v>87.5</v>
          </cell>
          <cell r="DL6" t="str">
            <v>-</v>
          </cell>
        </row>
        <row r="7">
          <cell r="DH7" t="str">
            <v>SkyCourier</v>
          </cell>
          <cell r="DI7">
            <v>55.2</v>
          </cell>
          <cell r="DJ7">
            <v>70.099999999999994</v>
          </cell>
          <cell r="DK7">
            <v>97.9</v>
          </cell>
          <cell r="DL7">
            <v>85.35</v>
          </cell>
        </row>
        <row r="8">
          <cell r="DH8" t="str">
            <v>ATR 42</v>
          </cell>
          <cell r="DI8">
            <v>55.2</v>
          </cell>
          <cell r="DJ8">
            <v>70.099999999999994</v>
          </cell>
          <cell r="DK8">
            <v>97.9</v>
          </cell>
          <cell r="DL8">
            <v>85.35</v>
          </cell>
        </row>
        <row r="9">
          <cell r="DH9" t="str">
            <v>ATR 72</v>
          </cell>
          <cell r="DI9">
            <v>56.7</v>
          </cell>
          <cell r="DJ9">
            <v>72.400000000000006</v>
          </cell>
          <cell r="DK9">
            <v>101.2</v>
          </cell>
          <cell r="DL9">
            <v>85.53</v>
          </cell>
        </row>
      </sheetData>
      <sheetData sheetId="15"/>
      <sheetData sheetId="16"/>
      <sheetData sheetId="17"/>
      <sheetData sheetId="18">
        <row r="10">
          <cell r="CG10" t="e">
            <v>#N/A</v>
          </cell>
        </row>
        <row r="13">
          <cell r="FU13">
            <v>0</v>
          </cell>
          <cell r="FV13" t="e">
            <v>#N/A</v>
          </cell>
        </row>
        <row r="18">
          <cell r="AW18" t="e">
            <v>#VALUE!</v>
          </cell>
          <cell r="AX18">
            <v>0</v>
          </cell>
        </row>
        <row r="22">
          <cell r="EO22">
            <v>0</v>
          </cell>
          <cell r="EP22">
            <v>0</v>
          </cell>
          <cell r="EQ22">
            <v>0</v>
          </cell>
        </row>
        <row r="23">
          <cell r="EF23" t="e">
            <v>#N/A</v>
          </cell>
        </row>
        <row r="29">
          <cell r="BW29" t="e">
            <v>#N/A</v>
          </cell>
          <cell r="BX29">
            <v>0</v>
          </cell>
        </row>
        <row r="30">
          <cell r="EM30">
            <v>0</v>
          </cell>
          <cell r="EN30">
            <v>0</v>
          </cell>
          <cell r="EO30">
            <v>0</v>
          </cell>
          <cell r="EP30">
            <v>0</v>
          </cell>
        </row>
        <row r="35">
          <cell r="EN35">
            <v>0</v>
          </cell>
        </row>
        <row r="38">
          <cell r="FU38">
            <v>0</v>
          </cell>
          <cell r="FV38" t="e">
            <v>#N/A</v>
          </cell>
        </row>
        <row r="130">
          <cell r="AE130" t="e">
            <v>#N/A</v>
          </cell>
        </row>
        <row r="132">
          <cell r="AE132" t="e">
            <v>#VALUE!</v>
          </cell>
          <cell r="AF132" t="e">
            <v>#VALUE!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dor"/>
      <sheetName val="Método Atual"/>
      <sheetName val="Análise ATM"/>
      <sheetName val="Regulamentos"/>
      <sheetName val="BD"/>
      <sheetName val="Lista de siglas"/>
      <sheetName val="Referências"/>
      <sheetName val="Método_Atual"/>
      <sheetName val="Análise_ATM"/>
      <sheetName val="Lista_de_siglas"/>
      <sheetName val="Método_Atual1"/>
      <sheetName val="Análise_ATM1"/>
      <sheetName val="Lista_de_siglas1"/>
    </sheetNames>
    <sheetDataSet>
      <sheetData sheetId="0">
        <row r="210">
          <cell r="G210">
            <v>12544875.421607846</v>
          </cell>
        </row>
      </sheetData>
      <sheetData sheetId="1">
        <row r="3">
          <cell r="B3">
            <v>1</v>
          </cell>
          <cell r="C3">
            <v>0.81699999999999995</v>
          </cell>
          <cell r="J3">
            <v>316635</v>
          </cell>
        </row>
        <row r="5">
          <cell r="J5">
            <v>183365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B3">
            <v>1</v>
          </cell>
        </row>
      </sheetData>
      <sheetData sheetId="8"/>
      <sheetData sheetId="9"/>
      <sheetData sheetId="10">
        <row r="3">
          <cell r="B3">
            <v>1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ção"/>
      <sheetName val="Pista de Pouso e Decolagem"/>
      <sheetName val="Dados_Entrada"/>
      <sheetName val="Modelo_Pista_Simples"/>
      <sheetName val="Cálculos_Pista_Simples"/>
      <sheetName val="Gráfico"/>
      <sheetName val="Observações"/>
      <sheetName val="Mix de Aeronaves"/>
      <sheetName val="Valores Padrões"/>
      <sheetName val="Auxílio-Mix"/>
      <sheetName val="Resultados Finais"/>
      <sheetName val="Pista_de_Pouso_e_Decolagem"/>
      <sheetName val="Mix_de_Aeronaves"/>
      <sheetName val="Valores_Padrões"/>
      <sheetName val="Resultados_Finais"/>
      <sheetName val="Pista_de_Pouso_e_Decolagem1"/>
      <sheetName val="Mix_de_Aeronaves1"/>
      <sheetName val="Valores_Padrões1"/>
      <sheetName val="Resultados_Finai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H2" t="str">
            <v>Figura7</v>
          </cell>
        </row>
        <row r="3">
          <cell r="H3" t="str">
            <v>Figura8</v>
          </cell>
        </row>
        <row r="4">
          <cell r="H4" t="str">
            <v>Figura9</v>
          </cell>
        </row>
      </sheetData>
      <sheetData sheetId="11"/>
      <sheetData sheetId="12"/>
      <sheetData sheetId="13"/>
      <sheetData sheetId="14">
        <row r="2">
          <cell r="H2" t="str">
            <v>Figura7</v>
          </cell>
        </row>
      </sheetData>
      <sheetData sheetId="15"/>
      <sheetData sheetId="16"/>
      <sheetData sheetId="17"/>
      <sheetData sheetId="18">
        <row r="2">
          <cell r="H2" t="str">
            <v>Figura7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struções"/>
      <sheetName val="1.1 Atualização de Dados"/>
      <sheetName val="2. Simulador - Investimento"/>
      <sheetName val="2. Simulador - Manutenção"/>
      <sheetName val="2.1 BD — Simulações Salvas"/>
      <sheetName val="2.2 Relatório Sintético - Inv"/>
      <sheetName val="3. Simulação em rede"/>
      <sheetName val="3.1 Result. Simul. Rede – Inv."/>
      <sheetName val="3.2 Mapa Coroplético"/>
      <sheetName val="Projeção — Demanda PAX"/>
      <sheetName val="4.1 Glossário"/>
      <sheetName val="4.2 Lista de siglas"/>
      <sheetName val="4.3 Referências"/>
      <sheetName val="Classificação Cenários"/>
      <sheetName val="BD"/>
      <sheetName val="Cálculos da capacidade de pista"/>
      <sheetName val="Dados para capacidade de pista"/>
      <sheetName val="Cálculos - ANAC"/>
      <sheetName val="BD_Cálculos"/>
      <sheetName val="BD — Projeção PAN"/>
      <sheetName val="Pista de Pouso"/>
      <sheetName val="Faixa de Pista"/>
      <sheetName val="RESA"/>
      <sheetName val="Pista de Táxi"/>
      <sheetName val="Pátio de Aeronaves"/>
      <sheetName val="SESCINC"/>
      <sheetName val="Estacionamento de Veículos"/>
      <sheetName val="Terminal de Passageiros"/>
      <sheetName val="Terminal de Cargas"/>
      <sheetName val="Navegação Aérea"/>
      <sheetName val="1__Instruções"/>
      <sheetName val="1_1_Atualização_de_Dados"/>
      <sheetName val="2__Simulador_-_Investimento"/>
      <sheetName val="2__Simulador_-_Manutenção"/>
      <sheetName val="2_1_BD_—_Simulações_Salvas"/>
      <sheetName val="2_2_Relatório_Sintético_-_Inv"/>
      <sheetName val="3__Simulação_em_rede"/>
      <sheetName val="3_1_Result__Simul__Rede_–_Inv_"/>
      <sheetName val="3_2_Mapa_Coroplético"/>
      <sheetName val="Projeção_—_Demanda_PAX"/>
      <sheetName val="4_1_Glossário"/>
      <sheetName val="4_2_Lista_de_siglas"/>
      <sheetName val="4_3_Referências"/>
      <sheetName val="Classificação_Cenários"/>
      <sheetName val="Cálculos_da_capacidade_de_pista"/>
      <sheetName val="Dados_para_capacidade_de_pista"/>
      <sheetName val="Cálculos_-_ANAC"/>
      <sheetName val="BD_—_Projeção_PAN"/>
      <sheetName val="Pista_de_Pouso"/>
      <sheetName val="Faixa_de_Pista"/>
      <sheetName val="Pista_de_Táxi"/>
      <sheetName val="Pátio_de_Aeronaves"/>
      <sheetName val="Estacionamento_de_Veículos"/>
      <sheetName val="Terminal_de_Passageiros"/>
      <sheetName val="Terminal_de_Cargas"/>
      <sheetName val="Navegação_Aérea"/>
      <sheetName val="1__Instruções1"/>
      <sheetName val="1_1_Atualização_de_Dados1"/>
      <sheetName val="2__Simulador_-_Investimento1"/>
      <sheetName val="2__Simulador_-_Manutenção1"/>
      <sheetName val="2_1_BD_—_Simulações_Salvas1"/>
      <sheetName val="2_2_Relatório_Sintético_-_Inv1"/>
      <sheetName val="3__Simulação_em_rede1"/>
      <sheetName val="3_1_Result__Simul__Rede_–_Inv_1"/>
      <sheetName val="3_2_Mapa_Coroplético1"/>
      <sheetName val="Projeção_—_Demanda_PAX1"/>
      <sheetName val="4_1_Glossário1"/>
      <sheetName val="4_2_Lista_de_siglas1"/>
      <sheetName val="4_3_Referências1"/>
      <sheetName val="Classificação_Cenários1"/>
      <sheetName val="Cálculos_da_capacidade_de_pist1"/>
      <sheetName val="Dados_para_capacidade_de_pista1"/>
      <sheetName val="Cálculos_-_ANAC1"/>
      <sheetName val="BD_—_Projeção_PAN1"/>
      <sheetName val="Pista_de_Pouso1"/>
      <sheetName val="Faixa_de_Pista1"/>
      <sheetName val="Pista_de_Táxi1"/>
      <sheetName val="Pátio_de_Aeronaves1"/>
      <sheetName val="Estacionamento_de_Veículos1"/>
      <sheetName val="Terminal_de_Passageiros1"/>
      <sheetName val="Terminal_de_Cargas1"/>
      <sheetName val="Navegação_Aérea1"/>
    </sheetNames>
    <sheetDataSet>
      <sheetData sheetId="0"/>
      <sheetData sheetId="1">
        <row r="5">
          <cell r="B5" t="str">
            <v>AC</v>
          </cell>
        </row>
      </sheetData>
      <sheetData sheetId="2">
        <row r="46">
          <cell r="D46" t="str">
            <v>-</v>
          </cell>
        </row>
      </sheetData>
      <sheetData sheetId="3">
        <row r="14">
          <cell r="C14"/>
        </row>
      </sheetData>
      <sheetData sheetId="4"/>
      <sheetData sheetId="5"/>
      <sheetData sheetId="6">
        <row r="1">
          <cell r="N1" t="str">
            <v>Dados de entrada atuais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">
          <cell r="Z5" t="str">
            <v>IFR Precisão</v>
          </cell>
        </row>
      </sheetData>
      <sheetData sheetId="14">
        <row r="5">
          <cell r="AD5" t="str">
            <v>A319</v>
          </cell>
        </row>
      </sheetData>
      <sheetData sheetId="15"/>
      <sheetData sheetId="16"/>
      <sheetData sheetId="17"/>
      <sheetData sheetId="18">
        <row r="6">
          <cell r="GX6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">
          <cell r="B5" t="str">
            <v>AC</v>
          </cell>
        </row>
      </sheetData>
      <sheetData sheetId="32">
        <row r="46">
          <cell r="D46" t="str">
            <v>-</v>
          </cell>
        </row>
      </sheetData>
      <sheetData sheetId="33"/>
      <sheetData sheetId="34"/>
      <sheetData sheetId="35"/>
      <sheetData sheetId="36">
        <row r="1">
          <cell r="N1" t="str">
            <v>Dados de entrada atuais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5">
          <cell r="Z5" t="str">
            <v>IFR Precisão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5">
          <cell r="B5" t="str">
            <v>AC</v>
          </cell>
        </row>
      </sheetData>
      <sheetData sheetId="58">
        <row r="46">
          <cell r="D46" t="str">
            <v>-</v>
          </cell>
        </row>
      </sheetData>
      <sheetData sheetId="59"/>
      <sheetData sheetId="60"/>
      <sheetData sheetId="61"/>
      <sheetData sheetId="62">
        <row r="1">
          <cell r="N1" t="str">
            <v>Dados de entrada atuais</v>
          </cell>
        </row>
      </sheetData>
      <sheetData sheetId="63"/>
      <sheetData sheetId="64"/>
      <sheetData sheetId="65"/>
      <sheetData sheetId="66"/>
      <sheetData sheetId="67"/>
      <sheetData sheetId="68"/>
      <sheetData sheetId="69">
        <row r="5">
          <cell r="Z5" t="str">
            <v>IFR Precisão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0D2F-26DD-456C-B597-324B5CD2847C}">
  <sheetPr>
    <tabColor rgb="FFFFC000"/>
  </sheetPr>
  <dimension ref="A2:AJ71"/>
  <sheetViews>
    <sheetView showGridLines="0" tabSelected="1" topLeftCell="B34" zoomScale="115" zoomScaleNormal="115" workbookViewId="0">
      <selection activeCell="L57" sqref="L57"/>
    </sheetView>
  </sheetViews>
  <sheetFormatPr defaultColWidth="9.140625" defaultRowHeight="12" x14ac:dyDescent="0.2"/>
  <cols>
    <col min="1" max="1" width="2.7109375" style="1" hidden="1" customWidth="1"/>
    <col min="2" max="2" width="35.42578125" style="1" customWidth="1"/>
    <col min="3" max="3" width="49.42578125" style="1" bestFit="1" customWidth="1"/>
    <col min="4" max="4" width="14" style="1" bestFit="1" customWidth="1"/>
    <col min="5" max="5" width="18.42578125" style="1" bestFit="1" customWidth="1"/>
    <col min="6" max="10" width="11.28515625" style="1" customWidth="1"/>
    <col min="11" max="27" width="11.28515625" style="3" customWidth="1"/>
    <col min="28" max="28" width="11.140625" style="3" bestFit="1" customWidth="1"/>
    <col min="29" max="35" width="10.7109375" style="3" bestFit="1" customWidth="1"/>
    <col min="36" max="36" width="10.140625" style="3" bestFit="1" customWidth="1"/>
    <col min="37" max="16384" width="9.140625" style="3"/>
  </cols>
  <sheetData>
    <row r="2" spans="1:36" x14ac:dyDescent="0.2">
      <c r="B2" s="77"/>
      <c r="C2" s="77"/>
      <c r="D2" s="77"/>
      <c r="E2" s="77"/>
      <c r="F2" s="77"/>
    </row>
    <row r="3" spans="1:36" x14ac:dyDescent="0.2">
      <c r="B3" s="77"/>
      <c r="C3" s="77"/>
      <c r="D3" s="77"/>
      <c r="E3" s="77"/>
      <c r="F3" s="77"/>
    </row>
    <row r="4" spans="1:36" ht="12.75" thickBot="1" x14ac:dyDescent="0.25">
      <c r="B4" s="77"/>
      <c r="C4" s="77"/>
      <c r="D4" s="77"/>
      <c r="E4" s="77"/>
      <c r="F4" s="77"/>
    </row>
    <row r="5" spans="1:36" ht="13.5" x14ac:dyDescent="0.25">
      <c r="B5" s="6" t="s">
        <v>166</v>
      </c>
      <c r="C5" s="78">
        <v>0.05</v>
      </c>
      <c r="D5" s="94" t="s">
        <v>181</v>
      </c>
      <c r="E5" s="61"/>
      <c r="F5" s="61"/>
    </row>
    <row r="6" spans="1:36" ht="13.5" x14ac:dyDescent="0.25">
      <c r="B6" s="6" t="s">
        <v>43</v>
      </c>
      <c r="C6" s="8" t="s">
        <v>142</v>
      </c>
      <c r="D6" s="95"/>
      <c r="E6" s="61"/>
      <c r="F6" s="61"/>
    </row>
    <row r="7" spans="1:36" ht="13.5" x14ac:dyDescent="0.25">
      <c r="B7" s="6" t="s">
        <v>165</v>
      </c>
      <c r="C7" s="75">
        <v>55763</v>
      </c>
      <c r="D7" s="95"/>
      <c r="E7" s="61"/>
      <c r="F7" s="61"/>
    </row>
    <row r="8" spans="1:36" ht="13.5" x14ac:dyDescent="0.25">
      <c r="B8" s="6" t="s">
        <v>150</v>
      </c>
      <c r="C8" s="83">
        <f>(DATEDIF(C9,C7,"m")/12)</f>
        <v>25.666666666666668</v>
      </c>
      <c r="D8" s="95"/>
      <c r="E8" s="61"/>
      <c r="F8" s="61"/>
    </row>
    <row r="9" spans="1:36" ht="14.25" thickBot="1" x14ac:dyDescent="0.3">
      <c r="B9" s="6" t="s">
        <v>182</v>
      </c>
      <c r="C9" s="75">
        <v>46388</v>
      </c>
      <c r="D9" s="96"/>
      <c r="E9" s="80" t="s">
        <v>159</v>
      </c>
      <c r="F9" s="81">
        <f>IFERROR(IF(DATEDIF(F12,$C$7,"d")&gt;365,1,IF(DATEDIF(F12,$C$7,"d")&gt;0,DATEDIF(F12,$C$7,"d")/365,0)),0)</f>
        <v>1</v>
      </c>
      <c r="G9" s="81">
        <f t="shared" ref="G9:AA9" si="0">IFERROR(IF(DATEDIF(F12,$C$7,"d")&gt;365,1,IF(DATEDIF(F12,$C$7,"d")&gt;0,DATEDIF(F12,$C$7,"d")/365,0)),0)</f>
        <v>1</v>
      </c>
      <c r="H9" s="81">
        <f t="shared" si="0"/>
        <v>1</v>
      </c>
      <c r="I9" s="81">
        <f t="shared" si="0"/>
        <v>1</v>
      </c>
      <c r="J9" s="81">
        <f t="shared" si="0"/>
        <v>1</v>
      </c>
      <c r="K9" s="81">
        <f t="shared" si="0"/>
        <v>1</v>
      </c>
      <c r="L9" s="81">
        <f t="shared" si="0"/>
        <v>1</v>
      </c>
      <c r="M9" s="81">
        <f t="shared" si="0"/>
        <v>1</v>
      </c>
      <c r="N9" s="81">
        <f t="shared" si="0"/>
        <v>1</v>
      </c>
      <c r="O9" s="81">
        <f t="shared" si="0"/>
        <v>1</v>
      </c>
      <c r="P9" s="81">
        <f t="shared" si="0"/>
        <v>1</v>
      </c>
      <c r="Q9" s="81">
        <f t="shared" si="0"/>
        <v>1</v>
      </c>
      <c r="R9" s="81">
        <f t="shared" si="0"/>
        <v>1</v>
      </c>
      <c r="S9" s="81">
        <f t="shared" si="0"/>
        <v>1</v>
      </c>
      <c r="T9" s="81">
        <f t="shared" si="0"/>
        <v>1</v>
      </c>
      <c r="U9" s="81">
        <f t="shared" si="0"/>
        <v>1</v>
      </c>
      <c r="V9" s="81">
        <f t="shared" si="0"/>
        <v>1</v>
      </c>
      <c r="W9" s="81">
        <f t="shared" si="0"/>
        <v>1</v>
      </c>
      <c r="X9" s="81">
        <f t="shared" si="0"/>
        <v>1</v>
      </c>
      <c r="Y9" s="81">
        <f t="shared" si="0"/>
        <v>1</v>
      </c>
      <c r="Z9" s="82">
        <f t="shared" si="0"/>
        <v>1</v>
      </c>
      <c r="AA9" s="81">
        <f t="shared" si="0"/>
        <v>1</v>
      </c>
      <c r="AB9" s="81">
        <f>IFERROR(IF(DATEDIF(AA12,$C$7,"d")&gt;365,1,IF(DATEDIF(AA12,$C$7,"d")&gt;0,DATEDIF(AA12,$C$7,"d")/365,0)),0)</f>
        <v>1</v>
      </c>
      <c r="AC9" s="81">
        <f t="shared" ref="AC9:AI9" si="1">IFERROR(IF(DATEDIF(AB12,$C$7,"d")&gt;365,1,IF(DATEDIF(AB12,$C$7,"d")&gt;0,DATEDIF(AB12,$C$7,"d")/365,0)),0)</f>
        <v>1</v>
      </c>
      <c r="AD9" s="81">
        <f t="shared" si="1"/>
        <v>1</v>
      </c>
      <c r="AE9" s="81">
        <f t="shared" si="1"/>
        <v>0.66849315068493154</v>
      </c>
      <c r="AF9" s="81">
        <f t="shared" si="1"/>
        <v>0</v>
      </c>
      <c r="AG9" s="81">
        <f t="shared" si="1"/>
        <v>0</v>
      </c>
      <c r="AH9" s="81">
        <f t="shared" si="1"/>
        <v>0</v>
      </c>
      <c r="AI9" s="81">
        <f t="shared" si="1"/>
        <v>0</v>
      </c>
    </row>
    <row r="10" spans="1:36" x14ac:dyDescent="0.2">
      <c r="B10" s="61" t="s">
        <v>164</v>
      </c>
      <c r="C10" s="61"/>
      <c r="D10" s="61"/>
      <c r="E10" s="61"/>
      <c r="F10" s="61">
        <v>1</v>
      </c>
      <c r="G10" s="1">
        <f>F10+1</f>
        <v>2</v>
      </c>
      <c r="H10" s="1">
        <f t="shared" ref="H10:AI10" si="2">G10+1</f>
        <v>3</v>
      </c>
      <c r="I10" s="1">
        <f t="shared" si="2"/>
        <v>4</v>
      </c>
      <c r="J10" s="1">
        <f t="shared" si="2"/>
        <v>5</v>
      </c>
      <c r="K10" s="1">
        <f t="shared" si="2"/>
        <v>6</v>
      </c>
      <c r="L10" s="1">
        <f t="shared" si="2"/>
        <v>7</v>
      </c>
      <c r="M10" s="1">
        <f t="shared" si="2"/>
        <v>8</v>
      </c>
      <c r="N10" s="1">
        <f t="shared" si="2"/>
        <v>9</v>
      </c>
      <c r="O10" s="1">
        <f t="shared" si="2"/>
        <v>10</v>
      </c>
      <c r="P10" s="1">
        <f t="shared" si="2"/>
        <v>11</v>
      </c>
      <c r="Q10" s="1">
        <f t="shared" si="2"/>
        <v>12</v>
      </c>
      <c r="R10" s="1">
        <f t="shared" si="2"/>
        <v>13</v>
      </c>
      <c r="S10" s="1">
        <f t="shared" si="2"/>
        <v>14</v>
      </c>
      <c r="T10" s="1">
        <f t="shared" si="2"/>
        <v>15</v>
      </c>
      <c r="U10" s="1">
        <f t="shared" si="2"/>
        <v>16</v>
      </c>
      <c r="V10" s="1">
        <f t="shared" si="2"/>
        <v>17</v>
      </c>
      <c r="W10" s="1">
        <f t="shared" si="2"/>
        <v>18</v>
      </c>
      <c r="X10" s="1">
        <f t="shared" si="2"/>
        <v>19</v>
      </c>
      <c r="Y10" s="1">
        <f t="shared" si="2"/>
        <v>20</v>
      </c>
      <c r="Z10" s="1">
        <f t="shared" si="2"/>
        <v>21</v>
      </c>
      <c r="AA10" s="1">
        <f t="shared" si="2"/>
        <v>22</v>
      </c>
      <c r="AB10" s="1">
        <f t="shared" si="2"/>
        <v>23</v>
      </c>
      <c r="AC10" s="1">
        <f t="shared" si="2"/>
        <v>24</v>
      </c>
      <c r="AD10" s="1">
        <f>AC10+1</f>
        <v>25</v>
      </c>
      <c r="AE10" s="1">
        <f t="shared" si="2"/>
        <v>26</v>
      </c>
      <c r="AF10" s="1">
        <f t="shared" si="2"/>
        <v>27</v>
      </c>
      <c r="AG10" s="1">
        <f t="shared" si="2"/>
        <v>28</v>
      </c>
      <c r="AH10" s="1">
        <f t="shared" si="2"/>
        <v>29</v>
      </c>
      <c r="AI10" s="1">
        <f t="shared" si="2"/>
        <v>30</v>
      </c>
    </row>
    <row r="11" spans="1:36" x14ac:dyDescent="0.2">
      <c r="B11" s="61" t="s">
        <v>168</v>
      </c>
      <c r="E11" s="2"/>
      <c r="F11" s="90">
        <v>0</v>
      </c>
      <c r="G11" s="90">
        <v>0</v>
      </c>
      <c r="H11" s="90">
        <v>0</v>
      </c>
      <c r="I11" s="90">
        <f t="shared" ref="I11:AC11" si="3">IF($C$8&gt;H10,1,0)</f>
        <v>1</v>
      </c>
      <c r="J11" s="90">
        <f t="shared" si="3"/>
        <v>1</v>
      </c>
      <c r="K11" s="90">
        <f t="shared" si="3"/>
        <v>1</v>
      </c>
      <c r="L11" s="90">
        <f t="shared" si="3"/>
        <v>1</v>
      </c>
      <c r="M11" s="90">
        <f t="shared" si="3"/>
        <v>1</v>
      </c>
      <c r="N11" s="90">
        <f t="shared" si="3"/>
        <v>1</v>
      </c>
      <c r="O11" s="90">
        <f t="shared" si="3"/>
        <v>1</v>
      </c>
      <c r="P11" s="90">
        <f t="shared" si="3"/>
        <v>1</v>
      </c>
      <c r="Q11" s="90">
        <f t="shared" si="3"/>
        <v>1</v>
      </c>
      <c r="R11" s="90">
        <f t="shared" si="3"/>
        <v>1</v>
      </c>
      <c r="S11" s="90">
        <f t="shared" si="3"/>
        <v>1</v>
      </c>
      <c r="T11" s="90">
        <f t="shared" si="3"/>
        <v>1</v>
      </c>
      <c r="U11" s="90">
        <f t="shared" si="3"/>
        <v>1</v>
      </c>
      <c r="V11" s="90">
        <f t="shared" si="3"/>
        <v>1</v>
      </c>
      <c r="W11" s="90">
        <f t="shared" si="3"/>
        <v>1</v>
      </c>
      <c r="X11" s="90">
        <f t="shared" si="3"/>
        <v>1</v>
      </c>
      <c r="Y11" s="90">
        <f t="shared" si="3"/>
        <v>1</v>
      </c>
      <c r="Z11" s="90">
        <f t="shared" si="3"/>
        <v>1</v>
      </c>
      <c r="AA11" s="90">
        <f t="shared" si="3"/>
        <v>1</v>
      </c>
      <c r="AB11" s="90">
        <f t="shared" si="3"/>
        <v>1</v>
      </c>
      <c r="AC11" s="90">
        <f t="shared" si="3"/>
        <v>1</v>
      </c>
      <c r="AD11" s="90">
        <f>IF($C$8&gt;AC10,1,0)</f>
        <v>1</v>
      </c>
      <c r="AE11" s="90">
        <f t="shared" ref="AE11:AI11" si="4">IF($C$8&gt;AD10,1,0)</f>
        <v>1</v>
      </c>
      <c r="AF11" s="90">
        <f t="shared" si="4"/>
        <v>0</v>
      </c>
      <c r="AG11" s="90">
        <f t="shared" si="4"/>
        <v>0</v>
      </c>
      <c r="AH11" s="90">
        <f t="shared" si="4"/>
        <v>0</v>
      </c>
      <c r="AI11" s="90">
        <f t="shared" si="4"/>
        <v>0</v>
      </c>
    </row>
    <row r="12" spans="1:36" s="7" customFormat="1" ht="13.5" x14ac:dyDescent="0.25">
      <c r="A12" s="4"/>
      <c r="B12" s="5" t="s">
        <v>177</v>
      </c>
      <c r="C12" s="4"/>
      <c r="D12" s="4"/>
      <c r="E12" s="4"/>
      <c r="F12" s="76">
        <f>EDATE(C9,12)</f>
        <v>46753</v>
      </c>
      <c r="G12" s="76">
        <f>EDATE(F12,12)</f>
        <v>47119</v>
      </c>
      <c r="H12" s="76">
        <f t="shared" ref="H12:AI12" si="5">EDATE(G12,12)</f>
        <v>47484</v>
      </c>
      <c r="I12" s="76">
        <f t="shared" si="5"/>
        <v>47849</v>
      </c>
      <c r="J12" s="76">
        <f t="shared" si="5"/>
        <v>48214</v>
      </c>
      <c r="K12" s="76">
        <f t="shared" si="5"/>
        <v>48580</v>
      </c>
      <c r="L12" s="76">
        <f t="shared" si="5"/>
        <v>48945</v>
      </c>
      <c r="M12" s="76">
        <f t="shared" si="5"/>
        <v>49310</v>
      </c>
      <c r="N12" s="76">
        <f t="shared" si="5"/>
        <v>49675</v>
      </c>
      <c r="O12" s="76">
        <f t="shared" si="5"/>
        <v>50041</v>
      </c>
      <c r="P12" s="76">
        <f t="shared" si="5"/>
        <v>50406</v>
      </c>
      <c r="Q12" s="76">
        <f t="shared" si="5"/>
        <v>50771</v>
      </c>
      <c r="R12" s="76">
        <f t="shared" si="5"/>
        <v>51136</v>
      </c>
      <c r="S12" s="76">
        <f t="shared" si="5"/>
        <v>51502</v>
      </c>
      <c r="T12" s="76">
        <f t="shared" si="5"/>
        <v>51867</v>
      </c>
      <c r="U12" s="76">
        <f t="shared" si="5"/>
        <v>52232</v>
      </c>
      <c r="V12" s="76">
        <f t="shared" si="5"/>
        <v>52597</v>
      </c>
      <c r="W12" s="76">
        <f t="shared" si="5"/>
        <v>52963</v>
      </c>
      <c r="X12" s="76">
        <f t="shared" si="5"/>
        <v>53328</v>
      </c>
      <c r="Y12" s="76">
        <f t="shared" si="5"/>
        <v>53693</v>
      </c>
      <c r="Z12" s="76">
        <f t="shared" si="5"/>
        <v>54058</v>
      </c>
      <c r="AA12" s="76">
        <f t="shared" si="5"/>
        <v>54424</v>
      </c>
      <c r="AB12" s="76">
        <f t="shared" si="5"/>
        <v>54789</v>
      </c>
      <c r="AC12" s="76">
        <f t="shared" si="5"/>
        <v>55154</v>
      </c>
      <c r="AD12" s="76">
        <f t="shared" si="5"/>
        <v>55519</v>
      </c>
      <c r="AE12" s="76">
        <f t="shared" si="5"/>
        <v>55885</v>
      </c>
      <c r="AF12" s="76">
        <f t="shared" si="5"/>
        <v>56250</v>
      </c>
      <c r="AG12" s="76">
        <f t="shared" si="5"/>
        <v>56615</v>
      </c>
      <c r="AH12" s="76">
        <f t="shared" si="5"/>
        <v>56980</v>
      </c>
      <c r="AI12" s="76">
        <f t="shared" si="5"/>
        <v>57346</v>
      </c>
    </row>
    <row r="13" spans="1:36" ht="4.5" customHeight="1" x14ac:dyDescent="0.2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6" s="10" customFormat="1" x14ac:dyDescent="0.2">
      <c r="A14" s="8"/>
      <c r="B14" s="8" t="s">
        <v>0</v>
      </c>
      <c r="C14" s="8"/>
      <c r="D14" s="8"/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 t="s">
        <v>55</v>
      </c>
    </row>
    <row r="15" spans="1:36" ht="5.0999999999999996" customHeight="1" x14ac:dyDescent="0.2"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36" x14ac:dyDescent="0.2">
      <c r="A16" s="12"/>
      <c r="B16" s="13" t="s">
        <v>39</v>
      </c>
      <c r="C16" s="12"/>
      <c r="D16" s="14">
        <f>SUM(F16:AI17)-SUM(F32:AI32)</f>
        <v>0</v>
      </c>
      <c r="E16" s="12"/>
      <c r="F16" s="15">
        <f>-VLOOKUP($C$6,'CAPEX - PAN'!$B$2:$AK$21,'Reequilíbrio (ANAC)'!F10+6,0)*F9*(1-$C$5)</f>
        <v>-24656600.959999997</v>
      </c>
      <c r="G16" s="15">
        <f>-VLOOKUP($C$6,'CAPEX - PAN'!$B$2:$AK$21,'Reequilíbrio (ANAC)'!G10+6,0)*G9*(1-$C$5)</f>
        <v>-8058561.0453694556</v>
      </c>
      <c r="H16" s="15">
        <f>-VLOOKUP($C$6,'CAPEX - PAN'!$B$2:$AK$21,'Reequilíbrio (ANAC)'!H10+6,0)*H9*(1-$C$5)</f>
        <v>-7977150</v>
      </c>
      <c r="I16" s="15">
        <f>-VLOOKUP($C$6,'CAPEX - PAN'!$B$2:$AK$21,'Reequilíbrio (ANAC)'!I10+6,0)*I9*(1-$C$5)</f>
        <v>-81411.045369455489</v>
      </c>
      <c r="J16" s="15">
        <f>-VLOOKUP($C$6,'CAPEX - PAN'!$B$2:$AK$21,'Reequilíbrio (ANAC)'!J10+6,0)*J9*(1-$C$5)</f>
        <v>-215138.65299999999</v>
      </c>
      <c r="K16" s="15">
        <f>-VLOOKUP($C$6,'CAPEX - PAN'!$B$2:$AK$21,'Reequilíbrio (ANAC)'!K10+6,0)*K9*(1-$C$5)</f>
        <v>-81411.045369455489</v>
      </c>
      <c r="L16" s="15">
        <f>-VLOOKUP($C$6,'CAPEX - PAN'!$B$2:$AK$21,'Reequilíbrio (ANAC)'!L10+6,0)*L9*(1-$C$5)</f>
        <v>0</v>
      </c>
      <c r="M16" s="15">
        <f>-VLOOKUP($C$6,'CAPEX - PAN'!$B$2:$AK$21,'Reequilíbrio (ANAC)'!M10+6,0)*M9*(1-$C$5)</f>
        <v>-296549.69836945547</v>
      </c>
      <c r="N16" s="15">
        <f>-VLOOKUP($C$6,'CAPEX - PAN'!$B$2:$AK$21,'Reequilíbrio (ANAC)'!N10+6,0)*N9*(1-$C$5)</f>
        <v>0</v>
      </c>
      <c r="O16" s="15">
        <f>-VLOOKUP($C$6,'CAPEX - PAN'!$B$2:$AK$21,'Reequilíbrio (ANAC)'!O10+6,0)*O9*(1-$C$5)</f>
        <v>-10628398.720869457</v>
      </c>
      <c r="P16" s="15">
        <f>-VLOOKUP($C$6,'CAPEX - PAN'!$B$2:$AK$21,'Reequilíbrio (ANAC)'!P10+6,0)*P9*(1-$C$5)</f>
        <v>0</v>
      </c>
      <c r="Q16" s="15">
        <f>-VLOOKUP($C$6,'CAPEX - PAN'!$B$2:$AK$21,'Reequilíbrio (ANAC)'!Q10+6,0)*Q9*(1-$C$5)</f>
        <v>-81411.045369455489</v>
      </c>
      <c r="R16" s="15">
        <f>-VLOOKUP($C$6,'CAPEX - PAN'!$B$2:$AK$21,'Reequilíbrio (ANAC)'!R10+6,0)*R9*(1-$C$5)</f>
        <v>0</v>
      </c>
      <c r="S16" s="15">
        <f>-VLOOKUP($C$6,'CAPEX - PAN'!$B$2:$AK$21,'Reequilíbrio (ANAC)'!S10+6,0)*S9*(1-$C$5)</f>
        <v>-81411.045369455489</v>
      </c>
      <c r="T16" s="15">
        <f>-VLOOKUP($C$6,'CAPEX - PAN'!$B$2:$AK$21,'Reequilíbrio (ANAC)'!T10+6,0)*T9*(1-$C$5)</f>
        <v>-6955670.6320000002</v>
      </c>
      <c r="U16" s="15">
        <f>-VLOOKUP($C$6,'CAPEX - PAN'!$B$2:$AK$21,'Reequilíbrio (ANAC)'!U10+6,0)*U9*(1-$C$5)</f>
        <v>-81411.045369455489</v>
      </c>
      <c r="V16" s="15">
        <f>-VLOOKUP($C$6,'CAPEX - PAN'!$B$2:$AK$21,'Reequilíbrio (ANAC)'!V10+6,0)*V9*(1-$C$5)</f>
        <v>0</v>
      </c>
      <c r="W16" s="15">
        <f>-VLOOKUP($C$6,'CAPEX - PAN'!$B$2:$AK$21,'Reequilíbrio (ANAC)'!W10+6,0)*W9*(1-$C$5)</f>
        <v>-296549.69836945547</v>
      </c>
      <c r="X16" s="15">
        <f>-VLOOKUP($C$6,'CAPEX - PAN'!$B$2:$AK$21,'Reequilíbrio (ANAC)'!X10+6,0)*X9*(1-$C$5)</f>
        <v>0</v>
      </c>
      <c r="Y16" s="15">
        <f>-VLOOKUP($C$6,'CAPEX - PAN'!$B$2:$AK$21,'Reequilíbrio (ANAC)'!Y10+6,0)*Y9*(1-$C$5)</f>
        <v>-10628398.720869457</v>
      </c>
      <c r="Z16" s="15">
        <f>-VLOOKUP($C$6,'CAPEX - PAN'!$B$2:$AK$21,'Reequilíbrio (ANAC)'!Z10+6,0)*Z9*(1-$C$5)</f>
        <v>0</v>
      </c>
      <c r="AA16" s="15">
        <f>-VLOOKUP($C$6,'CAPEX - PAN'!$B$2:$AK$21,'Reequilíbrio (ANAC)'!AA10+6,0)*AA9*(1-$C$5)</f>
        <v>-81411.045369455489</v>
      </c>
      <c r="AB16" s="15">
        <f>-VLOOKUP($C$6,'CAPEX - PAN'!$B$2:$AK$21,'Reequilíbrio (ANAC)'!AB10+6,0)*AB9*(1-$C$5)</f>
        <v>0</v>
      </c>
      <c r="AC16" s="15">
        <f>-VLOOKUP($C$6,'CAPEX - PAN'!$B$2:$AK$21,'Reequilíbrio (ANAC)'!AC10+6,0)*AC9*(1-$C$5)</f>
        <v>-81411.045369455489</v>
      </c>
      <c r="AD16" s="15">
        <f>-VLOOKUP($C$6,'CAPEX - PAN'!$B$2:$AK$21,'Reequilíbrio (ANAC)'!AD10+6,0)*AD9*(1-$C$5)</f>
        <v>-215138.65299999999</v>
      </c>
      <c r="AE16" s="15">
        <f>-VLOOKUP($C$6,'CAPEX - PAN'!$B$2:$AK$21,'Reequilíbrio (ANAC)'!AE10+6,0)*AE9*(1-$C$5)</f>
        <v>-54422.726219581207</v>
      </c>
      <c r="AF16" s="15">
        <f>-VLOOKUP($C$6,'CAPEX - PAN'!$B$2:$AK$21,'Reequilíbrio (ANAC)'!AF10+6,0)*AF9*(1-$C$5)</f>
        <v>0</v>
      </c>
      <c r="AG16" s="15">
        <f>-VLOOKUP($C$6,'CAPEX - PAN'!$B$2:$AK$21,'Reequilíbrio (ANAC)'!AG10+6,0)*AG9*(1-$C$5)</f>
        <v>0</v>
      </c>
      <c r="AH16" s="15">
        <f>-VLOOKUP($C$6,'CAPEX - PAN'!$B$2:$AK$21,'Reequilíbrio (ANAC)'!AH10+6,0)*AH9*(1-$C$5)</f>
        <v>0</v>
      </c>
      <c r="AI16" s="15">
        <f>-VLOOKUP($C$6,'CAPEX - PAN'!$B$2:$AK$21,'Reequilíbrio (ANAC)'!AI10+6,0)*AI9*(1-$C$5)</f>
        <v>0</v>
      </c>
      <c r="AJ16" s="15">
        <f>SUM(F16:AI16)</f>
        <v>-70552456.825653046</v>
      </c>
    </row>
    <row r="17" spans="1:36" x14ac:dyDescent="0.2">
      <c r="A17" s="12"/>
      <c r="B17" s="13" t="s">
        <v>172</v>
      </c>
      <c r="C17" s="12"/>
      <c r="D17" s="14">
        <f>SUM(F17:AI17)-SUM(F44:AI44)</f>
        <v>0</v>
      </c>
      <c r="E17" s="12"/>
      <c r="F17" s="15">
        <f>-F16*9.25%</f>
        <v>2280735.5887999996</v>
      </c>
      <c r="G17" s="15">
        <f t="shared" ref="G17:AI17" si="6">-G16*9.25%</f>
        <v>745416.89669667464</v>
      </c>
      <c r="H17" s="15">
        <f t="shared" si="6"/>
        <v>737886.375</v>
      </c>
      <c r="I17" s="15">
        <f t="shared" si="6"/>
        <v>7530.5216966746329</v>
      </c>
      <c r="J17" s="15">
        <f t="shared" si="6"/>
        <v>19900.325402499999</v>
      </c>
      <c r="K17" s="15">
        <f t="shared" si="6"/>
        <v>7530.5216966746329</v>
      </c>
      <c r="L17" s="15">
        <f t="shared" si="6"/>
        <v>0</v>
      </c>
      <c r="M17" s="15">
        <f t="shared" si="6"/>
        <v>27430.847099174629</v>
      </c>
      <c r="N17" s="15">
        <f t="shared" si="6"/>
        <v>0</v>
      </c>
      <c r="O17" s="15">
        <f t="shared" si="6"/>
        <v>983126.88168042479</v>
      </c>
      <c r="P17" s="15">
        <f t="shared" si="6"/>
        <v>0</v>
      </c>
      <c r="Q17" s="15">
        <f t="shared" si="6"/>
        <v>7530.5216966746329</v>
      </c>
      <c r="R17" s="15">
        <f t="shared" si="6"/>
        <v>0</v>
      </c>
      <c r="S17" s="15">
        <f t="shared" si="6"/>
        <v>7530.5216966746329</v>
      </c>
      <c r="T17" s="15">
        <f t="shared" si="6"/>
        <v>643399.53346000006</v>
      </c>
      <c r="U17" s="15">
        <f t="shared" si="6"/>
        <v>7530.5216966746329</v>
      </c>
      <c r="V17" s="15">
        <f t="shared" si="6"/>
        <v>0</v>
      </c>
      <c r="W17" s="15">
        <f t="shared" si="6"/>
        <v>27430.847099174629</v>
      </c>
      <c r="X17" s="15">
        <f t="shared" si="6"/>
        <v>0</v>
      </c>
      <c r="Y17" s="15">
        <f t="shared" si="6"/>
        <v>983126.88168042479</v>
      </c>
      <c r="Z17" s="15">
        <f t="shared" si="6"/>
        <v>0</v>
      </c>
      <c r="AA17" s="15">
        <f t="shared" si="6"/>
        <v>7530.5216966746329</v>
      </c>
      <c r="AB17" s="15">
        <f t="shared" si="6"/>
        <v>0</v>
      </c>
      <c r="AC17" s="15">
        <f t="shared" si="6"/>
        <v>7530.5216966746329</v>
      </c>
      <c r="AD17" s="15">
        <f t="shared" si="6"/>
        <v>19900.325402499999</v>
      </c>
      <c r="AE17" s="15">
        <f t="shared" si="6"/>
        <v>5034.1021753112618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>SUM(F17:AI17)</f>
        <v>6526102.2563729072</v>
      </c>
    </row>
    <row r="18" spans="1:36" s="1" customFormat="1" x14ac:dyDescent="0.2">
      <c r="B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36" s="20" customFormat="1" x14ac:dyDescent="0.2">
      <c r="A19" s="18"/>
      <c r="B19" s="8"/>
      <c r="C19" s="18"/>
      <c r="D19" s="19"/>
      <c r="E19" s="19"/>
      <c r="F19" s="8" t="s">
        <v>2</v>
      </c>
      <c r="G19" s="8" t="s">
        <v>3</v>
      </c>
      <c r="H19" s="8" t="s">
        <v>4</v>
      </c>
      <c r="I19" s="8" t="s">
        <v>5</v>
      </c>
      <c r="J19" s="8" t="s">
        <v>6</v>
      </c>
      <c r="K19" s="8" t="s">
        <v>7</v>
      </c>
      <c r="L19" s="8" t="s">
        <v>8</v>
      </c>
      <c r="M19" s="8" t="s">
        <v>9</v>
      </c>
      <c r="N19" s="8" t="s">
        <v>10</v>
      </c>
      <c r="O19" s="8" t="s">
        <v>11</v>
      </c>
      <c r="P19" s="8" t="s">
        <v>12</v>
      </c>
      <c r="Q19" s="8" t="s">
        <v>13</v>
      </c>
      <c r="R19" s="8" t="s">
        <v>14</v>
      </c>
      <c r="S19" s="8" t="s">
        <v>15</v>
      </c>
      <c r="T19" s="8" t="s">
        <v>16</v>
      </c>
      <c r="U19" s="8" t="s">
        <v>17</v>
      </c>
      <c r="V19" s="8" t="s">
        <v>18</v>
      </c>
      <c r="W19" s="8" t="s">
        <v>19</v>
      </c>
      <c r="X19" s="8" t="s">
        <v>20</v>
      </c>
      <c r="Y19" s="8" t="s">
        <v>21</v>
      </c>
      <c r="Z19" s="8" t="s">
        <v>22</v>
      </c>
      <c r="AA19" s="8" t="s">
        <v>23</v>
      </c>
      <c r="AB19" s="8" t="s">
        <v>151</v>
      </c>
      <c r="AC19" s="8" t="s">
        <v>152</v>
      </c>
      <c r="AD19" s="8" t="s">
        <v>153</v>
      </c>
      <c r="AE19" s="8" t="s">
        <v>154</v>
      </c>
      <c r="AF19" s="8" t="s">
        <v>155</v>
      </c>
      <c r="AG19" s="8" t="s">
        <v>156</v>
      </c>
      <c r="AH19" s="8" t="s">
        <v>157</v>
      </c>
      <c r="AI19" s="8" t="s">
        <v>158</v>
      </c>
      <c r="AJ19" s="9" t="s">
        <v>55</v>
      </c>
    </row>
    <row r="20" spans="1:36" s="23" customFormat="1" x14ac:dyDescent="0.2">
      <c r="A20" s="2"/>
      <c r="B20" s="21"/>
      <c r="C20" s="2"/>
      <c r="D20" s="2"/>
      <c r="E20" s="2"/>
      <c r="F20" s="11"/>
      <c r="G20" s="11"/>
      <c r="H20" s="22"/>
      <c r="I20" s="22">
        <f t="shared" ref="I20:S20" si="7">H20+1</f>
        <v>1</v>
      </c>
      <c r="J20" s="22">
        <f t="shared" si="7"/>
        <v>2</v>
      </c>
      <c r="K20" s="22">
        <f t="shared" si="7"/>
        <v>3</v>
      </c>
      <c r="L20" s="22">
        <f t="shared" si="7"/>
        <v>4</v>
      </c>
      <c r="M20" s="22">
        <f t="shared" si="7"/>
        <v>5</v>
      </c>
      <c r="N20" s="22">
        <f t="shared" si="7"/>
        <v>6</v>
      </c>
      <c r="O20" s="22">
        <f t="shared" si="7"/>
        <v>7</v>
      </c>
      <c r="P20" s="22">
        <f t="shared" si="7"/>
        <v>8</v>
      </c>
      <c r="Q20" s="22">
        <f t="shared" si="7"/>
        <v>9</v>
      </c>
      <c r="R20" s="22">
        <f t="shared" si="7"/>
        <v>10</v>
      </c>
      <c r="S20" s="22">
        <f t="shared" si="7"/>
        <v>11</v>
      </c>
      <c r="T20" s="22">
        <f t="shared" ref="T20:AA20" si="8">J20+1</f>
        <v>3</v>
      </c>
      <c r="U20" s="22">
        <f t="shared" si="8"/>
        <v>4</v>
      </c>
      <c r="V20" s="22">
        <f t="shared" si="8"/>
        <v>5</v>
      </c>
      <c r="W20" s="22">
        <f t="shared" si="8"/>
        <v>6</v>
      </c>
      <c r="X20" s="22">
        <f t="shared" si="8"/>
        <v>7</v>
      </c>
      <c r="Y20" s="22">
        <f t="shared" si="8"/>
        <v>8</v>
      </c>
      <c r="Z20" s="22">
        <f t="shared" si="8"/>
        <v>9</v>
      </c>
      <c r="AA20" s="22">
        <f t="shared" si="8"/>
        <v>10</v>
      </c>
    </row>
    <row r="21" spans="1:36" x14ac:dyDescent="0.2">
      <c r="A21" s="12"/>
      <c r="B21" s="24" t="s">
        <v>24</v>
      </c>
      <c r="C21" s="12"/>
      <c r="D21" s="12"/>
      <c r="E21" s="12"/>
      <c r="F21" s="15">
        <f t="shared" ref="F21:AI21" si="9">SUM(F22:F23)</f>
        <v>291464.19535152498</v>
      </c>
      <c r="G21" s="15">
        <f t="shared" si="9"/>
        <v>308336.48726229998</v>
      </c>
      <c r="H21" s="15">
        <f t="shared" si="9"/>
        <v>323122.92888719379</v>
      </c>
      <c r="I21" s="15">
        <f t="shared" si="9"/>
        <v>674281.88212586252</v>
      </c>
      <c r="J21" s="15">
        <f t="shared" si="9"/>
        <v>700879.56580118742</v>
      </c>
      <c r="K21" s="15">
        <f t="shared" si="9"/>
        <v>726493.30393709987</v>
      </c>
      <c r="L21" s="15">
        <f t="shared" si="9"/>
        <v>750686.79967610002</v>
      </c>
      <c r="M21" s="15">
        <f t="shared" si="9"/>
        <v>773162.19092638744</v>
      </c>
      <c r="N21" s="15">
        <f t="shared" si="9"/>
        <v>794590.60136207496</v>
      </c>
      <c r="O21" s="15">
        <f t="shared" si="9"/>
        <v>815858.93619308749</v>
      </c>
      <c r="P21" s="15">
        <f t="shared" si="9"/>
        <v>837083.07297448756</v>
      </c>
      <c r="Q21" s="15">
        <f t="shared" si="9"/>
        <v>858930.79492911242</v>
      </c>
      <c r="R21" s="15">
        <f t="shared" si="9"/>
        <v>880565.33098756243</v>
      </c>
      <c r="S21" s="15">
        <f t="shared" si="9"/>
        <v>902630.32304226235</v>
      </c>
      <c r="T21" s="15">
        <f t="shared" si="9"/>
        <v>924831.24961561244</v>
      </c>
      <c r="U21" s="15">
        <f t="shared" si="9"/>
        <v>947610.55065223738</v>
      </c>
      <c r="V21" s="15">
        <f t="shared" si="9"/>
        <v>971071.01333514997</v>
      </c>
      <c r="W21" s="15">
        <f t="shared" si="9"/>
        <v>994729.32000015001</v>
      </c>
      <c r="X21" s="15">
        <f t="shared" si="9"/>
        <v>1018029.5939269752</v>
      </c>
      <c r="Y21" s="15">
        <f t="shared" si="9"/>
        <v>1041674.9039832625</v>
      </c>
      <c r="Z21" s="15">
        <f t="shared" si="9"/>
        <v>1065240.7303451374</v>
      </c>
      <c r="AA21" s="15">
        <f t="shared" si="9"/>
        <v>1088071.1831518374</v>
      </c>
      <c r="AB21" s="15">
        <f t="shared" si="9"/>
        <v>1109971.2715638748</v>
      </c>
      <c r="AC21" s="15">
        <f t="shared" si="9"/>
        <v>1131818.9935185001</v>
      </c>
      <c r="AD21" s="15">
        <f t="shared" si="9"/>
        <v>1152994.8480463873</v>
      </c>
      <c r="AE21" s="15">
        <f t="shared" si="9"/>
        <v>784994.34497069474</v>
      </c>
      <c r="AF21" s="15">
        <f t="shared" si="9"/>
        <v>0</v>
      </c>
      <c r="AG21" s="15">
        <f t="shared" si="9"/>
        <v>0</v>
      </c>
      <c r="AH21" s="15">
        <f t="shared" si="9"/>
        <v>0</v>
      </c>
      <c r="AI21" s="15">
        <f t="shared" si="9"/>
        <v>0</v>
      </c>
      <c r="AJ21" s="15">
        <f>SUM(F21:AI21)</f>
        <v>21869124.416566066</v>
      </c>
    </row>
    <row r="22" spans="1:36" s="23" customFormat="1" x14ac:dyDescent="0.2">
      <c r="A22" s="2"/>
      <c r="B22" s="16" t="s">
        <v>40</v>
      </c>
      <c r="C22" s="2"/>
      <c r="D22" s="25"/>
      <c r="E22" s="26"/>
      <c r="F22" s="11">
        <f>VLOOKUP($C$6,'RECEITAS - PAN'!$B$2:$AK$21,'Reequilíbrio (ANAC)'!F10+6,0)*F9*(1-$C$5)</f>
        <v>339899.93626999995</v>
      </c>
      <c r="G22" s="11">
        <f>VLOOKUP($C$6,'RECEITAS - PAN'!$B$2:$AK$21,'Reequilíbrio (ANAC)'!G10+6,0)*G9*(1-$C$5)</f>
        <v>359576.07844000001</v>
      </c>
      <c r="H22" s="11">
        <f>VLOOKUP($C$6,'RECEITAS - PAN'!$B$2:$AK$21,'Reequilíbrio (ANAC)'!H10+6,0)*H9*(1-$C$5)</f>
        <v>376819.74214250001</v>
      </c>
      <c r="I22" s="11">
        <f>VLOOKUP($C$6,'RECEITAS - PAN'!$B$2:$AK$21,'Reequilíbrio (ANAC)'!I10+6,0)*I9*(1-$C$5)</f>
        <v>786334.556415</v>
      </c>
      <c r="J22" s="11">
        <f>VLOOKUP($C$6,'RECEITAS - PAN'!$B$2:$AK$21,'Reequilíbrio (ANAC)'!J10+6,0)*J9*(1-$C$5)</f>
        <v>817352.26332499995</v>
      </c>
      <c r="K22" s="11">
        <f>VLOOKUP($C$6,'RECEITAS - PAN'!$B$2:$AK$21,'Reequilíbrio (ANAC)'!K10+6,0)*K9*(1-$C$5)</f>
        <v>847222.51187999989</v>
      </c>
      <c r="L22" s="11">
        <f>VLOOKUP($C$6,'RECEITAS - PAN'!$B$2:$AK$21,'Reequilíbrio (ANAC)'!L10+6,0)*L9*(1-$C$5)</f>
        <v>875436.50107999996</v>
      </c>
      <c r="M22" s="11">
        <f>VLOOKUP($C$6,'RECEITAS - PAN'!$B$2:$AK$21,'Reequilíbrio (ANAC)'!M10+6,0)*M9*(1-$C$5)</f>
        <v>901646.86988499993</v>
      </c>
      <c r="N22" s="11">
        <f>VLOOKUP($C$6,'RECEITAS - PAN'!$B$2:$AK$21,'Reequilíbrio (ANAC)'!N10+6,0)*N9*(1-$C$5)</f>
        <v>926636.26980999997</v>
      </c>
      <c r="O22" s="11">
        <f>VLOOKUP($C$6,'RECEITAS - PAN'!$B$2:$AK$21,'Reequilíbrio (ANAC)'!O10+6,0)*O9*(1-$C$5)</f>
        <v>951438.99264499999</v>
      </c>
      <c r="P22" s="11">
        <f>VLOOKUP($C$6,'RECEITAS - PAN'!$B$2:$AK$21,'Reequilíbrio (ANAC)'!P10+6,0)*P9*(1-$C$5)</f>
        <v>976190.17256500002</v>
      </c>
      <c r="Q22" s="11">
        <f>VLOOKUP($C$6,'RECEITAS - PAN'!$B$2:$AK$21,'Reequilíbrio (ANAC)'!Q10+6,0)*Q9*(1-$C$5)</f>
        <v>1001668.5655149999</v>
      </c>
      <c r="R22" s="11">
        <f>VLOOKUP($C$6,'RECEITAS - PAN'!$B$2:$AK$21,'Reequilíbrio (ANAC)'!R10+6,0)*R9*(1-$C$5)</f>
        <v>1026898.3451749999</v>
      </c>
      <c r="S22" s="11">
        <f>VLOOKUP($C$6,'RECEITAS - PAN'!$B$2:$AK$21,'Reequilíbrio (ANAC)'!S10+6,0)*S9*(1-$C$5)</f>
        <v>1052630.1143349998</v>
      </c>
      <c r="T22" s="11">
        <f>VLOOKUP($C$6,'RECEITAS - PAN'!$B$2:$AK$21,'Reequilíbrio (ANAC)'!T10+6,0)*T9*(1-$C$5)</f>
        <v>1078520.407715</v>
      </c>
      <c r="U22" s="11">
        <f>VLOOKUP($C$6,'RECEITAS - PAN'!$B$2:$AK$21,'Reequilíbrio (ANAC)'!U10+6,0)*U9*(1-$C$5)</f>
        <v>1105085.1902649999</v>
      </c>
      <c r="V22" s="11">
        <f>VLOOKUP($C$6,'RECEITAS - PAN'!$B$2:$AK$21,'Reequilíbrio (ANAC)'!V10+6,0)*V9*(1-$C$5)</f>
        <v>1132444.33042</v>
      </c>
      <c r="W22" s="11">
        <f>VLOOKUP($C$6,'RECEITAS - PAN'!$B$2:$AK$21,'Reequilíbrio (ANAC)'!W10+6,0)*W9*(1-$C$5)</f>
        <v>1160034.19242</v>
      </c>
      <c r="X22" s="11">
        <f>VLOOKUP($C$6,'RECEITAS - PAN'!$B$2:$AK$21,'Reequilíbrio (ANAC)'!X10+6,0)*X9*(1-$C$5)</f>
        <v>1187206.5235300001</v>
      </c>
      <c r="Y22" s="11">
        <f>VLOOKUP($C$6,'RECEITAS - PAN'!$B$2:$AK$21,'Reequilíbrio (ANAC)'!Y10+6,0)*Y9*(1-$C$5)</f>
        <v>1214781.2291349999</v>
      </c>
      <c r="Z22" s="11">
        <f>VLOOKUP($C$6,'RECEITAS - PAN'!$B$2:$AK$21,'Reequilíbrio (ANAC)'!Z10+6,0)*Z9*(1-$C$5)</f>
        <v>1242263.242385</v>
      </c>
      <c r="AA22" s="11">
        <f>VLOOKUP($C$6,'RECEITAS - PAN'!$B$2:$AK$21,'Reequilíbrio (ANAC)'!AA10+6,0)*AA9*(1-$C$5)</f>
        <v>1268887.6771449998</v>
      </c>
      <c r="AB22" s="11">
        <f>VLOOKUP($C$6,'RECEITAS - PAN'!$B$2:$AK$21,'Reequilíbrio (ANAC)'!AB10+6,0)*AB9*(1-$C$5)</f>
        <v>1294427.1388499998</v>
      </c>
      <c r="AC22" s="11">
        <f>VLOOKUP($C$6,'RECEITAS - PAN'!$B$2:$AK$21,'Reequilíbrio (ANAC)'!AC10+6,0)*AC9*(1-$C$5)</f>
        <v>1319905.5318</v>
      </c>
      <c r="AD22" s="11">
        <f>VLOOKUP($C$6,'RECEITAS - PAN'!$B$2:$AK$21,'Reequilíbrio (ANAC)'!AD10+6,0)*AD9*(1-$C$5)</f>
        <v>1344600.4058849998</v>
      </c>
      <c r="AE22" s="11">
        <f>VLOOKUP($C$6,'RECEITAS - PAN'!$B$2:$AK$21,'Reequilíbrio (ANAC)'!AE10+6,0)*AE9*(1-$C$5)</f>
        <v>915445.30025736988</v>
      </c>
      <c r="AF22" s="11">
        <f>VLOOKUP($C$6,'RECEITAS - PAN'!$B$2:$AK$21,'Reequilíbrio (ANAC)'!AF10+6,0)*AF9*(1-$C$5)</f>
        <v>0</v>
      </c>
      <c r="AG22" s="11">
        <f>VLOOKUP($C$6,'RECEITAS - PAN'!$B$2:$AK$21,'Reequilíbrio (ANAC)'!AG10+6,0)*AG9*(1-$C$5)</f>
        <v>0</v>
      </c>
      <c r="AH22" s="11">
        <f>VLOOKUP($C$6,'RECEITAS - PAN'!$B$2:$AK$21,'Reequilíbrio (ANAC)'!AH10+6,0)*AH9*(1-$C$5)</f>
        <v>0</v>
      </c>
      <c r="AI22" s="11">
        <f>VLOOKUP($C$6,'RECEITAS - PAN'!$B$2:$AK$21,'Reequilíbrio (ANAC)'!AI10+6,0)*AI9*(1-$C$5)</f>
        <v>0</v>
      </c>
      <c r="AJ22" s="11">
        <f>SUM(F22:AI22)</f>
        <v>25503352.08928987</v>
      </c>
    </row>
    <row r="23" spans="1:36" s="23" customFormat="1" x14ac:dyDescent="0.2">
      <c r="A23" s="2"/>
      <c r="B23" s="27" t="s">
        <v>25</v>
      </c>
      <c r="C23" s="2"/>
      <c r="D23" s="28">
        <v>0.14249999999999999</v>
      </c>
      <c r="F23" s="11">
        <f>-F22*$D23</f>
        <v>-48435.740918474985</v>
      </c>
      <c r="G23" s="11">
        <f t="shared" ref="G23:AI23" si="10">-G22*$D23</f>
        <v>-51239.5911777</v>
      </c>
      <c r="H23" s="11">
        <f t="shared" si="10"/>
        <v>-53696.813255306246</v>
      </c>
      <c r="I23" s="11">
        <f t="shared" si="10"/>
        <v>-112052.67428913749</v>
      </c>
      <c r="J23" s="11">
        <f t="shared" si="10"/>
        <v>-116472.69752381249</v>
      </c>
      <c r="K23" s="11">
        <f t="shared" si="10"/>
        <v>-120729.20794289997</v>
      </c>
      <c r="L23" s="11">
        <f t="shared" si="10"/>
        <v>-124749.70140389998</v>
      </c>
      <c r="M23" s="11">
        <f t="shared" si="10"/>
        <v>-128484.67895861248</v>
      </c>
      <c r="N23" s="11">
        <f t="shared" si="10"/>
        <v>-132045.66844792498</v>
      </c>
      <c r="O23" s="11">
        <f t="shared" si="10"/>
        <v>-135580.05645191247</v>
      </c>
      <c r="P23" s="11">
        <f t="shared" si="10"/>
        <v>-139107.09959051249</v>
      </c>
      <c r="Q23" s="11">
        <f t="shared" si="10"/>
        <v>-142737.77058588748</v>
      </c>
      <c r="R23" s="11">
        <f t="shared" si="10"/>
        <v>-146333.01418743748</v>
      </c>
      <c r="S23" s="11">
        <f t="shared" si="10"/>
        <v>-149999.79129273747</v>
      </c>
      <c r="T23" s="11">
        <f t="shared" si="10"/>
        <v>-153689.15809938748</v>
      </c>
      <c r="U23" s="11">
        <f t="shared" si="10"/>
        <v>-157474.63961276246</v>
      </c>
      <c r="V23" s="11">
        <f t="shared" si="10"/>
        <v>-161373.31708484999</v>
      </c>
      <c r="W23" s="11">
        <f t="shared" si="10"/>
        <v>-165304.87241984997</v>
      </c>
      <c r="X23" s="11">
        <f t="shared" si="10"/>
        <v>-169176.929603025</v>
      </c>
      <c r="Y23" s="11">
        <f t="shared" si="10"/>
        <v>-173106.32515173746</v>
      </c>
      <c r="Z23" s="11">
        <f t="shared" si="10"/>
        <v>-177022.51203986249</v>
      </c>
      <c r="AA23" s="11">
        <f t="shared" si="10"/>
        <v>-180816.49399316247</v>
      </c>
      <c r="AB23" s="11">
        <f t="shared" si="10"/>
        <v>-184455.86728612494</v>
      </c>
      <c r="AC23" s="11">
        <f t="shared" si="10"/>
        <v>-188086.53828149999</v>
      </c>
      <c r="AD23" s="11">
        <f t="shared" si="10"/>
        <v>-191605.55783861244</v>
      </c>
      <c r="AE23" s="11">
        <f t="shared" si="10"/>
        <v>-130450.95528667519</v>
      </c>
      <c r="AF23" s="11">
        <f t="shared" si="10"/>
        <v>0</v>
      </c>
      <c r="AG23" s="11">
        <f t="shared" si="10"/>
        <v>0</v>
      </c>
      <c r="AH23" s="11">
        <f t="shared" si="10"/>
        <v>0</v>
      </c>
      <c r="AI23" s="11">
        <f t="shared" si="10"/>
        <v>0</v>
      </c>
      <c r="AJ23" s="11">
        <f>SUM(F23:AI23)</f>
        <v>-3634227.6727238055</v>
      </c>
    </row>
    <row r="24" spans="1:36" s="23" customFormat="1" x14ac:dyDescent="0.2">
      <c r="A24" s="2"/>
      <c r="B24" s="29"/>
      <c r="C24" s="30"/>
      <c r="D24" s="2"/>
      <c r="E24" s="3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36" x14ac:dyDescent="0.2">
      <c r="A25" s="12"/>
      <c r="B25" s="24" t="s">
        <v>26</v>
      </c>
      <c r="C25" s="12"/>
      <c r="D25" s="12"/>
      <c r="E25" s="12"/>
      <c r="F25" s="15">
        <f>SUM(F26:F27)</f>
        <v>-3732672.6969212997</v>
      </c>
      <c r="G25" s="15">
        <f t="shared" ref="G25:AJ25" si="11">SUM(G26:G27)</f>
        <v>-3735708.2337011248</v>
      </c>
      <c r="H25" s="15">
        <f t="shared" si="11"/>
        <v>-3738368.4999692622</v>
      </c>
      <c r="I25" s="15">
        <f t="shared" si="11"/>
        <v>-3740890.5161310374</v>
      </c>
      <c r="J25" s="15">
        <f t="shared" si="11"/>
        <v>-3743283.1444866001</v>
      </c>
      <c r="K25" s="15">
        <f t="shared" si="11"/>
        <v>-3745587.2607099372</v>
      </c>
      <c r="L25" s="15">
        <f t="shared" si="11"/>
        <v>-3747763.617336337</v>
      </c>
      <c r="M25" s="15">
        <f t="shared" si="11"/>
        <v>-3749785.4196932246</v>
      </c>
      <c r="N25" s="15">
        <f t="shared" si="11"/>
        <v>-3751713.0394631247</v>
      </c>
      <c r="O25" s="15">
        <f t="shared" si="11"/>
        <v>-3753626.2595039997</v>
      </c>
      <c r="P25" s="15">
        <f t="shared" si="11"/>
        <v>-3755535.503683012</v>
      </c>
      <c r="Q25" s="15">
        <f t="shared" si="11"/>
        <v>-3757500.843232125</v>
      </c>
      <c r="R25" s="15">
        <f t="shared" si="11"/>
        <v>-3759447.0053278869</v>
      </c>
      <c r="S25" s="15">
        <f t="shared" si="11"/>
        <v>-3761431.8896818124</v>
      </c>
      <c r="T25" s="15">
        <f t="shared" si="11"/>
        <v>-3763429.0021581003</v>
      </c>
      <c r="U25" s="15">
        <f t="shared" si="11"/>
        <v>-3765478.1431022249</v>
      </c>
      <c r="V25" s="15">
        <f t="shared" si="11"/>
        <v>-3767588.5588048124</v>
      </c>
      <c r="W25" s="15">
        <f t="shared" si="11"/>
        <v>-3769716.7717848369</v>
      </c>
      <c r="X25" s="15">
        <f t="shared" si="11"/>
        <v>-3771812.7774129002</v>
      </c>
      <c r="Y25" s="15">
        <f t="shared" si="11"/>
        <v>-3773939.8212652123</v>
      </c>
      <c r="Z25" s="15">
        <f t="shared" si="11"/>
        <v>-3776059.715083837</v>
      </c>
      <c r="AA25" s="15">
        <f t="shared" si="11"/>
        <v>-3778113.4574477244</v>
      </c>
      <c r="AB25" s="15">
        <f t="shared" si="11"/>
        <v>-3780083.507647837</v>
      </c>
      <c r="AC25" s="15">
        <f t="shared" si="11"/>
        <v>-3782048.8471969496</v>
      </c>
      <c r="AD25" s="15">
        <f t="shared" si="11"/>
        <v>-3783953.7480764249</v>
      </c>
      <c r="AE25" s="15">
        <f t="shared" si="11"/>
        <v>-2530826.8077410548</v>
      </c>
      <c r="AF25" s="15">
        <f t="shared" si="11"/>
        <v>0</v>
      </c>
      <c r="AG25" s="15">
        <f t="shared" si="11"/>
        <v>0</v>
      </c>
      <c r="AH25" s="15">
        <f t="shared" si="11"/>
        <v>0</v>
      </c>
      <c r="AI25" s="15">
        <f t="shared" si="11"/>
        <v>0</v>
      </c>
      <c r="AJ25" s="15">
        <f t="shared" si="11"/>
        <v>-96516365.08756271</v>
      </c>
    </row>
    <row r="26" spans="1:36" s="23" customFormat="1" x14ac:dyDescent="0.2">
      <c r="A26" s="2"/>
      <c r="B26" s="16" t="s">
        <v>41</v>
      </c>
      <c r="C26" s="2"/>
      <c r="D26" s="31"/>
      <c r="E26" s="26"/>
      <c r="F26" s="11">
        <f>-VLOOKUP($C$6,'OPEX - PAN'!$B$2:$AK$21,'Reequilíbrio (ANAC)'!F10+6,0)*F9*(1-$C$5)</f>
        <v>-4113137.9580399995</v>
      </c>
      <c r="G26" s="11">
        <f>-VLOOKUP($C$6,'OPEX - PAN'!$B$2:$AK$21,'Reequilíbrio (ANAC)'!G10+6,0)*G9*(1-$C$5)</f>
        <v>-4116482.9021499995</v>
      </c>
      <c r="H26" s="11">
        <f>-VLOOKUP($C$6,'OPEX - PAN'!$B$2:$AK$21,'Reequilíbrio (ANAC)'!H10+6,0)*H9*(1-$C$5)</f>
        <v>-4119414.3250349998</v>
      </c>
      <c r="I26" s="11">
        <f>-VLOOKUP($C$6,'OPEX - PAN'!$B$2:$AK$21,'Reequilíbrio (ANAC)'!I10+6,0)*I9*(1-$C$5)</f>
        <v>-4122193.4062049999</v>
      </c>
      <c r="J26" s="11">
        <f>-VLOOKUP($C$6,'OPEX - PAN'!$B$2:$AK$21,'Reequilíbrio (ANAC)'!J10+6,0)*J9*(1-$C$5)</f>
        <v>-4124829.9112800001</v>
      </c>
      <c r="K26" s="11">
        <f>-VLOOKUP($C$6,'OPEX - PAN'!$B$2:$AK$21,'Reequilíbrio (ANAC)'!K10+6,0)*K9*(1-$C$5)</f>
        <v>-4127368.8823249997</v>
      </c>
      <c r="L26" s="11">
        <f>-VLOOKUP($C$6,'OPEX - PAN'!$B$2:$AK$21,'Reequilíbrio (ANAC)'!L10+6,0)*L9*(1-$C$5)</f>
        <v>-4129767.0714449994</v>
      </c>
      <c r="M26" s="11">
        <f>-VLOOKUP($C$6,'OPEX - PAN'!$B$2:$AK$21,'Reequilíbrio (ANAC)'!M10+6,0)*M9*(1-$C$5)</f>
        <v>-4131994.9528299994</v>
      </c>
      <c r="N26" s="11">
        <f>-VLOOKUP($C$6,'OPEX - PAN'!$B$2:$AK$21,'Reequilíbrio (ANAC)'!N10+6,0)*N9*(1-$C$5)</f>
        <v>-4134119.0517499996</v>
      </c>
      <c r="O26" s="11">
        <f>-VLOOKUP($C$6,'OPEX - PAN'!$B$2:$AK$21,'Reequilíbrio (ANAC)'!O10+6,0)*O9*(1-$C$5)</f>
        <v>-4136227.2831999999</v>
      </c>
      <c r="P26" s="11">
        <f>-VLOOKUP($C$6,'OPEX - PAN'!$B$2:$AK$21,'Reequilíbrio (ANAC)'!P10+6,0)*P9*(1-$C$5)</f>
        <v>-4138331.1335349996</v>
      </c>
      <c r="Q26" s="11">
        <f>-VLOOKUP($C$6,'OPEX - PAN'!$B$2:$AK$21,'Reequilíbrio (ANAC)'!Q10+6,0)*Q9*(1-$C$5)</f>
        <v>-4140496.7969499999</v>
      </c>
      <c r="R26" s="11">
        <f>-VLOOKUP($C$6,'OPEX - PAN'!$B$2:$AK$21,'Reequilíbrio (ANAC)'!R10+6,0)*R9*(1-$C$5)</f>
        <v>-4142641.3281849995</v>
      </c>
      <c r="S26" s="11">
        <f>-VLOOKUP($C$6,'OPEX - PAN'!$B$2:$AK$21,'Reequilíbrio (ANAC)'!S10+6,0)*S9*(1-$C$5)</f>
        <v>-4144828.5285749999</v>
      </c>
      <c r="T26" s="11">
        <f>-VLOOKUP($C$6,'OPEX - PAN'!$B$2:$AK$21,'Reequilíbrio (ANAC)'!T10+6,0)*T9*(1-$C$5)</f>
        <v>-4147029.2034800001</v>
      </c>
      <c r="U26" s="11">
        <f>-VLOOKUP($C$6,'OPEX - PAN'!$B$2:$AK$21,'Reequilíbrio (ANAC)'!U10+6,0)*U9*(1-$C$5)</f>
        <v>-4149287.2100299997</v>
      </c>
      <c r="V26" s="11">
        <f>-VLOOKUP($C$6,'OPEX - PAN'!$B$2:$AK$21,'Reequilíbrio (ANAC)'!V10+6,0)*V9*(1-$C$5)</f>
        <v>-4151612.7369749998</v>
      </c>
      <c r="W26" s="11">
        <f>-VLOOKUP($C$6,'OPEX - PAN'!$B$2:$AK$21,'Reequilíbrio (ANAC)'!W10+6,0)*W9*(1-$C$5)</f>
        <v>-4153957.8752449993</v>
      </c>
      <c r="X26" s="11">
        <f>-VLOOKUP($C$6,'OPEX - PAN'!$B$2:$AK$21,'Reequilíbrio (ANAC)'!X10+6,0)*X9*(1-$C$5)</f>
        <v>-4156267.5233200002</v>
      </c>
      <c r="Y26" s="11">
        <f>-VLOOKUP($C$6,'OPEX - PAN'!$B$2:$AK$21,'Reequilíbrio (ANAC)'!Y10+6,0)*Y9*(1-$C$5)</f>
        <v>-4158611.3732949998</v>
      </c>
      <c r="Z26" s="11">
        <f>-VLOOKUP($C$6,'OPEX - PAN'!$B$2:$AK$21,'Reequilíbrio (ANAC)'!Z10+6,0)*Z9*(1-$C$5)</f>
        <v>-4160947.3444449995</v>
      </c>
      <c r="AA26" s="11">
        <f>-VLOOKUP($C$6,'OPEX - PAN'!$B$2:$AK$21,'Reequilíbrio (ANAC)'!AA10+6,0)*AA9*(1-$C$5)</f>
        <v>-4163210.4214299996</v>
      </c>
      <c r="AB26" s="11">
        <f>-VLOOKUP($C$6,'OPEX - PAN'!$B$2:$AK$21,'Reequilíbrio (ANAC)'!AB10+6,0)*AB9*(1-$C$5)</f>
        <v>-4165381.2756449995</v>
      </c>
      <c r="AC26" s="11">
        <f>-VLOOKUP($C$6,'OPEX - PAN'!$B$2:$AK$21,'Reequilíbrio (ANAC)'!AC10+6,0)*AC9*(1-$C$5)</f>
        <v>-4167546.9390599998</v>
      </c>
      <c r="AD26" s="11">
        <f>-VLOOKUP($C$6,'OPEX - PAN'!$B$2:$AK$21,'Reequilíbrio (ANAC)'!AD10+6,0)*AD9*(1-$C$5)</f>
        <v>-4169646.0033900002</v>
      </c>
      <c r="AE26" s="11">
        <f>-VLOOKUP($C$6,'OPEX - PAN'!$B$2:$AK$21,'Reequilíbrio (ANAC)'!AE10+6,0)*AE9*(1-$C$5)</f>
        <v>-2788789.8707890413</v>
      </c>
      <c r="AF26" s="11">
        <f>-VLOOKUP($C$6,'OPEX - PAN'!$B$2:$AK$21,'Reequilíbrio (ANAC)'!AF10+6,0)*AF9*(1-$C$5)</f>
        <v>0</v>
      </c>
      <c r="AG26" s="11">
        <f>-VLOOKUP($C$6,'OPEX - PAN'!$B$2:$AK$21,'Reequilíbrio (ANAC)'!AG10+6,0)*AG9*(1-$C$5)</f>
        <v>0</v>
      </c>
      <c r="AH26" s="11">
        <f>-VLOOKUP($C$6,'OPEX - PAN'!$B$2:$AK$21,'Reequilíbrio (ANAC)'!AH10+6,0)*AH9*(1-$C$5)</f>
        <v>0</v>
      </c>
      <c r="AI26" s="11">
        <f>-VLOOKUP($C$6,'OPEX - PAN'!$B$2:$AK$21,'Reequilíbrio (ANAC)'!AI10+6,0)*AI9*(1-$C$5)</f>
        <v>0</v>
      </c>
      <c r="AJ26" s="11">
        <f>SUM(F26:AI26)</f>
        <v>-106354121.30860905</v>
      </c>
    </row>
    <row r="27" spans="1:36" s="23" customFormat="1" x14ac:dyDescent="0.2">
      <c r="A27" s="2"/>
      <c r="B27" s="27" t="s">
        <v>27</v>
      </c>
      <c r="C27" s="30"/>
      <c r="D27" s="31">
        <v>9.2499999999999999E-2</v>
      </c>
      <c r="E27" s="30"/>
      <c r="F27" s="11">
        <f>-F26*$D$27</f>
        <v>380465.26111869997</v>
      </c>
      <c r="G27" s="11">
        <f t="shared" ref="G27:AI27" si="12">-G26*$D$27</f>
        <v>380774.66844887496</v>
      </c>
      <c r="H27" s="11">
        <f t="shared" si="12"/>
        <v>381045.82506573747</v>
      </c>
      <c r="I27" s="11">
        <f t="shared" si="12"/>
        <v>381302.89007396251</v>
      </c>
      <c r="J27" s="11">
        <f t="shared" si="12"/>
        <v>381546.76679339999</v>
      </c>
      <c r="K27" s="11">
        <f t="shared" si="12"/>
        <v>381781.62161506247</v>
      </c>
      <c r="L27" s="11">
        <f t="shared" si="12"/>
        <v>382003.45410866244</v>
      </c>
      <c r="M27" s="11">
        <f t="shared" si="12"/>
        <v>382209.53313677496</v>
      </c>
      <c r="N27" s="11">
        <f t="shared" si="12"/>
        <v>382406.01228687499</v>
      </c>
      <c r="O27" s="11">
        <f t="shared" si="12"/>
        <v>382601.02369599999</v>
      </c>
      <c r="P27" s="11">
        <f t="shared" si="12"/>
        <v>382795.62985198747</v>
      </c>
      <c r="Q27" s="11">
        <f t="shared" si="12"/>
        <v>382995.953717875</v>
      </c>
      <c r="R27" s="11">
        <f t="shared" si="12"/>
        <v>383194.32285711245</v>
      </c>
      <c r="S27" s="11">
        <f t="shared" si="12"/>
        <v>383396.63889318751</v>
      </c>
      <c r="T27" s="11">
        <f t="shared" si="12"/>
        <v>383600.20132190001</v>
      </c>
      <c r="U27" s="11">
        <f t="shared" si="12"/>
        <v>383809.06692777498</v>
      </c>
      <c r="V27" s="11">
        <f t="shared" si="12"/>
        <v>384024.17817018746</v>
      </c>
      <c r="W27" s="11">
        <f t="shared" si="12"/>
        <v>384241.10346016241</v>
      </c>
      <c r="X27" s="11">
        <f t="shared" si="12"/>
        <v>384454.74590710003</v>
      </c>
      <c r="Y27" s="11">
        <f t="shared" si="12"/>
        <v>384671.5520297875</v>
      </c>
      <c r="Z27" s="11">
        <f t="shared" si="12"/>
        <v>384887.62936116243</v>
      </c>
      <c r="AA27" s="11">
        <f t="shared" si="12"/>
        <v>385096.96398227499</v>
      </c>
      <c r="AB27" s="11">
        <f t="shared" si="12"/>
        <v>385297.76799716247</v>
      </c>
      <c r="AC27" s="11">
        <f t="shared" si="12"/>
        <v>385498.09186304995</v>
      </c>
      <c r="AD27" s="11">
        <f t="shared" si="12"/>
        <v>385692.25531357503</v>
      </c>
      <c r="AE27" s="11">
        <f t="shared" si="12"/>
        <v>257963.0630479863</v>
      </c>
      <c r="AF27" s="11">
        <f t="shared" si="12"/>
        <v>0</v>
      </c>
      <c r="AG27" s="11">
        <f t="shared" si="12"/>
        <v>0</v>
      </c>
      <c r="AH27" s="11">
        <f t="shared" si="12"/>
        <v>0</v>
      </c>
      <c r="AI27" s="11">
        <f t="shared" si="12"/>
        <v>0</v>
      </c>
      <c r="AJ27" s="11">
        <f>SUM(F27:AI27)</f>
        <v>9837756.221046336</v>
      </c>
    </row>
    <row r="28" spans="1:36" s="23" customFormat="1" x14ac:dyDescent="0.2">
      <c r="A28" s="2"/>
      <c r="B28" s="27"/>
      <c r="C28" s="30"/>
      <c r="D28" s="2"/>
      <c r="E28" s="3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36" x14ac:dyDescent="0.2">
      <c r="A29" s="12"/>
      <c r="B29" s="24" t="s">
        <v>28</v>
      </c>
      <c r="C29" s="12"/>
      <c r="D29" s="12"/>
      <c r="E29" s="12"/>
      <c r="F29" s="15">
        <f t="shared" ref="F29:AJ29" si="13">SUM(F21,F25)</f>
        <v>-3441208.5015697749</v>
      </c>
      <c r="G29" s="15">
        <f t="shared" si="13"/>
        <v>-3427371.7464388246</v>
      </c>
      <c r="H29" s="15">
        <f t="shared" si="13"/>
        <v>-3415245.5710820686</v>
      </c>
      <c r="I29" s="15">
        <f t="shared" si="13"/>
        <v>-3066608.634005175</v>
      </c>
      <c r="J29" s="15">
        <f t="shared" si="13"/>
        <v>-3042403.5786854126</v>
      </c>
      <c r="K29" s="15">
        <f t="shared" si="13"/>
        <v>-3019093.9567728373</v>
      </c>
      <c r="L29" s="15">
        <f t="shared" si="13"/>
        <v>-2997076.8176602367</v>
      </c>
      <c r="M29" s="15">
        <f t="shared" si="13"/>
        <v>-2976623.2287668372</v>
      </c>
      <c r="N29" s="15">
        <f t="shared" si="13"/>
        <v>-2957122.4381010495</v>
      </c>
      <c r="O29" s="15">
        <f t="shared" si="13"/>
        <v>-2937767.3233109121</v>
      </c>
      <c r="P29" s="15">
        <f t="shared" si="13"/>
        <v>-2918452.4307085243</v>
      </c>
      <c r="Q29" s="15">
        <f t="shared" si="13"/>
        <v>-2898570.0483030127</v>
      </c>
      <c r="R29" s="15">
        <f t="shared" si="13"/>
        <v>-2878881.6743403245</v>
      </c>
      <c r="S29" s="15">
        <f t="shared" si="13"/>
        <v>-2858801.56663955</v>
      </c>
      <c r="T29" s="15">
        <f t="shared" si="13"/>
        <v>-2838597.7525424878</v>
      </c>
      <c r="U29" s="15">
        <f t="shared" si="13"/>
        <v>-2817867.5924499873</v>
      </c>
      <c r="V29" s="15">
        <f t="shared" si="13"/>
        <v>-2796517.5454696622</v>
      </c>
      <c r="W29" s="15">
        <f t="shared" si="13"/>
        <v>-2774987.4517846871</v>
      </c>
      <c r="X29" s="15">
        <f t="shared" si="13"/>
        <v>-2753783.1834859252</v>
      </c>
      <c r="Y29" s="15">
        <f t="shared" si="13"/>
        <v>-2732264.9172819499</v>
      </c>
      <c r="Z29" s="15">
        <f t="shared" si="13"/>
        <v>-2710818.9847386996</v>
      </c>
      <c r="AA29" s="15">
        <f t="shared" si="13"/>
        <v>-2690042.274295887</v>
      </c>
      <c r="AB29" s="15">
        <f t="shared" si="13"/>
        <v>-2670112.236083962</v>
      </c>
      <c r="AC29" s="15">
        <f t="shared" si="13"/>
        <v>-2650229.8536784495</v>
      </c>
      <c r="AD29" s="15">
        <f t="shared" si="13"/>
        <v>-2630958.9000300374</v>
      </c>
      <c r="AE29" s="15">
        <f t="shared" si="13"/>
        <v>-1745832.4627703601</v>
      </c>
      <c r="AF29" s="15">
        <f t="shared" si="13"/>
        <v>0</v>
      </c>
      <c r="AG29" s="15">
        <f t="shared" si="13"/>
        <v>0</v>
      </c>
      <c r="AH29" s="15">
        <f t="shared" si="13"/>
        <v>0</v>
      </c>
      <c r="AI29" s="15">
        <f t="shared" si="13"/>
        <v>0</v>
      </c>
      <c r="AJ29" s="15">
        <f t="shared" si="13"/>
        <v>-74647240.670996636</v>
      </c>
    </row>
    <row r="30" spans="1:36" s="23" customFormat="1" x14ac:dyDescent="0.2">
      <c r="A30" s="2"/>
      <c r="B30" s="32"/>
      <c r="C30" s="31"/>
      <c r="D30" s="31"/>
      <c r="E30" s="2"/>
      <c r="F30" s="17"/>
      <c r="G30" s="17"/>
      <c r="H30" s="17"/>
      <c r="I30" s="17"/>
      <c r="J30" s="17"/>
      <c r="K30" s="17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36" x14ac:dyDescent="0.2">
      <c r="A31" s="12"/>
      <c r="B31" s="24" t="s">
        <v>1</v>
      </c>
      <c r="C31" s="12"/>
      <c r="D31" s="12"/>
      <c r="E31" s="12"/>
      <c r="F31" s="15">
        <f t="shared" ref="F31:H31" si="14">F33</f>
        <v>0</v>
      </c>
      <c r="G31" s="15">
        <f t="shared" si="14"/>
        <v>0</v>
      </c>
      <c r="H31" s="15">
        <f t="shared" si="14"/>
        <v>0</v>
      </c>
      <c r="I31" s="15">
        <f>I33</f>
        <v>-1471598.34256096</v>
      </c>
      <c r="J31" s="15">
        <f t="shared" ref="J31:AI31" si="15">J33</f>
        <v>-1422330.3261161526</v>
      </c>
      <c r="K31" s="15">
        <f t="shared" si="15"/>
        <v>-1380547.1449711488</v>
      </c>
      <c r="L31" s="15">
        <f t="shared" si="15"/>
        <v>-1334851.6597442506</v>
      </c>
      <c r="M31" s="15">
        <f t="shared" si="15"/>
        <v>-1287224.3584804733</v>
      </c>
      <c r="N31" s="15">
        <f t="shared" si="15"/>
        <v>-1255713.9882095146</v>
      </c>
      <c r="O31" s="15">
        <f t="shared" si="15"/>
        <v>-1210910.3068558483</v>
      </c>
      <c r="P31" s="15">
        <f t="shared" si="15"/>
        <v>-1749025.8406992895</v>
      </c>
      <c r="Q31" s="15">
        <f t="shared" si="15"/>
        <v>-1686620.8685624779</v>
      </c>
      <c r="R31" s="15">
        <f t="shared" si="15"/>
        <v>-1631531.3874877722</v>
      </c>
      <c r="S31" s="15">
        <f t="shared" si="15"/>
        <v>-1573318.5993131844</v>
      </c>
      <c r="T31" s="15">
        <f t="shared" si="15"/>
        <v>-1523119.8742712145</v>
      </c>
      <c r="U31" s="15">
        <f t="shared" si="15"/>
        <v>-2022143.3957678056</v>
      </c>
      <c r="V31" s="15">
        <f t="shared" si="15"/>
        <v>-1957118.0792045167</v>
      </c>
      <c r="W31" s="15">
        <f t="shared" si="15"/>
        <v>-1887288.4081046451</v>
      </c>
      <c r="X31" s="15">
        <f t="shared" si="15"/>
        <v>-1852389.8404179655</v>
      </c>
      <c r="Y31" s="15">
        <f t="shared" si="15"/>
        <v>-1786296.8567193497</v>
      </c>
      <c r="Z31" s="15">
        <f t="shared" si="15"/>
        <v>-3272750.3985061287</v>
      </c>
      <c r="AA31" s="15">
        <f t="shared" si="15"/>
        <v>-3155979.1692440975</v>
      </c>
      <c r="AB31" s="15">
        <f t="shared" si="15"/>
        <v>-3061185.4389221724</v>
      </c>
      <c r="AC31" s="15">
        <f t="shared" si="15"/>
        <v>-2951962.81477548</v>
      </c>
      <c r="AD31" s="15">
        <f t="shared" si="15"/>
        <v>-2882259.475999875</v>
      </c>
      <c r="AE31" s="15">
        <f t="shared" si="15"/>
        <v>-3017081.7808401962</v>
      </c>
      <c r="AF31" s="15">
        <f t="shared" si="15"/>
        <v>0</v>
      </c>
      <c r="AG31" s="15">
        <f t="shared" si="15"/>
        <v>0</v>
      </c>
      <c r="AH31" s="15">
        <f t="shared" si="15"/>
        <v>0</v>
      </c>
      <c r="AI31" s="15">
        <f t="shared" si="15"/>
        <v>0</v>
      </c>
      <c r="AJ31" s="15">
        <f t="shared" ref="AJ31" si="16">AJ32</f>
        <v>-64026354.569280162</v>
      </c>
    </row>
    <row r="32" spans="1:36" s="1" customFormat="1" x14ac:dyDescent="0.2">
      <c r="B32" s="16" t="s">
        <v>174</v>
      </c>
      <c r="F32" s="11">
        <v>0</v>
      </c>
      <c r="G32" s="11">
        <v>0</v>
      </c>
      <c r="H32" s="11">
        <v>0</v>
      </c>
      <c r="I32" s="11">
        <f>SUM($F$16:$H$17)/(SUM($I$11:$AI$11))</f>
        <v>-1605577.0932553385</v>
      </c>
      <c r="J32" s="11">
        <f>IFERROR(IF(K11=1,I32+SUM(I16:I17)/(SUM(J11:$AI$11)),I32+SUM(I16:I17)/(SUM(J11:$AI$11))+SUM(J16:J17)),0)</f>
        <v>-1608935.2988768285</v>
      </c>
      <c r="K32" s="11">
        <f>IFERROR(IF(L11=1,J32+SUM(J16:J17)/(SUM(K11:$AI$11)),J32+SUM(J16:J17)/(SUM(K11:$AI$11))+SUM(K16:K17)),0)</f>
        <v>-1618232.3620957572</v>
      </c>
      <c r="L32" s="11">
        <f>IFERROR(IF(M11=1,K32+SUM(K16:K17)/(SUM(L11:$AI$11)),K32+SUM(K16:K17)/(SUM(L11:$AI$11))+SUM(L16:L17)),0)</f>
        <v>-1621926.3882793961</v>
      </c>
      <c r="M32" s="11">
        <f>IFERROR(IF(N11=1,L32+SUM(L16:L17)/(SUM(M11:$AI$11)),L32+SUM(L16:L17)/(SUM(M11:$AI$11))+SUM(M16:M17)),0)</f>
        <v>-1621926.3882793961</v>
      </c>
      <c r="N32" s="11">
        <f>IFERROR(IF(O11=1,M32+SUM(M16:M17)/(SUM(N11:$AI$11)),M32+SUM(M16:M17)/(SUM(N11:$AI$11))+SUM(N16:N17)),0)</f>
        <v>-1636877.4355721895</v>
      </c>
      <c r="O32" s="11">
        <f>IFERROR(IF(P11=1,N32+SUM(N16:N17)/(SUM(O11:$AI$11)),N32+SUM(N16:N17)/(SUM(O11:$AI$11))+SUM(O16:O17)),0)</f>
        <v>-1636877.4355721895</v>
      </c>
      <c r="P32" s="11">
        <f>IFERROR(IF(Q11=1,O32+SUM(O16:O17)/(SUM(P11:$AI$11)),O32+SUM(O16:O17)/(SUM(P11:$AI$11))+SUM(P16:P17)),0)</f>
        <v>-2239706.9255215041</v>
      </c>
      <c r="Q32" s="11">
        <f>IFERROR(IF(R11=1,P32+SUM(P16:P17)/(SUM(Q11:$AI$11)),P32+SUM(P16:P17)/(SUM(Q11:$AI$11))+SUM(Q16:Q17)),0)</f>
        <v>-2239706.9255215041</v>
      </c>
      <c r="R32" s="11">
        <f>IFERROR(IF(S11=1,Q32+SUM(Q16:Q17)/(SUM(R11:$AI$11)),Q32+SUM(Q16:Q17)/(SUM(R11:$AI$11))+SUM(R16:R17)),0)</f>
        <v>-2244984.1057838458</v>
      </c>
      <c r="S32" s="11">
        <f>IFERROR(IF(T11=1,R32+SUM(R16:R17)/(SUM(S11:$AI$11)),R32+SUM(R16:R17)/(SUM(S11:$AI$11))+SUM(S16:S17)),0)</f>
        <v>-2244984.1057838458</v>
      </c>
      <c r="T32" s="11">
        <f>IFERROR(IF(U11=1,S32+SUM(S16:S17)/(SUM(T11:$AI$11)),S32+SUM(S16:S17)/(SUM(T11:$AI$11))+SUM(T16:T17)),0)</f>
        <v>-2251140.8160899109</v>
      </c>
      <c r="U32" s="11">
        <f>IFERROR(IF(V11=1,T32+SUM(T16:T17)/(SUM(U11:$AI$11)),T32+SUM(T16:T17)/(SUM(U11:$AI$11))+SUM(U16:U17)),0)</f>
        <v>-2824983.6432299111</v>
      </c>
      <c r="V32" s="11">
        <f>IFERROR(IF(W11=1,U32+SUM(U16:U17)/(SUM(V11:$AI$11)),U32+SUM(U16:U17)/(SUM(V11:$AI$11))+SUM(V16:V17)),0)</f>
        <v>-2832371.695597189</v>
      </c>
      <c r="W32" s="11">
        <f>IFERROR(IF(X11=1,V32+SUM(V16:V17)/(SUM(W11:$AI$11)),V32+SUM(V16:V17)/(SUM(W11:$AI$11))+SUM(W16:W17)),0)</f>
        <v>-2832371.695597189</v>
      </c>
      <c r="X32" s="11">
        <f>IFERROR(IF(Y11=1,W32+SUM(W16:W17)/(SUM(X11:$AI$11)),W32+SUM(W16:W17)/(SUM(X11:$AI$11))+SUM(X16:X17)),0)</f>
        <v>-2866011.5520059741</v>
      </c>
      <c r="Y32" s="11">
        <f>IFERROR(IF(Z11=1,X32+SUM(X16:X17)/(SUM(Y11:$AI$11)),X32+SUM(X16:X17)/(SUM(Y11:$AI$11))+SUM(Y16:Y17)),0)</f>
        <v>-2866011.5520059741</v>
      </c>
      <c r="Z32" s="11">
        <f>IFERROR(IF(AA11=1,Y32+SUM(Y16:Y17)/(SUM(Z11:$AI$11)),Y32+SUM(Y16:Y17)/(SUM(Z11:$AI$11))+SUM(Z16:Z17)),0)</f>
        <v>-4473556.8585374793</v>
      </c>
      <c r="AA32" s="11">
        <f>IFERROR(IF(AB11=1,Z32+SUM(Z16:Z17)/(SUM(AA11:$AI$11)),Z32+SUM(Z16:Z17)/(SUM(AA11:$AI$11))+SUM(AA16:AA17)),0)</f>
        <v>-4473556.8585374793</v>
      </c>
      <c r="AB32" s="11">
        <f>IFERROR(IF(AC11=1,AA32+SUM(AA16:AA17)/(SUM(AB11:$AI$11)),AA32+SUM(AA16:AA17)/(SUM(AB11:$AI$11))+SUM(AB16:AB17)),0)</f>
        <v>-4492026.9894556748</v>
      </c>
      <c r="AC32" s="11">
        <f>IFERROR(IF(AD11=1,AB32+SUM(AB16:AB17)/(SUM(AC11:$AI$11)),AB32+SUM(AB16:AB17)/(SUM(AC11:$AI$11))+SUM(AC16:AC17)),0)</f>
        <v>-4492026.9894556748</v>
      </c>
      <c r="AD32" s="11">
        <f>IFERROR(IF(AE11=1,AC32+SUM(AC16:AC17)/(SUM(AD11:$AI$11)),AC32+SUM(AC16:AC17)/(SUM(AD11:$AI$11))+SUM(AD16:AD17)),0)</f>
        <v>-4528967.2512920648</v>
      </c>
      <c r="AE32" s="11">
        <f>IFERROR(IF(AF11=1,AD32+SUM(AD16:AD17)/(SUM(AE11:$AI$11)),AD32+SUM(AD16:AD17)/(SUM(AE11:$AI$11))+SUM(AE16:AE17)),0)</f>
        <v>-4773594.2029338349</v>
      </c>
      <c r="AF32" s="11">
        <f>IFERROR(IF(AG11=1,AE32+SUM(AE16:AE17)/(SUM(AF11:$AI$11)),AE32+SUM(AE16:AE17)/(SUM(AF11:$AI$11))+SUM(AF16:AF17)),0)</f>
        <v>0</v>
      </c>
      <c r="AG32" s="11">
        <f>IFERROR(IF(AH11=1,AF32+SUM(AF16:AF17)/(SUM(AG11:$AI$11)),AF32+SUM(AF16:AF17)/(SUM(AG11:$AI$11))+SUM(AG16:AG17)),0)</f>
        <v>0</v>
      </c>
      <c r="AH32" s="11">
        <f>IFERROR(IF(AI11=1,AG32+SUM(AG16:AG17)/(SUM(AH11:$AI$11)),AG32+SUM(AG16:AG17)/(SUM(AH11:$AI$11))+SUM(AH16:AH17)),0)</f>
        <v>0</v>
      </c>
      <c r="AI32" s="11">
        <f>IFERROR(IF(#REF!=1,AH32+SUM(AH16:AH17)/(SUM(AI11:$AI$11)),AH32+SUM(AH16:AH17)/(SUM(AI11:$AI$11))+SUM(AI16:AI17)),0)</f>
        <v>0</v>
      </c>
      <c r="AJ32" s="11">
        <f>SUM(F32:AI32)</f>
        <v>-64026354.569280162</v>
      </c>
    </row>
    <row r="33" spans="1:36" s="2" customFormat="1" x14ac:dyDescent="0.2">
      <c r="B33" s="16" t="s">
        <v>178</v>
      </c>
      <c r="I33" s="11">
        <f>((F16+F17)/((1+I53)^2)+(G16+G17)/(1+I53)+((H16+H17)))/((SUM($I$11:$AI$11))*(1+I53))</f>
        <v>-1471598.34256096</v>
      </c>
      <c r="J33" s="11">
        <f>IFERROR(IF(K11=1,(I33/(1+J53))+(SUM(I16:I17)/(SUM(J11:$AI$11))/(1+J53)),(I33/(1+J53))+(SUM(I16:I17)/(SUM(J11:$AI$11))/(1+J53))+SUM(J16:J17)),0)</f>
        <v>-1422330.3261161526</v>
      </c>
      <c r="K33" s="11">
        <f>IFERROR(IF(L11=1,(J33/(1+K53))+(SUM(J16:J17)/(SUM(K11:$AI$11))/(1+K53)),(J33/(1+K53))+(SUM(J16:J17)/(SUM(K11:$AI$11))/(1+K53))+SUM(K16:K17)),0)</f>
        <v>-1380547.1449711488</v>
      </c>
      <c r="L33" s="11">
        <f>IFERROR(IF(M11=1,(K33/(1+L53))+(SUM(K16:K17)/(SUM(L11:$AI$11))/(1+L53)),(K33/(1+L53))+(SUM(K16:K17)/(SUM(L11:$AI$11))/(1+L53))+SUM(L16:L17)),0)</f>
        <v>-1334851.6597442506</v>
      </c>
      <c r="M33" s="11">
        <f>IFERROR(IF(N11=1,(L33/(1+M53))+(SUM(L16:L17)/(SUM(M11:$AI$11))/(1+M53)),(L33/(1+M53))+(SUM(L16:L17)/(SUM(M11:$AI$11))/(1+M53))+SUM(M16:M17)),0)</f>
        <v>-1287224.3584804733</v>
      </c>
      <c r="N33" s="11">
        <f>IFERROR(IF(O11=1,(M33/(1+N53))+(SUM(M16:M17)/(SUM(N11:$AI$11))/(1+N53)),(M33/(1+N53))+(SUM(M16:M17)/(SUM(N11:$AI$11))/(1+N53))+SUM(N16:N17)),0)</f>
        <v>-1255713.9882095146</v>
      </c>
      <c r="O33" s="11">
        <f>IFERROR(IF(P11=1,(N33/(1+O53))+(SUM(N16:N17)/(SUM(O11:$AI$11))/(1+O53)),(N33/(1+O53))+(SUM(N16:N17)/(SUM(O11:$AI$11))/(1+O53))+SUM(O16:O17)),0)</f>
        <v>-1210910.3068558483</v>
      </c>
      <c r="P33" s="11">
        <f>IFERROR(IF(Q11=1,(O33/(1+P53))+(SUM(O16:O17)/(SUM(P11:$AI$11))/(1+P53)),(O33/(1+P53))+(SUM(O16:O17)/(SUM(P11:$AI$11))/(1+P53))+SUM(P16:P17)),0)</f>
        <v>-1749025.8406992895</v>
      </c>
      <c r="Q33" s="11">
        <f>IFERROR(IF(R11=1,(P33/(1+Q53))+(SUM(P16:P17)/(SUM(Q11:$AI$11))/(1+Q53)),(P33/(1+Q53))+(SUM(P16:P17)/(SUM(Q11:$AI$11))/(1+Q53))+SUM(Q16:Q17)),0)</f>
        <v>-1686620.8685624779</v>
      </c>
      <c r="R33" s="11">
        <f>IFERROR(IF(S11=1,(Q33/(1+R53))+(SUM(Q16:Q17)/(SUM(R11:$AI$11))/(1+R53)),(Q33/(1+R53))+(SUM(Q16:Q17)/(SUM(R11:$AI$11))/(1+R53))+SUM(R16:R17)),0)</f>
        <v>-1631531.3874877722</v>
      </c>
      <c r="S33" s="11">
        <f>IFERROR(IF(T11=1,(R33/(1+S53))+(SUM(R16:R17)/(SUM(S11:$AI$11))/(1+S53)),(R33/(1+S53))+(SUM(R16:R17)/(SUM(S11:$AI$11))/(1+S53))+SUM(S16:S17)),0)</f>
        <v>-1573318.5993131844</v>
      </c>
      <c r="T33" s="11">
        <f>IFERROR(IF(U11=1,(S33/(1+T53))+(SUM(S16:S17)/(SUM(T11:$AI$11))/(1+T53)),(S33/(1+T53))+(SUM(S16:S17)/(SUM(T11:$AI$11))/(1+T53))+SUM(T16:T17)),0)</f>
        <v>-1523119.8742712145</v>
      </c>
      <c r="U33" s="11">
        <f>IFERROR(IF(V11=1,(T33/(1+U53))+(SUM(T16:T17)/(SUM(U11:$AI$11))/(1+U53)),(T33/(1+U53))+(SUM(T16:T17)/(SUM(U11:$AI$11))/(1+U53))+SUM(U16:U17)),0)</f>
        <v>-2022143.3957678056</v>
      </c>
      <c r="V33" s="11">
        <f>IFERROR(IF(W11=1,(U33/(1+V53))+(SUM(U16:U17)/(SUM(V11:$AI$11))/(1+V53)),(U33/(1+V53))+(SUM(U16:U17)/(SUM(V11:$AI$11))/(1+V53))+SUM(V16:V17)),0)</f>
        <v>-1957118.0792045167</v>
      </c>
      <c r="W33" s="11">
        <f>IFERROR(IF(X11=1,(V33/(1+W53))+(SUM(V16:V17)/(SUM(W11:$AI$11))/(1+W53)),(V33/(1+W53))+(SUM(V16:V17)/(SUM(W11:$AI$11))/(1+W53))+SUM(W16:W17)),0)</f>
        <v>-1887288.4081046451</v>
      </c>
      <c r="X33" s="11">
        <f>IFERROR(IF(Y11=1,(W33/(1+X53))+(SUM(W16:W17)/(SUM(X11:$AI$11))/(1+X53)),(W33/(1+X53))+(SUM(W16:W17)/(SUM(X11:$AI$11))/(1+X53))+SUM(X16:X17)),0)</f>
        <v>-1852389.8404179655</v>
      </c>
      <c r="Y33" s="11">
        <f>IFERROR(IF(Z11=1,(X33/(1+Y53))+(SUM(X16:X17)/(SUM(Y11:$AI$11))/(1+Y53)),(X33/(1+Y53))+(SUM(X16:X17)/(SUM(Y11:$AI$11))/(1+Y53))+SUM(Y16:Y17)),0)</f>
        <v>-1786296.8567193497</v>
      </c>
      <c r="Z33" s="11">
        <f>IFERROR(IF(AA11=1,(Y33/(1+Z53))+(SUM(Y16:Y17)/(SUM(Z11:$AI$11))/(1+Z53)),(Y33/(1+Z53))+(SUM(Y16:Y17)/(SUM(Z11:$AI$11))/(1+Z53))+SUM(Z16:Z17)),0)</f>
        <v>-3272750.3985061287</v>
      </c>
      <c r="AA33" s="11">
        <f>IFERROR(IF(AB11=1,(Z33/(1+AA53))+(SUM(Z16:Z17)/(SUM(AA11:$AI$11))/(1+AA53)),(Z33/(1+AA53))+(SUM(Z16:Z17)/(SUM(AA11:$AI$11))/(1+AA53))+SUM(AA16:AA17)),0)</f>
        <v>-3155979.1692440975</v>
      </c>
      <c r="AB33" s="11">
        <f>IFERROR(IF(AC11=1,(AA33/(1+AB53))+(SUM(AA16:AA17)/(SUM(AB11:$AI$11))/(1+AB53)),(AA33/(1+AB53))+(SUM(AA16:AA17)/(SUM(AB11:$AI$11))/(1+AB53))+SUM(AB16:AB17)),0)</f>
        <v>-3061185.4389221724</v>
      </c>
      <c r="AC33" s="11">
        <f>IFERROR(IF(AD11=1,(AB33/(1+AC53))+(SUM(AB16:AB17)/(SUM(AC11:$AI$11))/(1+AC53)),(AB33/(1+AC53))+(SUM(AB16:AB17)/(SUM(AC11:$AI$11))/(1+AC53))+SUM(AC16:AC17)),0)</f>
        <v>-2951962.81477548</v>
      </c>
      <c r="AD33" s="11">
        <f>IFERROR(IF(AE11=1,(AC33/(1+AD53))+(SUM(AC16:AC17)/(SUM(AD11:$AI$11))/(1+AD53)),(AC33/(1+AD53))+(SUM(AC16:AC17)/(SUM(AD11:$AI$11))/(1+AD53))+SUM(AD16:AD17)),0)</f>
        <v>-2882259.475999875</v>
      </c>
      <c r="AE33" s="11">
        <f>IFERROR(IF(AF11=1,(AD33/(1+AE53))+(SUM(AD16:AD17)/(SUM(AE11:$AI$11))/(1+AE53)),(AD33/(1+AE53))+(SUM(AD16:AD17)/(SUM(AE11:$AI$11))/(1+AE53))+SUM(AE16:AE17)),0)</f>
        <v>-3017081.7808401962</v>
      </c>
      <c r="AF33" s="11">
        <f>IFERROR(IF(AG11=1,(AE33/(1+AF53))+(SUM(AE16:AE17)/(SUM(AF11:$AI$11))/(1+AF53)),(AE33/(1+AF53))+(SUM(AE16:AE17)/(SUM(AF11:$AI$11))/(1+AF53))+SUM(AF16:AF17)),0)</f>
        <v>0</v>
      </c>
      <c r="AG33" s="11">
        <f>IFERROR(IF(AH11=1,(AF33/(1+AG53))+(SUM(AF16:AF17)/(SUM(AG11:$AI$11))/(1+AG53)),(AF33/(1+AG53))+(SUM(AF16:AF17)/(SUM(AG11:$AI$11))/(1+AG53))+SUM(AG16:AG17)),0)</f>
        <v>0</v>
      </c>
      <c r="AH33" s="11">
        <f>IFERROR(IF(AI11=1,(AG33/(1+AH53))+(SUM(AG16:AG17)/(SUM(AH11:$AI$11))/(1+AH53)),(AG33/(1+AH53))+(SUM(AG16:AG17)/(SUM(AH11:$AI$11))/(1+AH53))+SUM(AH16:AH17)),0)</f>
        <v>0</v>
      </c>
      <c r="AI33" s="11">
        <f>IFERROR(IF(AJ11=1,(AH33/(1+AI53))+(SUM(AH16:AH17)/(SUM(AI11:$AI$11))/(1+AI53)),(AH33/(1+AI53))+(SUM(AH16:AH17)/(SUM(AI11:$AI$11))/(1+AI53))+SUM(AI16:AI17)),0)</f>
        <v>0</v>
      </c>
      <c r="AJ33" s="11">
        <f>SUM(F33:AI33)</f>
        <v>-45373248.355774529</v>
      </c>
    </row>
    <row r="34" spans="1:36" x14ac:dyDescent="0.2">
      <c r="A34" s="12"/>
      <c r="B34" s="13" t="s">
        <v>29</v>
      </c>
      <c r="C34" s="12"/>
      <c r="D34" s="12"/>
      <c r="E34" s="12"/>
      <c r="F34" s="15">
        <f t="shared" ref="F34:AJ34" si="17">F29+F31</f>
        <v>-3441208.5015697749</v>
      </c>
      <c r="G34" s="15">
        <f t="shared" si="17"/>
        <v>-3427371.7464388246</v>
      </c>
      <c r="H34" s="15">
        <f t="shared" si="17"/>
        <v>-3415245.5710820686</v>
      </c>
      <c r="I34" s="15">
        <f t="shared" si="17"/>
        <v>-4538206.976566135</v>
      </c>
      <c r="J34" s="15">
        <f t="shared" si="17"/>
        <v>-4464733.9048015652</v>
      </c>
      <c r="K34" s="15">
        <f t="shared" si="17"/>
        <v>-4399641.1017439859</v>
      </c>
      <c r="L34" s="15">
        <f t="shared" si="17"/>
        <v>-4331928.4774044873</v>
      </c>
      <c r="M34" s="15">
        <f t="shared" si="17"/>
        <v>-4263847.5872473102</v>
      </c>
      <c r="N34" s="15">
        <f t="shared" si="17"/>
        <v>-4212836.4263105644</v>
      </c>
      <c r="O34" s="15">
        <f t="shared" si="17"/>
        <v>-4148677.6301667606</v>
      </c>
      <c r="P34" s="15">
        <f t="shared" si="17"/>
        <v>-4667478.2714078138</v>
      </c>
      <c r="Q34" s="15">
        <f t="shared" si="17"/>
        <v>-4585190.9168654904</v>
      </c>
      <c r="R34" s="15">
        <f t="shared" si="17"/>
        <v>-4510413.0618280964</v>
      </c>
      <c r="S34" s="15">
        <f t="shared" si="17"/>
        <v>-4432120.1659527346</v>
      </c>
      <c r="T34" s="15">
        <f t="shared" si="17"/>
        <v>-4361717.6268137023</v>
      </c>
      <c r="U34" s="15">
        <f t="shared" si="17"/>
        <v>-4840010.9882177934</v>
      </c>
      <c r="V34" s="15">
        <f t="shared" si="17"/>
        <v>-4753635.6246741787</v>
      </c>
      <c r="W34" s="15">
        <f t="shared" si="17"/>
        <v>-4662275.8598893322</v>
      </c>
      <c r="X34" s="15">
        <f t="shared" si="17"/>
        <v>-4606173.0239038905</v>
      </c>
      <c r="Y34" s="15">
        <f t="shared" si="17"/>
        <v>-4518561.7740012994</v>
      </c>
      <c r="Z34" s="15">
        <f t="shared" si="17"/>
        <v>-5983569.3832448283</v>
      </c>
      <c r="AA34" s="15">
        <f t="shared" si="17"/>
        <v>-5846021.4435399845</v>
      </c>
      <c r="AB34" s="15">
        <f t="shared" si="17"/>
        <v>-5731297.6750061344</v>
      </c>
      <c r="AC34" s="15">
        <f t="shared" si="17"/>
        <v>-5602192.6684539299</v>
      </c>
      <c r="AD34" s="15">
        <f t="shared" si="17"/>
        <v>-5513218.3760299124</v>
      </c>
      <c r="AE34" s="15">
        <f t="shared" si="17"/>
        <v>-4762914.2436105562</v>
      </c>
      <c r="AF34" s="15">
        <f t="shared" si="17"/>
        <v>0</v>
      </c>
      <c r="AG34" s="15">
        <f t="shared" si="17"/>
        <v>0</v>
      </c>
      <c r="AH34" s="15">
        <f t="shared" si="17"/>
        <v>0</v>
      </c>
      <c r="AI34" s="15">
        <f t="shared" si="17"/>
        <v>0</v>
      </c>
      <c r="AJ34" s="15">
        <f t="shared" si="17"/>
        <v>-138673595.24027681</v>
      </c>
    </row>
    <row r="35" spans="1:36" s="23" customFormat="1" x14ac:dyDescent="0.2">
      <c r="A35" s="2"/>
      <c r="B35" s="16" t="s">
        <v>30</v>
      </c>
      <c r="C35" s="2"/>
      <c r="D35" s="35">
        <v>0.34</v>
      </c>
      <c r="E35" s="2"/>
      <c r="F35" s="36">
        <f>-F34*$D$35</f>
        <v>1170010.8905337236</v>
      </c>
      <c r="G35" s="36">
        <f>-G34*$D$35</f>
        <v>1165306.3937892003</v>
      </c>
      <c r="H35" s="36">
        <f t="shared" ref="H35:AJ35" si="18">-H34*$D$35</f>
        <v>1161183.4941679034</v>
      </c>
      <c r="I35" s="36">
        <f t="shared" si="18"/>
        <v>1542990.3720324859</v>
      </c>
      <c r="J35" s="36">
        <f t="shared" si="18"/>
        <v>1518009.5276325322</v>
      </c>
      <c r="K35" s="36">
        <f t="shared" si="18"/>
        <v>1495877.9745929553</v>
      </c>
      <c r="L35" s="36">
        <f t="shared" si="18"/>
        <v>1472855.6823175258</v>
      </c>
      <c r="M35" s="36">
        <f t="shared" si="18"/>
        <v>1449708.1796640856</v>
      </c>
      <c r="N35" s="36">
        <f t="shared" si="18"/>
        <v>1432364.3849455919</v>
      </c>
      <c r="O35" s="36">
        <f t="shared" si="18"/>
        <v>1410550.3942566987</v>
      </c>
      <c r="P35" s="36">
        <f t="shared" si="18"/>
        <v>1586942.6122786568</v>
      </c>
      <c r="Q35" s="36">
        <f t="shared" si="18"/>
        <v>1558964.9117342669</v>
      </c>
      <c r="R35" s="36">
        <f t="shared" si="18"/>
        <v>1533540.4410215528</v>
      </c>
      <c r="S35" s="36">
        <f t="shared" si="18"/>
        <v>1506920.8564239298</v>
      </c>
      <c r="T35" s="36">
        <f t="shared" si="18"/>
        <v>1482983.9931166589</v>
      </c>
      <c r="U35" s="36">
        <f t="shared" si="18"/>
        <v>1645603.7359940498</v>
      </c>
      <c r="V35" s="36">
        <f t="shared" si="18"/>
        <v>1616236.1123892209</v>
      </c>
      <c r="W35" s="36">
        <f t="shared" si="18"/>
        <v>1585173.7923623731</v>
      </c>
      <c r="X35" s="36">
        <f t="shared" si="18"/>
        <v>1566098.828127323</v>
      </c>
      <c r="Y35" s="36">
        <f t="shared" si="18"/>
        <v>1536311.003160442</v>
      </c>
      <c r="Z35" s="36">
        <f t="shared" si="18"/>
        <v>2034413.5903032417</v>
      </c>
      <c r="AA35" s="36">
        <f t="shared" si="18"/>
        <v>1987647.290803595</v>
      </c>
      <c r="AB35" s="36">
        <f t="shared" si="18"/>
        <v>1948641.2095020858</v>
      </c>
      <c r="AC35" s="36">
        <f t="shared" si="18"/>
        <v>1904745.5072743364</v>
      </c>
      <c r="AD35" s="36">
        <f t="shared" si="18"/>
        <v>1874494.2478501704</v>
      </c>
      <c r="AE35" s="36">
        <f t="shared" si="18"/>
        <v>1619390.8428275893</v>
      </c>
      <c r="AF35" s="36">
        <f t="shared" si="18"/>
        <v>0</v>
      </c>
      <c r="AG35" s="36">
        <f t="shared" si="18"/>
        <v>0</v>
      </c>
      <c r="AH35" s="36">
        <f t="shared" si="18"/>
        <v>0</v>
      </c>
      <c r="AI35" s="36">
        <f t="shared" si="18"/>
        <v>0</v>
      </c>
      <c r="AJ35" s="36">
        <f t="shared" si="18"/>
        <v>47149022.381694123</v>
      </c>
    </row>
    <row r="36" spans="1:36" s="23" customFormat="1" x14ac:dyDescent="0.2">
      <c r="A36" s="2"/>
      <c r="B36" s="16"/>
      <c r="C36" s="2"/>
      <c r="D36" s="34"/>
      <c r="E36" s="2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36" x14ac:dyDescent="0.2">
      <c r="A37" s="12"/>
      <c r="B37" s="13" t="s">
        <v>31</v>
      </c>
      <c r="C37" s="12"/>
      <c r="D37" s="12"/>
      <c r="E37" s="12"/>
      <c r="F37" s="15">
        <f t="shared" ref="F37:AJ37" si="19">SUM(F34,F35)</f>
        <v>-2271197.6110360511</v>
      </c>
      <c r="G37" s="15">
        <f t="shared" si="19"/>
        <v>-2262065.3526496245</v>
      </c>
      <c r="H37" s="15">
        <f t="shared" si="19"/>
        <v>-2254062.0769141652</v>
      </c>
      <c r="I37" s="15">
        <f t="shared" si="19"/>
        <v>-2995216.604533649</v>
      </c>
      <c r="J37" s="15">
        <f t="shared" si="19"/>
        <v>-2946724.377169033</v>
      </c>
      <c r="K37" s="15">
        <f t="shared" si="19"/>
        <v>-2903763.1271510306</v>
      </c>
      <c r="L37" s="15">
        <f t="shared" si="19"/>
        <v>-2859072.7950869612</v>
      </c>
      <c r="M37" s="15">
        <f t="shared" si="19"/>
        <v>-2814139.4075832246</v>
      </c>
      <c r="N37" s="15">
        <f t="shared" si="19"/>
        <v>-2780472.0413649725</v>
      </c>
      <c r="O37" s="15">
        <f t="shared" si="19"/>
        <v>-2738127.2359100617</v>
      </c>
      <c r="P37" s="15">
        <f t="shared" si="19"/>
        <v>-3080535.6591291567</v>
      </c>
      <c r="Q37" s="15">
        <f t="shared" si="19"/>
        <v>-3026226.0051312232</v>
      </c>
      <c r="R37" s="15">
        <f t="shared" si="19"/>
        <v>-2976872.6208065436</v>
      </c>
      <c r="S37" s="15">
        <f t="shared" si="19"/>
        <v>-2925199.3095288048</v>
      </c>
      <c r="T37" s="15">
        <f t="shared" si="19"/>
        <v>-2878733.6336970432</v>
      </c>
      <c r="U37" s="15">
        <f t="shared" si="19"/>
        <v>-3194407.2522237436</v>
      </c>
      <c r="V37" s="15">
        <f t="shared" si="19"/>
        <v>-3137399.5122849578</v>
      </c>
      <c r="W37" s="15">
        <f t="shared" si="19"/>
        <v>-3077102.0675269589</v>
      </c>
      <c r="X37" s="15">
        <f t="shared" si="19"/>
        <v>-3040074.1957765678</v>
      </c>
      <c r="Y37" s="15">
        <f t="shared" si="19"/>
        <v>-2982250.7708408572</v>
      </c>
      <c r="Z37" s="15">
        <f t="shared" si="19"/>
        <v>-3949155.7929415866</v>
      </c>
      <c r="AA37" s="15">
        <f t="shared" si="19"/>
        <v>-3858374.1527363895</v>
      </c>
      <c r="AB37" s="15">
        <f t="shared" si="19"/>
        <v>-3782656.4655040484</v>
      </c>
      <c r="AC37" s="15">
        <f t="shared" si="19"/>
        <v>-3697447.1611795938</v>
      </c>
      <c r="AD37" s="15">
        <f t="shared" si="19"/>
        <v>-3638724.128179742</v>
      </c>
      <c r="AE37" s="15">
        <f t="shared" si="19"/>
        <v>-3143523.400782967</v>
      </c>
      <c r="AF37" s="15">
        <f t="shared" si="19"/>
        <v>0</v>
      </c>
      <c r="AG37" s="15">
        <f t="shared" si="19"/>
        <v>0</v>
      </c>
      <c r="AH37" s="15">
        <f t="shared" si="19"/>
        <v>0</v>
      </c>
      <c r="AI37" s="15">
        <f t="shared" si="19"/>
        <v>0</v>
      </c>
      <c r="AJ37" s="15">
        <f t="shared" si="19"/>
        <v>-91524572.85858269</v>
      </c>
    </row>
    <row r="38" spans="1:36" s="23" customFormat="1" x14ac:dyDescent="0.2">
      <c r="A38" s="2"/>
      <c r="B38" s="16"/>
      <c r="C38" s="2"/>
      <c r="D38" s="34"/>
      <c r="E38" s="2"/>
      <c r="F38" s="11"/>
      <c r="G38" s="11"/>
      <c r="H38" s="11"/>
      <c r="I38" s="11"/>
      <c r="J38" s="11"/>
      <c r="K38" s="11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36" s="10" customFormat="1" x14ac:dyDescent="0.2">
      <c r="A39" s="8"/>
      <c r="B39" s="8" t="s">
        <v>0</v>
      </c>
      <c r="C39" s="8"/>
      <c r="D39" s="8"/>
      <c r="E39" s="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5.0999999999999996" customHeight="1" x14ac:dyDescent="0.2"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36" x14ac:dyDescent="0.2">
      <c r="A41" s="12"/>
      <c r="B41" s="13" t="s">
        <v>1</v>
      </c>
      <c r="C41" s="12"/>
      <c r="D41" s="14"/>
      <c r="E41" s="12"/>
      <c r="F41" s="15">
        <f t="shared" ref="F41:AJ41" si="20">F16</f>
        <v>-24656600.959999997</v>
      </c>
      <c r="G41" s="15">
        <f t="shared" si="20"/>
        <v>-8058561.0453694556</v>
      </c>
      <c r="H41" s="15">
        <f t="shared" si="20"/>
        <v>-7977150</v>
      </c>
      <c r="I41" s="15">
        <f t="shared" si="20"/>
        <v>-81411.045369455489</v>
      </c>
      <c r="J41" s="15">
        <f t="shared" si="20"/>
        <v>-215138.65299999999</v>
      </c>
      <c r="K41" s="15">
        <f t="shared" si="20"/>
        <v>-81411.045369455489</v>
      </c>
      <c r="L41" s="15">
        <f t="shared" si="20"/>
        <v>0</v>
      </c>
      <c r="M41" s="15">
        <f t="shared" si="20"/>
        <v>-296549.69836945547</v>
      </c>
      <c r="N41" s="15">
        <f t="shared" si="20"/>
        <v>0</v>
      </c>
      <c r="O41" s="15">
        <f t="shared" si="20"/>
        <v>-10628398.720869457</v>
      </c>
      <c r="P41" s="15">
        <f t="shared" si="20"/>
        <v>0</v>
      </c>
      <c r="Q41" s="15">
        <f t="shared" si="20"/>
        <v>-81411.045369455489</v>
      </c>
      <c r="R41" s="15">
        <f t="shared" si="20"/>
        <v>0</v>
      </c>
      <c r="S41" s="15">
        <f t="shared" si="20"/>
        <v>-81411.045369455489</v>
      </c>
      <c r="T41" s="15">
        <f t="shared" si="20"/>
        <v>-6955670.6320000002</v>
      </c>
      <c r="U41" s="15">
        <f t="shared" si="20"/>
        <v>-81411.045369455489</v>
      </c>
      <c r="V41" s="15">
        <f t="shared" si="20"/>
        <v>0</v>
      </c>
      <c r="W41" s="15">
        <f t="shared" si="20"/>
        <v>-296549.69836945547</v>
      </c>
      <c r="X41" s="15">
        <f t="shared" si="20"/>
        <v>0</v>
      </c>
      <c r="Y41" s="15">
        <f t="shared" si="20"/>
        <v>-10628398.720869457</v>
      </c>
      <c r="Z41" s="15">
        <f t="shared" si="20"/>
        <v>0</v>
      </c>
      <c r="AA41" s="15">
        <f t="shared" si="20"/>
        <v>-81411.045369455489</v>
      </c>
      <c r="AB41" s="15">
        <f t="shared" si="20"/>
        <v>0</v>
      </c>
      <c r="AC41" s="15">
        <f t="shared" si="20"/>
        <v>-81411.045369455489</v>
      </c>
      <c r="AD41" s="15">
        <f t="shared" si="20"/>
        <v>-215138.65299999999</v>
      </c>
      <c r="AE41" s="15">
        <f t="shared" si="20"/>
        <v>-54422.726219581207</v>
      </c>
      <c r="AF41" s="15">
        <f t="shared" si="20"/>
        <v>0</v>
      </c>
      <c r="AG41" s="15">
        <f t="shared" si="20"/>
        <v>0</v>
      </c>
      <c r="AH41" s="15">
        <f t="shared" si="20"/>
        <v>0</v>
      </c>
      <c r="AI41" s="15">
        <f t="shared" si="20"/>
        <v>0</v>
      </c>
      <c r="AJ41" s="15">
        <f t="shared" si="20"/>
        <v>-70552456.825653046</v>
      </c>
    </row>
    <row r="42" spans="1:36" s="1" customFormat="1" x14ac:dyDescent="0.2">
      <c r="B42" s="16" t="s">
        <v>176</v>
      </c>
      <c r="F42" s="37">
        <f t="shared" ref="F42:H42" si="21">-F33</f>
        <v>0</v>
      </c>
      <c r="G42" s="37">
        <f t="shared" si="21"/>
        <v>0</v>
      </c>
      <c r="H42" s="37">
        <f t="shared" si="21"/>
        <v>0</v>
      </c>
      <c r="I42" s="37">
        <f>-I33</f>
        <v>1471598.34256096</v>
      </c>
      <c r="J42" s="37">
        <f t="shared" ref="J42:AI42" si="22">-J33</f>
        <v>1422330.3261161526</v>
      </c>
      <c r="K42" s="37">
        <f t="shared" si="22"/>
        <v>1380547.1449711488</v>
      </c>
      <c r="L42" s="37">
        <f t="shared" si="22"/>
        <v>1334851.6597442506</v>
      </c>
      <c r="M42" s="37">
        <f t="shared" si="22"/>
        <v>1287224.3584804733</v>
      </c>
      <c r="N42" s="37">
        <f t="shared" si="22"/>
        <v>1255713.9882095146</v>
      </c>
      <c r="O42" s="37">
        <f t="shared" si="22"/>
        <v>1210910.3068558483</v>
      </c>
      <c r="P42" s="37">
        <f t="shared" si="22"/>
        <v>1749025.8406992895</v>
      </c>
      <c r="Q42" s="37">
        <f t="shared" si="22"/>
        <v>1686620.8685624779</v>
      </c>
      <c r="R42" s="37">
        <f t="shared" si="22"/>
        <v>1631531.3874877722</v>
      </c>
      <c r="S42" s="37">
        <f t="shared" si="22"/>
        <v>1573318.5993131844</v>
      </c>
      <c r="T42" s="37">
        <f t="shared" si="22"/>
        <v>1523119.8742712145</v>
      </c>
      <c r="U42" s="37">
        <f t="shared" si="22"/>
        <v>2022143.3957678056</v>
      </c>
      <c r="V42" s="37">
        <f t="shared" si="22"/>
        <v>1957118.0792045167</v>
      </c>
      <c r="W42" s="37">
        <f t="shared" si="22"/>
        <v>1887288.4081046451</v>
      </c>
      <c r="X42" s="37">
        <f t="shared" si="22"/>
        <v>1852389.8404179655</v>
      </c>
      <c r="Y42" s="37">
        <f t="shared" si="22"/>
        <v>1786296.8567193497</v>
      </c>
      <c r="Z42" s="37">
        <f t="shared" si="22"/>
        <v>3272750.3985061287</v>
      </c>
      <c r="AA42" s="37">
        <f t="shared" si="22"/>
        <v>3155979.1692440975</v>
      </c>
      <c r="AB42" s="37">
        <f t="shared" si="22"/>
        <v>3061185.4389221724</v>
      </c>
      <c r="AC42" s="37">
        <f t="shared" si="22"/>
        <v>2951962.81477548</v>
      </c>
      <c r="AD42" s="37">
        <f t="shared" si="22"/>
        <v>2882259.475999875</v>
      </c>
      <c r="AE42" s="37">
        <f t="shared" si="22"/>
        <v>3017081.7808401962</v>
      </c>
      <c r="AF42" s="37">
        <f t="shared" si="22"/>
        <v>0</v>
      </c>
      <c r="AG42" s="37">
        <f t="shared" si="22"/>
        <v>0</v>
      </c>
      <c r="AH42" s="37">
        <f t="shared" si="22"/>
        <v>0</v>
      </c>
      <c r="AI42" s="37">
        <f t="shared" si="22"/>
        <v>0</v>
      </c>
      <c r="AJ42" s="37">
        <f>-AJ32</f>
        <v>64026354.569280162</v>
      </c>
    </row>
    <row r="43" spans="1:36" s="1" customFormat="1" x14ac:dyDescent="0.2">
      <c r="B43" s="16" t="s">
        <v>173</v>
      </c>
      <c r="F43" s="37">
        <f t="shared" ref="F43:H43" si="23">-(F42/(1-$C$59)*-$C$59)</f>
        <v>0</v>
      </c>
      <c r="G43" s="37">
        <f t="shared" si="23"/>
        <v>0</v>
      </c>
      <c r="H43" s="37">
        <f t="shared" si="23"/>
        <v>0</v>
      </c>
      <c r="I43" s="37">
        <f>-(I42/(1-$C$59)*-$C$59)</f>
        <v>149997.62720318325</v>
      </c>
      <c r="J43" s="37">
        <f t="shared" ref="J43:AI43" si="24">-(J42/(1-$C$59)*-$C$59)</f>
        <v>144975.81836445633</v>
      </c>
      <c r="K43" s="37">
        <f t="shared" si="24"/>
        <v>140716.92662240358</v>
      </c>
      <c r="L43" s="37">
        <f t="shared" si="24"/>
        <v>136059.26008412472</v>
      </c>
      <c r="M43" s="37">
        <f t="shared" si="24"/>
        <v>131204.68667707304</v>
      </c>
      <c r="N43" s="37">
        <f t="shared" si="24"/>
        <v>127992.88585055659</v>
      </c>
      <c r="O43" s="37">
        <f t="shared" si="24"/>
        <v>123426.11943158784</v>
      </c>
      <c r="P43" s="37">
        <f t="shared" si="24"/>
        <v>178275.36117320581</v>
      </c>
      <c r="Q43" s="37">
        <f t="shared" si="24"/>
        <v>171914.52379286964</v>
      </c>
      <c r="R43" s="37">
        <f t="shared" si="24"/>
        <v>166299.34252630186</v>
      </c>
      <c r="S43" s="37">
        <f t="shared" si="24"/>
        <v>160365.80764349262</v>
      </c>
      <c r="T43" s="37">
        <f t="shared" si="24"/>
        <v>155249.13319017889</v>
      </c>
      <c r="U43" s="37">
        <f t="shared" si="24"/>
        <v>206113.78965126394</v>
      </c>
      <c r="V43" s="37">
        <f t="shared" si="24"/>
        <v>199485.86482249896</v>
      </c>
      <c r="W43" s="37">
        <f t="shared" si="24"/>
        <v>192368.23994455062</v>
      </c>
      <c r="X43" s="37">
        <f t="shared" si="24"/>
        <v>188811.08566243725</v>
      </c>
      <c r="Y43" s="37">
        <f t="shared" si="24"/>
        <v>182074.33525789517</v>
      </c>
      <c r="Z43" s="37">
        <f t="shared" si="24"/>
        <v>333586.12877335196</v>
      </c>
      <c r="AA43" s="37">
        <f t="shared" si="24"/>
        <v>321683.82716813113</v>
      </c>
      <c r="AB43" s="37">
        <f t="shared" si="24"/>
        <v>312021.65630887158</v>
      </c>
      <c r="AC43" s="37">
        <f t="shared" si="24"/>
        <v>300888.77175397455</v>
      </c>
      <c r="AD43" s="37">
        <f t="shared" si="24"/>
        <v>293784.02372450515</v>
      </c>
      <c r="AE43" s="37">
        <f t="shared" si="24"/>
        <v>307526.24212420732</v>
      </c>
      <c r="AF43" s="37">
        <f t="shared" si="24"/>
        <v>0</v>
      </c>
      <c r="AG43" s="37">
        <f t="shared" si="24"/>
        <v>0</v>
      </c>
      <c r="AH43" s="37">
        <f t="shared" si="24"/>
        <v>0</v>
      </c>
      <c r="AI43" s="37">
        <f t="shared" si="24"/>
        <v>0</v>
      </c>
      <c r="AJ43" s="37"/>
    </row>
    <row r="44" spans="1:36" s="1" customFormat="1" x14ac:dyDescent="0.2">
      <c r="B44" s="16" t="s">
        <v>175</v>
      </c>
      <c r="D44" s="37"/>
      <c r="F44" s="11"/>
      <c r="G44" s="11"/>
      <c r="H44" s="11"/>
      <c r="I44" s="11">
        <f>IFERROR(SUM($F$17:$H$17)/(SUM($I$11:$AI$11)),0)</f>
        <v>163653.86349985539</v>
      </c>
      <c r="J44" s="11">
        <f>IFERROR(IF(K11=1,I44+SUM(I17)/(SUM(J11:$AI$11)),I44+SUM(I17)/(SUM(J11:$AI$11))+J17),0)</f>
        <v>163996.15994061332</v>
      </c>
      <c r="K44" s="11">
        <f>IFERROR(IF(L11=1,J44+SUM(J17)/(SUM(K11:$AI$11)),J44+SUM(J17)/(SUM(K11:$AI$11))+K17),0)</f>
        <v>164943.7944835895</v>
      </c>
      <c r="L44" s="11">
        <f>IFERROR(IF(M11=1,K44+SUM(K17)/(SUM(L11:$AI$11)),K44+SUM(K17)/(SUM(L11:$AI$11))+L17),0)</f>
        <v>165320.32056842322</v>
      </c>
      <c r="M44" s="11">
        <f>IFERROR(IF(N11=1,L44+SUM(L17)/(SUM(M11:$AI$11)),L44+SUM(L17)/(SUM(M11:$AI$11))+M17),0)</f>
        <v>165320.32056842322</v>
      </c>
      <c r="N44" s="11">
        <f>IFERROR(IF(O11=1,M44+SUM(M17)/(SUM(N11:$AI$11)),M44+SUM(M17)/(SUM(N11:$AI$11))+N17),0)</f>
        <v>166844.25651837737</v>
      </c>
      <c r="O44" s="11">
        <f>IFERROR(IF(P11=1,N44+SUM(N17)/(SUM(O11:$AI$11)),N44+SUM(N17)/(SUM(O11:$AI$11))+O17),0)</f>
        <v>166844.25651837737</v>
      </c>
      <c r="P44" s="11">
        <f>IFERROR(IF(Q11=1,O44+SUM(O17)/(SUM(P11:$AI$11)),O44+SUM(O17)/(SUM(P11:$AI$11))+P17),0)</f>
        <v>228289.68662340392</v>
      </c>
      <c r="Q44" s="11">
        <f>IFERROR(IF(R11=1,P44+SUM(P17)/(SUM(Q11:$AI$11)),P44+SUM(P17)/(SUM(Q11:$AI$11))+Q17),0)</f>
        <v>228289.68662340392</v>
      </c>
      <c r="R44" s="11">
        <f>IFERROR(IF(S11=1,Q44+SUM(Q17)/(SUM(R11:$AI$11)),Q44+SUM(Q17)/(SUM(R11:$AI$11))+R17),0)</f>
        <v>228827.58103030926</v>
      </c>
      <c r="S44" s="11">
        <f>IFERROR(IF(T11=1,R44+SUM(R17)/(SUM(S11:$AI$11)),R44+SUM(R17)/(SUM(S11:$AI$11))+S17),0)</f>
        <v>228827.58103030926</v>
      </c>
      <c r="T44" s="11">
        <f>IFERROR(IF(U11=1,S44+SUM(S17)/(SUM(T11:$AI$11)),S44+SUM(S17)/(SUM(T11:$AI$11))+T17),0)</f>
        <v>229455.12450503214</v>
      </c>
      <c r="U44" s="11">
        <f>IFERROR(IF(V11=1,T44+SUM(T17)/(SUM(U11:$AI$11)),T44+SUM(T17)/(SUM(U11:$AI$11))+U17),0)</f>
        <v>287945.99118321395</v>
      </c>
      <c r="V44" s="11">
        <f>IFERROR(IF(W11=1,U44+SUM(U17)/(SUM(V11:$AI$11)),U44+SUM(U17)/(SUM(V11:$AI$11))+V17),0)</f>
        <v>288699.04335288139</v>
      </c>
      <c r="W44" s="11">
        <f>IFERROR(IF(X11=1,V44+SUM(V17)/(SUM(W11:$AI$11)),V44+SUM(V17)/(SUM(W11:$AI$11))+W17),0)</f>
        <v>288699.04335288139</v>
      </c>
      <c r="X44" s="11">
        <f>IFERROR(IF(Y11=1,W44+SUM(W17)/(SUM(X11:$AI$11)),W44+SUM(W17)/(SUM(X11:$AI$11))+X17),0)</f>
        <v>292127.89924027823</v>
      </c>
      <c r="Y44" s="11">
        <f>IFERROR(IF(Z11=1,X44+SUM(X17)/(SUM(Y11:$AI$11)),X44+SUM(X17)/(SUM(Y11:$AI$11))+Y17),0)</f>
        <v>292127.89924027823</v>
      </c>
      <c r="Z44" s="11">
        <f>IFERROR(IF(AA11=1,Y44+SUM(Y17)/(SUM(Z11:$AI$11)),Y44+SUM(Y17)/(SUM(Z11:$AI$11))+Z17),0)</f>
        <v>455982.37952034903</v>
      </c>
      <c r="AA44" s="11">
        <f>IFERROR(IF(AB11=1,Z44+SUM(Z17)/(SUM(AA11:$AI$11)),Z44+SUM(Z17)/(SUM(AA11:$AI$11))+AA17),0)</f>
        <v>455982.37952034903</v>
      </c>
      <c r="AB44" s="11">
        <f>IFERROR(IF(AC11=1,AA44+SUM(AA17)/(SUM(AB11:$AI$11)),AA44+SUM(AA17)/(SUM(AB11:$AI$11))+AB17),0)</f>
        <v>457865.00994451769</v>
      </c>
      <c r="AC44" s="11">
        <f>IFERROR(IF(AD11=1,AB44+SUM(AB17)/(SUM(AC11:$AI$11)),AB44+SUM(AB17)/(SUM(AC11:$AI$11))+AC17),0)</f>
        <v>457865.00994451769</v>
      </c>
      <c r="AD44" s="11">
        <f>IFERROR(IF(AE11=1,AC44+SUM(AC17)/(SUM(AD11:$AI$11)),AC44+SUM(AC17)/(SUM(AD11:$AI$11))+AD17),0)</f>
        <v>461630.27079285501</v>
      </c>
      <c r="AE44" s="11">
        <f>IFERROR(IF(AF11=1,AD44+SUM(AD17)/(SUM(AE11:$AI$11)),AD44+SUM(AD17)/(SUM(AE11:$AI$11))+AE17),0)</f>
        <v>486564.69837066624</v>
      </c>
      <c r="AF44" s="11">
        <f>IFERROR(IF(AG11=1,AE44+SUM(AE17)/(SUM(AF11:$AI$11)),AE44+SUM(AE17)/(SUM(AF11:$AI$11))+AF17),0)</f>
        <v>0</v>
      </c>
      <c r="AG44" s="11">
        <f>IFERROR(IF(AH11=1,AF44+SUM(AF17)/(SUM(AG11:$AI$11)),AF44+SUM(AF17)/(SUM(AG11:$AI$11))+AG17),0)</f>
        <v>0</v>
      </c>
      <c r="AH44" s="11">
        <f>IFERROR(IF(AI11=1,AG44+SUM(AG17)/(SUM(AH11:$AI$11)),AG44+SUM(AG17)/(SUM(AH11:$AI$11))+AH17),0)</f>
        <v>0</v>
      </c>
      <c r="AI44" s="11">
        <f>IFERROR(IF(AJ11=1,AH44+SUM(AH17)/(SUM(AI11:$AI$11)),AH44+SUM(AH17)/(SUM(AI11:$AI$11))+AI17),0)</f>
        <v>0</v>
      </c>
      <c r="AJ44" s="11">
        <f>AJ17</f>
        <v>6526102.2563729072</v>
      </c>
    </row>
    <row r="45" spans="1:36" s="1" customFormat="1" x14ac:dyDescent="0.2">
      <c r="B45" s="38"/>
      <c r="F45" s="17"/>
      <c r="G45" s="17"/>
      <c r="H45" s="17"/>
      <c r="I45" s="17"/>
      <c r="J45" s="17"/>
      <c r="K45" s="17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36" x14ac:dyDescent="0.2">
      <c r="A46" s="12"/>
      <c r="B46" s="13" t="s">
        <v>33</v>
      </c>
      <c r="C46" s="12"/>
      <c r="D46" s="40"/>
      <c r="E46" s="12"/>
      <c r="F46" s="15">
        <f>SUM(F37:F43)</f>
        <v>-26927798.571036048</v>
      </c>
      <c r="G46" s="15">
        <f t="shared" ref="G46:AI46" si="25">SUM(G37:G43)</f>
        <v>-10320626.398019079</v>
      </c>
      <c r="H46" s="15">
        <f t="shared" si="25"/>
        <v>-10231212.076914165</v>
      </c>
      <c r="I46" s="15">
        <f t="shared" si="25"/>
        <v>-1455031.6801389614</v>
      </c>
      <c r="J46" s="15">
        <f t="shared" si="25"/>
        <v>-1594556.8856884241</v>
      </c>
      <c r="K46" s="15">
        <f t="shared" si="25"/>
        <v>-1463910.1009269338</v>
      </c>
      <c r="L46" s="15">
        <f t="shared" si="25"/>
        <v>-1388161.8752585859</v>
      </c>
      <c r="M46" s="15">
        <f t="shared" si="25"/>
        <v>-1692260.0607951337</v>
      </c>
      <c r="N46" s="15">
        <f t="shared" si="25"/>
        <v>-1396765.1673049012</v>
      </c>
      <c r="O46" s="15">
        <f t="shared" si="25"/>
        <v>-12032189.530492084</v>
      </c>
      <c r="P46" s="15">
        <f t="shared" si="25"/>
        <v>-1153234.4572566615</v>
      </c>
      <c r="Q46" s="15">
        <f t="shared" si="25"/>
        <v>-1249101.6581453313</v>
      </c>
      <c r="R46" s="15">
        <f t="shared" si="25"/>
        <v>-1179041.8907924695</v>
      </c>
      <c r="S46" s="15">
        <f t="shared" si="25"/>
        <v>-1272925.9479415833</v>
      </c>
      <c r="T46" s="15">
        <f t="shared" si="25"/>
        <v>-8156035.2582356501</v>
      </c>
      <c r="U46" s="15">
        <f t="shared" si="25"/>
        <v>-1047561.1121741296</v>
      </c>
      <c r="V46" s="15">
        <f t="shared" si="25"/>
        <v>-980795.5682579421</v>
      </c>
      <c r="W46" s="15">
        <f t="shared" si="25"/>
        <v>-1293995.1178472186</v>
      </c>
      <c r="X46" s="15">
        <f t="shared" si="25"/>
        <v>-998873.26969616499</v>
      </c>
      <c r="Y46" s="15">
        <f t="shared" si="25"/>
        <v>-11642278.299733069</v>
      </c>
      <c r="Z46" s="15">
        <f t="shared" si="25"/>
        <v>-342819.26566210593</v>
      </c>
      <c r="AA46" s="15">
        <f t="shared" si="25"/>
        <v>-462122.20169361646</v>
      </c>
      <c r="AB46" s="15">
        <f t="shared" si="25"/>
        <v>-409449.3702730044</v>
      </c>
      <c r="AC46" s="15">
        <f t="shared" si="25"/>
        <v>-526006.62001959491</v>
      </c>
      <c r="AD46" s="15">
        <f t="shared" si="25"/>
        <v>-677819.28145536175</v>
      </c>
      <c r="AE46" s="15">
        <f t="shared" si="25"/>
        <v>126661.89596185507</v>
      </c>
      <c r="AF46" s="15">
        <f t="shared" si="25"/>
        <v>0</v>
      </c>
      <c r="AG46" s="15">
        <f t="shared" si="25"/>
        <v>0</v>
      </c>
      <c r="AH46" s="15">
        <f t="shared" si="25"/>
        <v>0</v>
      </c>
      <c r="AI46" s="15">
        <f t="shared" si="25"/>
        <v>0</v>
      </c>
      <c r="AJ46" s="15">
        <f t="shared" ref="AJ46" si="26">SUM(AJ37:AJ45)</f>
        <v>-91524572.858582675</v>
      </c>
    </row>
    <row r="47" spans="1:36" s="44" customFormat="1" x14ac:dyDescent="0.2">
      <c r="A47" s="41"/>
      <c r="B47" s="29" t="s">
        <v>180</v>
      </c>
      <c r="C47" s="42"/>
      <c r="D47" s="43"/>
      <c r="E47" s="42"/>
      <c r="F47" s="92">
        <f t="shared" ref="F47:AI47" si="27">1/(1+$C$57)^(F10-0.5)</f>
        <v>0.94723985705431724</v>
      </c>
      <c r="G47" s="92">
        <f t="shared" si="27"/>
        <v>0.84992360435560099</v>
      </c>
      <c r="H47" s="92">
        <f t="shared" si="27"/>
        <v>0.76260529776186703</v>
      </c>
      <c r="I47" s="92">
        <f t="shared" si="27"/>
        <v>0.68425778175133878</v>
      </c>
      <c r="J47" s="92">
        <f t="shared" si="27"/>
        <v>0.61395942732287012</v>
      </c>
      <c r="K47" s="92">
        <f t="shared" si="27"/>
        <v>0.55088329055439222</v>
      </c>
      <c r="L47" s="92">
        <f t="shared" si="27"/>
        <v>0.49428738497477986</v>
      </c>
      <c r="M47" s="92">
        <f t="shared" si="27"/>
        <v>0.44350595331967685</v>
      </c>
      <c r="N47" s="92">
        <f t="shared" si="27"/>
        <v>0.39794163599791549</v>
      </c>
      <c r="O47" s="92">
        <f t="shared" si="27"/>
        <v>0.35705844414348625</v>
      </c>
      <c r="P47" s="92">
        <f t="shared" si="27"/>
        <v>0.32037545459263012</v>
      </c>
      <c r="Q47" s="92">
        <f t="shared" si="27"/>
        <v>0.28746115261788258</v>
      </c>
      <c r="R47" s="92">
        <f t="shared" si="27"/>
        <v>0.25792835587068869</v>
      </c>
      <c r="S47" s="92">
        <f t="shared" si="27"/>
        <v>0.23142965982116523</v>
      </c>
      <c r="T47" s="92">
        <f t="shared" si="27"/>
        <v>0.2076533511181384</v>
      </c>
      <c r="U47" s="92">
        <f t="shared" si="27"/>
        <v>0.18631974079689403</v>
      </c>
      <c r="V47" s="92">
        <f t="shared" si="27"/>
        <v>0.16717787420089192</v>
      </c>
      <c r="W47" s="92">
        <f t="shared" si="27"/>
        <v>0.15000257891511162</v>
      </c>
      <c r="X47" s="92">
        <f t="shared" si="27"/>
        <v>0.13459181598484668</v>
      </c>
      <c r="Y47" s="92">
        <f t="shared" si="27"/>
        <v>0.1207643032614147</v>
      </c>
      <c r="Z47" s="92">
        <f t="shared" si="27"/>
        <v>0.10835738291737522</v>
      </c>
      <c r="AA47" s="92">
        <f t="shared" si="27"/>
        <v>9.7225108046097103E-2</v>
      </c>
      <c r="AB47" s="92">
        <f t="shared" si="27"/>
        <v>8.7236525837682447E-2</v>
      </c>
      <c r="AC47" s="92">
        <f t="shared" si="27"/>
        <v>7.8274137135650471E-2</v>
      </c>
      <c r="AD47" s="92">
        <f t="shared" si="27"/>
        <v>7.0232514253611905E-2</v>
      </c>
      <c r="AE47" s="92">
        <f t="shared" si="27"/>
        <v>6.3017060792832577E-2</v>
      </c>
      <c r="AF47" s="92">
        <f t="shared" si="27"/>
        <v>5.6542898871989739E-2</v>
      </c>
      <c r="AG47" s="92">
        <f t="shared" si="27"/>
        <v>5.0733870679219153E-2</v>
      </c>
      <c r="AH47" s="92">
        <f t="shared" si="27"/>
        <v>4.5521642601363078E-2</v>
      </c>
      <c r="AI47" s="92">
        <f t="shared" si="27"/>
        <v>4.0844901391981228E-2</v>
      </c>
    </row>
    <row r="48" spans="1:36" s="44" customFormat="1" x14ac:dyDescent="0.2">
      <c r="A48" s="41"/>
      <c r="B48" s="86" t="s">
        <v>179</v>
      </c>
      <c r="C48" s="87"/>
      <c r="D48" s="93">
        <f>SUM(F48:AI48)</f>
        <v>-56464082.471835278</v>
      </c>
      <c r="E48" s="87"/>
      <c r="F48" s="15">
        <f>F46*F47</f>
        <v>-25507084.069215633</v>
      </c>
      <c r="G48" s="15">
        <f t="shared" ref="G48:AI48" si="28">G46*G47</f>
        <v>-8771743.9874119386</v>
      </c>
      <c r="H48" s="15">
        <f t="shared" si="28"/>
        <v>-7802376.5323799374</v>
      </c>
      <c r="I48" s="15">
        <f t="shared" si="28"/>
        <v>-995616.74982980918</v>
      </c>
      <c r="J48" s="15">
        <f t="shared" si="28"/>
        <v>-978993.23237100418</v>
      </c>
      <c r="K48" s="15">
        <f t="shared" si="28"/>
        <v>-806443.61347444169</v>
      </c>
      <c r="L48" s="15">
        <f t="shared" si="28"/>
        <v>-686150.90324325301</v>
      </c>
      <c r="M48" s="15">
        <f t="shared" si="28"/>
        <v>-750527.41152776009</v>
      </c>
      <c r="N48" s="15">
        <f t="shared" si="28"/>
        <v>-555831.01578221447</v>
      </c>
      <c r="O48" s="15">
        <f t="shared" si="28"/>
        <v>-4296194.8733970476</v>
      </c>
      <c r="P48" s="15">
        <f t="shared" si="28"/>
        <v>-369468.01349548798</v>
      </c>
      <c r="Q48" s="15">
        <f t="shared" si="28"/>
        <v>-359068.20238736528</v>
      </c>
      <c r="R48" s="15">
        <f t="shared" si="28"/>
        <v>-304108.33639476972</v>
      </c>
      <c r="S48" s="15">
        <f t="shared" si="28"/>
        <v>-294592.81910965493</v>
      </c>
      <c r="T48" s="15">
        <f t="shared" si="28"/>
        <v>-1693628.0532103241</v>
      </c>
      <c r="U48" s="15">
        <f t="shared" si="28"/>
        <v>-195181.31488918985</v>
      </c>
      <c r="V48" s="15">
        <f t="shared" si="28"/>
        <v>-163967.31812701855</v>
      </c>
      <c r="W48" s="15">
        <f t="shared" si="28"/>
        <v>-194102.60478064656</v>
      </c>
      <c r="X48" s="15">
        <f t="shared" si="28"/>
        <v>-134440.16730712837</v>
      </c>
      <c r="Y48" s="15">
        <f t="shared" si="28"/>
        <v>-1405971.6272427519</v>
      </c>
      <c r="Z48" s="15">
        <f t="shared" si="28"/>
        <v>-37146.998440802192</v>
      </c>
      <c r="AA48" s="15">
        <f t="shared" si="28"/>
        <v>-44929.880990162135</v>
      </c>
      <c r="AB48" s="15">
        <f t="shared" si="28"/>
        <v>-35718.940569043756</v>
      </c>
      <c r="AC48" s="15">
        <f t="shared" si="28"/>
        <v>-41172.714309673756</v>
      </c>
      <c r="AD48" s="15">
        <f t="shared" si="28"/>
        <v>-47604.95234618667</v>
      </c>
      <c r="AE48" s="15">
        <f t="shared" si="28"/>
        <v>7981.8603979636564</v>
      </c>
      <c r="AF48" s="15">
        <f t="shared" si="28"/>
        <v>0</v>
      </c>
      <c r="AG48" s="15">
        <f t="shared" si="28"/>
        <v>0</v>
      </c>
      <c r="AH48" s="15">
        <f t="shared" si="28"/>
        <v>0</v>
      </c>
      <c r="AI48" s="15">
        <f t="shared" si="28"/>
        <v>0</v>
      </c>
      <c r="AJ48" s="15">
        <f>SUM(F48:AI48)</f>
        <v>-56464082.471835278</v>
      </c>
    </row>
    <row r="49" spans="1:36" s="44" customFormat="1" x14ac:dyDescent="0.2">
      <c r="A49" s="41"/>
      <c r="B49" s="29"/>
      <c r="C49" s="42"/>
      <c r="D49" s="43"/>
      <c r="E49" s="4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36" s="44" customFormat="1" x14ac:dyDescent="0.2">
      <c r="A50" s="41"/>
      <c r="B50" s="29"/>
      <c r="C50" s="42"/>
      <c r="D50" s="43"/>
      <c r="E50" s="4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36" s="44" customFormat="1" x14ac:dyDescent="0.2">
      <c r="A51" s="45"/>
      <c r="B51" s="46" t="s">
        <v>34</v>
      </c>
      <c r="C51" s="47"/>
      <c r="D51" s="47"/>
      <c r="E51" s="47"/>
      <c r="F51" s="48">
        <f t="shared" ref="F51:AD51" si="29">IF(E10&lt;$C$8,F46+E51,0)</f>
        <v>-26927798.571036048</v>
      </c>
      <c r="G51" s="48">
        <f t="shared" si="29"/>
        <v>-37248424.969055131</v>
      </c>
      <c r="H51" s="48">
        <f t="shared" si="29"/>
        <v>-47479637.045969293</v>
      </c>
      <c r="I51" s="48">
        <f t="shared" si="29"/>
        <v>-48934668.726108253</v>
      </c>
      <c r="J51" s="48">
        <f t="shared" si="29"/>
        <v>-50529225.611796677</v>
      </c>
      <c r="K51" s="48">
        <f t="shared" si="29"/>
        <v>-51993135.712723613</v>
      </c>
      <c r="L51" s="48">
        <f t="shared" si="29"/>
        <v>-53381297.5879822</v>
      </c>
      <c r="M51" s="48">
        <f t="shared" si="29"/>
        <v>-55073557.648777336</v>
      </c>
      <c r="N51" s="48">
        <f t="shared" si="29"/>
        <v>-56470322.816082239</v>
      </c>
      <c r="O51" s="48">
        <f t="shared" si="29"/>
        <v>-68502512.346574321</v>
      </c>
      <c r="P51" s="48">
        <f t="shared" si="29"/>
        <v>-69655746.803830981</v>
      </c>
      <c r="Q51" s="48">
        <f t="shared" si="29"/>
        <v>-70904848.46197632</v>
      </c>
      <c r="R51" s="48">
        <f t="shared" si="29"/>
        <v>-72083890.352768794</v>
      </c>
      <c r="S51" s="48">
        <f t="shared" si="29"/>
        <v>-73356816.30071038</v>
      </c>
      <c r="T51" s="48">
        <f t="shared" si="29"/>
        <v>-81512851.558946028</v>
      </c>
      <c r="U51" s="48">
        <f t="shared" si="29"/>
        <v>-82560412.671120152</v>
      </c>
      <c r="V51" s="48">
        <f t="shared" si="29"/>
        <v>-83541208.239378095</v>
      </c>
      <c r="W51" s="48">
        <f t="shared" si="29"/>
        <v>-84835203.357225314</v>
      </c>
      <c r="X51" s="48">
        <f t="shared" si="29"/>
        <v>-85834076.626921475</v>
      </c>
      <c r="Y51" s="48">
        <f t="shared" si="29"/>
        <v>-97476354.926654547</v>
      </c>
      <c r="Z51" s="48">
        <f t="shared" si="29"/>
        <v>-97819174.192316651</v>
      </c>
      <c r="AA51" s="48">
        <f t="shared" si="29"/>
        <v>-98281296.394010261</v>
      </c>
      <c r="AB51" s="48">
        <f t="shared" si="29"/>
        <v>-98690745.76428327</v>
      </c>
      <c r="AC51" s="48">
        <f t="shared" si="29"/>
        <v>-99216752.384302869</v>
      </c>
      <c r="AD51" s="48">
        <f t="shared" si="29"/>
        <v>-99894571.665758237</v>
      </c>
      <c r="AE51" s="48">
        <f t="shared" ref="AE51:AJ51" si="30">IF(AE10&lt;=$C$8,AE46+AD51,0)</f>
        <v>0</v>
      </c>
      <c r="AF51" s="48">
        <f t="shared" si="30"/>
        <v>0</v>
      </c>
      <c r="AG51" s="48">
        <f t="shared" si="30"/>
        <v>0</v>
      </c>
      <c r="AH51" s="48">
        <f t="shared" si="30"/>
        <v>0</v>
      </c>
      <c r="AI51" s="48">
        <f t="shared" si="30"/>
        <v>0</v>
      </c>
      <c r="AJ51" s="48">
        <f t="shared" si="30"/>
        <v>-91524572.858582675</v>
      </c>
    </row>
    <row r="52" spans="1:36" s="41" customFormat="1" x14ac:dyDescent="0.2">
      <c r="A52" s="45"/>
      <c r="B52" s="29"/>
      <c r="C52" s="49"/>
      <c r="D52" s="49"/>
      <c r="E52" s="49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41" customFormat="1" x14ac:dyDescent="0.2">
      <c r="A53" s="45"/>
      <c r="B53" s="86" t="s">
        <v>170</v>
      </c>
      <c r="C53" s="87"/>
      <c r="D53" s="87"/>
      <c r="E53" s="87"/>
      <c r="F53" s="15"/>
      <c r="G53" s="88"/>
      <c r="H53" s="89">
        <v>3.6999999999999998E-2</v>
      </c>
      <c r="I53" s="89">
        <v>3.6999999999999998E-2</v>
      </c>
      <c r="J53" s="89">
        <v>3.6999999999999998E-2</v>
      </c>
      <c r="K53" s="89">
        <v>3.6999999999999998E-2</v>
      </c>
      <c r="L53" s="89">
        <v>3.6999999999999998E-2</v>
      </c>
      <c r="M53" s="89">
        <v>3.6999999999999998E-2</v>
      </c>
      <c r="N53" s="89">
        <v>3.6999999999999998E-2</v>
      </c>
      <c r="O53" s="89">
        <v>3.6999999999999998E-2</v>
      </c>
      <c r="P53" s="89">
        <v>3.6999999999999998E-2</v>
      </c>
      <c r="Q53" s="89">
        <v>3.6999999999999998E-2</v>
      </c>
      <c r="R53" s="89">
        <v>3.6999999999999998E-2</v>
      </c>
      <c r="S53" s="89">
        <v>3.6999999999999998E-2</v>
      </c>
      <c r="T53" s="89">
        <v>3.6999999999999998E-2</v>
      </c>
      <c r="U53" s="89">
        <v>3.6999999999999998E-2</v>
      </c>
      <c r="V53" s="89">
        <v>3.6999999999999998E-2</v>
      </c>
      <c r="W53" s="89">
        <v>3.6999999999999998E-2</v>
      </c>
      <c r="X53" s="89">
        <v>3.6999999999999998E-2</v>
      </c>
      <c r="Y53" s="89">
        <v>3.6999999999999998E-2</v>
      </c>
      <c r="Z53" s="89">
        <v>3.6999999999999998E-2</v>
      </c>
      <c r="AA53" s="89">
        <v>3.6999999999999998E-2</v>
      </c>
      <c r="AB53" s="89">
        <v>3.6999999999999998E-2</v>
      </c>
      <c r="AC53" s="89">
        <v>3.6999999999999998E-2</v>
      </c>
      <c r="AD53" s="89">
        <v>3.6999999999999998E-2</v>
      </c>
      <c r="AE53" s="89">
        <v>3.6999999999999998E-2</v>
      </c>
      <c r="AF53" s="89">
        <v>3.6999999999999998E-2</v>
      </c>
      <c r="AG53" s="89">
        <v>3.6999999999999998E-2</v>
      </c>
      <c r="AH53" s="89">
        <v>3.6999999999999998E-2</v>
      </c>
      <c r="AI53" s="89">
        <v>3.6999999999999998E-2</v>
      </c>
      <c r="AJ53" s="17"/>
    </row>
    <row r="54" spans="1:36" s="41" customFormat="1" x14ac:dyDescent="0.2">
      <c r="A54" s="45"/>
      <c r="B54" s="29"/>
      <c r="C54" s="49"/>
      <c r="D54" s="49"/>
      <c r="E54" s="49"/>
      <c r="F54" s="17"/>
      <c r="G54" s="17"/>
      <c r="H54" s="17"/>
      <c r="I54" s="11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s="41" customFormat="1" x14ac:dyDescent="0.2">
      <c r="B55" s="29"/>
      <c r="C55" s="91"/>
      <c r="D55" s="49"/>
      <c r="E55" s="4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s="44" customFormat="1" ht="13.5" x14ac:dyDescent="0.25">
      <c r="A56" s="41"/>
      <c r="B56" s="4" t="s">
        <v>35</v>
      </c>
      <c r="C56" s="4"/>
      <c r="D56" s="4"/>
      <c r="E56" s="42"/>
    </row>
    <row r="57" spans="1:36" s="44" customFormat="1" x14ac:dyDescent="0.2">
      <c r="A57" s="41"/>
      <c r="B57" s="54" t="s">
        <v>169</v>
      </c>
      <c r="C57" s="55">
        <v>0.1145</v>
      </c>
      <c r="D57" s="56" t="s">
        <v>36</v>
      </c>
      <c r="E57" s="42"/>
      <c r="F57" s="50"/>
      <c r="G57" s="50"/>
      <c r="H57" s="50"/>
      <c r="I57" s="50"/>
      <c r="J57" s="50"/>
    </row>
    <row r="58" spans="1:36" s="44" customFormat="1" ht="26.25" customHeight="1" x14ac:dyDescent="0.2">
      <c r="A58" s="41"/>
      <c r="B58" s="53" t="s">
        <v>37</v>
      </c>
      <c r="C58" s="97">
        <f>D48</f>
        <v>-56464082.471835278</v>
      </c>
      <c r="D58" s="98"/>
      <c r="E58" s="99" t="s">
        <v>183</v>
      </c>
      <c r="F58" s="99"/>
      <c r="G58" s="99"/>
      <c r="H58" s="99"/>
      <c r="I58" s="99"/>
      <c r="J58" s="99"/>
    </row>
    <row r="59" spans="1:36" s="44" customFormat="1" x14ac:dyDescent="0.2">
      <c r="A59" s="41"/>
      <c r="B59" s="57" t="s">
        <v>32</v>
      </c>
      <c r="C59" s="58">
        <v>9.2499999999999999E-2</v>
      </c>
      <c r="D59" s="59">
        <f>C58/(1-C59)</f>
        <v>-62219374.624611877</v>
      </c>
      <c r="E59" s="100" t="s">
        <v>167</v>
      </c>
      <c r="F59" s="101"/>
      <c r="G59" s="101"/>
      <c r="H59" s="101"/>
      <c r="I59" s="101"/>
      <c r="J59" s="102"/>
    </row>
    <row r="60" spans="1:36" s="44" customFormat="1" x14ac:dyDescent="0.2">
      <c r="A60" s="41"/>
      <c r="B60" s="57" t="s">
        <v>42</v>
      </c>
      <c r="C60" s="60">
        <v>0.34</v>
      </c>
      <c r="D60" s="59">
        <f>D59/(1-C60)</f>
        <v>-94271779.734260425</v>
      </c>
      <c r="E60" s="103"/>
      <c r="F60" s="104"/>
      <c r="G60" s="104"/>
      <c r="H60" s="104"/>
      <c r="I60" s="104"/>
      <c r="J60" s="105"/>
    </row>
    <row r="61" spans="1:36" s="44" customFormat="1" ht="53.1" customHeight="1" x14ac:dyDescent="0.2">
      <c r="A61" s="41"/>
      <c r="B61" s="79" t="s">
        <v>38</v>
      </c>
      <c r="C61" s="106">
        <f>-D60</f>
        <v>94271779.734260425</v>
      </c>
      <c r="D61" s="107"/>
      <c r="E61" s="108" t="s">
        <v>184</v>
      </c>
      <c r="F61" s="109"/>
      <c r="G61" s="109"/>
      <c r="H61" s="109"/>
      <c r="I61" s="109"/>
      <c r="J61" s="110"/>
    </row>
    <row r="62" spans="1:36" x14ac:dyDescent="0.2">
      <c r="F62" s="39"/>
      <c r="G62" s="51"/>
      <c r="H62" s="51"/>
      <c r="I62" s="51"/>
    </row>
    <row r="66" spans="1:10" x14ac:dyDescent="0.2">
      <c r="I66" s="52"/>
      <c r="J66" s="3"/>
    </row>
    <row r="67" spans="1:10" x14ac:dyDescent="0.2">
      <c r="A67" s="3"/>
      <c r="B67" s="3"/>
      <c r="C67" s="3"/>
      <c r="D67" s="3"/>
      <c r="E67" s="3"/>
    </row>
    <row r="70" spans="1:10" x14ac:dyDescent="0.2">
      <c r="I70" s="52"/>
      <c r="J70" s="3"/>
    </row>
    <row r="71" spans="1:10" x14ac:dyDescent="0.2">
      <c r="A71" s="3"/>
      <c r="B71" s="3"/>
      <c r="C71" s="3"/>
      <c r="D71" s="3"/>
      <c r="E71" s="3"/>
    </row>
  </sheetData>
  <mergeCells count="6">
    <mergeCell ref="D5:D9"/>
    <mergeCell ref="C58:D58"/>
    <mergeCell ref="E58:J58"/>
    <mergeCell ref="E59:J60"/>
    <mergeCell ref="C61:D61"/>
    <mergeCell ref="E61:J61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814C4D1-AD2C-4F8D-948D-82767C07B81B}">
          <x14:formula1>
            <xm:f>'CAPEX - PAN'!$B$3:$B$21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C39A-CC44-4A52-8F79-EAE0786CA9F2}">
  <sheetPr>
    <tabColor rgb="FF00B0F0"/>
  </sheetPr>
  <dimension ref="A1:AO28"/>
  <sheetViews>
    <sheetView workbookViewId="0">
      <selection activeCell="B21" sqref="B21"/>
    </sheetView>
  </sheetViews>
  <sheetFormatPr defaultRowHeight="15" x14ac:dyDescent="0.25"/>
  <cols>
    <col min="1" max="1" width="7" bestFit="1" customWidth="1"/>
    <col min="2" max="2" width="44.28515625" customWidth="1"/>
    <col min="3" max="3" width="7.42578125" bestFit="1" customWidth="1"/>
    <col min="4" max="4" width="13.140625" bestFit="1" customWidth="1"/>
    <col min="5" max="5" width="18.7109375" customWidth="1"/>
    <col min="6" max="6" width="3.85546875" bestFit="1" customWidth="1"/>
    <col min="7" max="7" width="7.42578125" customWidth="1"/>
    <col min="8" max="35" width="19.42578125" bestFit="1" customWidth="1"/>
    <col min="36" max="37" width="19.42578125" customWidth="1"/>
    <col min="38" max="38" width="20.42578125" bestFit="1" customWidth="1"/>
    <col min="39" max="39" width="19.42578125" bestFit="1" customWidth="1"/>
    <col min="40" max="40" width="18" bestFit="1" customWidth="1"/>
  </cols>
  <sheetData>
    <row r="1" spans="1:40" x14ac:dyDescent="0.25">
      <c r="A1" s="62" t="s">
        <v>44</v>
      </c>
      <c r="B1" s="62" t="s">
        <v>136</v>
      </c>
      <c r="C1" s="62" t="s">
        <v>137</v>
      </c>
      <c r="D1" s="62" t="s">
        <v>46</v>
      </c>
      <c r="E1" s="62" t="s">
        <v>47</v>
      </c>
      <c r="F1" s="62" t="s">
        <v>48</v>
      </c>
      <c r="G1" s="62" t="s">
        <v>138</v>
      </c>
      <c r="H1" s="62" t="s">
        <v>148</v>
      </c>
      <c r="I1" s="62" t="s">
        <v>148</v>
      </c>
      <c r="J1" s="62" t="s">
        <v>148</v>
      </c>
      <c r="K1" s="62" t="s">
        <v>148</v>
      </c>
      <c r="L1" s="62" t="s">
        <v>148</v>
      </c>
      <c r="M1" s="62" t="s">
        <v>148</v>
      </c>
      <c r="N1" s="62" t="s">
        <v>148</v>
      </c>
      <c r="O1" s="62" t="s">
        <v>148</v>
      </c>
      <c r="P1" s="62" t="s">
        <v>148</v>
      </c>
      <c r="Q1" s="62" t="s">
        <v>148</v>
      </c>
      <c r="R1" s="62" t="s">
        <v>148</v>
      </c>
      <c r="S1" s="62" t="s">
        <v>148</v>
      </c>
      <c r="T1" s="62" t="s">
        <v>148</v>
      </c>
      <c r="U1" s="62" t="s">
        <v>148</v>
      </c>
      <c r="V1" s="62" t="s">
        <v>148</v>
      </c>
      <c r="W1" s="62" t="s">
        <v>148</v>
      </c>
      <c r="X1" s="62" t="s">
        <v>148</v>
      </c>
      <c r="Y1" s="62" t="s">
        <v>148</v>
      </c>
      <c r="Z1" s="62" t="s">
        <v>148</v>
      </c>
      <c r="AA1" s="62" t="s">
        <v>148</v>
      </c>
      <c r="AB1" s="62" t="s">
        <v>148</v>
      </c>
      <c r="AC1" s="62" t="s">
        <v>148</v>
      </c>
      <c r="AD1" s="62" t="s">
        <v>148</v>
      </c>
      <c r="AE1" s="62" t="s">
        <v>148</v>
      </c>
      <c r="AF1" s="62" t="s">
        <v>148</v>
      </c>
      <c r="AG1" s="62" t="s">
        <v>148</v>
      </c>
      <c r="AH1" s="62" t="s">
        <v>148</v>
      </c>
      <c r="AI1" s="62" t="s">
        <v>148</v>
      </c>
      <c r="AJ1" s="62" t="s">
        <v>148</v>
      </c>
      <c r="AK1" s="62" t="s">
        <v>148</v>
      </c>
      <c r="AL1" s="62" t="s">
        <v>148</v>
      </c>
      <c r="AM1" s="62" t="s">
        <v>148</v>
      </c>
      <c r="AN1" s="62" t="s">
        <v>53</v>
      </c>
    </row>
    <row r="2" spans="1:40" s="66" customFormat="1" x14ac:dyDescent="0.25">
      <c r="A2" s="63" t="s">
        <v>44</v>
      </c>
      <c r="B2" s="63" t="s">
        <v>136</v>
      </c>
      <c r="C2" s="63" t="s">
        <v>137</v>
      </c>
      <c r="D2" s="63" t="s">
        <v>46</v>
      </c>
      <c r="E2" s="63" t="s">
        <v>47</v>
      </c>
      <c r="F2" s="63" t="s">
        <v>48</v>
      </c>
      <c r="G2" s="63" t="s">
        <v>138</v>
      </c>
      <c r="H2" s="64">
        <v>1</v>
      </c>
      <c r="I2" s="64">
        <v>2</v>
      </c>
      <c r="J2" s="64">
        <v>3</v>
      </c>
      <c r="K2" s="64">
        <v>4</v>
      </c>
      <c r="L2" s="64">
        <v>5</v>
      </c>
      <c r="M2" s="64">
        <v>6</v>
      </c>
      <c r="N2" s="64">
        <v>7</v>
      </c>
      <c r="O2" s="64">
        <v>8</v>
      </c>
      <c r="P2" s="64">
        <v>9</v>
      </c>
      <c r="Q2" s="64">
        <v>10</v>
      </c>
      <c r="R2" s="64">
        <v>11</v>
      </c>
      <c r="S2" s="64">
        <v>12</v>
      </c>
      <c r="T2" s="64">
        <v>13</v>
      </c>
      <c r="U2" s="64">
        <v>14</v>
      </c>
      <c r="V2" s="64">
        <v>15</v>
      </c>
      <c r="W2" s="64">
        <v>16</v>
      </c>
      <c r="X2" s="64">
        <v>17</v>
      </c>
      <c r="Y2" s="64">
        <v>18</v>
      </c>
      <c r="Z2" s="64">
        <v>19</v>
      </c>
      <c r="AA2" s="64">
        <v>20</v>
      </c>
      <c r="AB2" s="64">
        <v>21</v>
      </c>
      <c r="AC2" s="64">
        <v>22</v>
      </c>
      <c r="AD2" s="64">
        <v>23</v>
      </c>
      <c r="AE2" s="64">
        <v>24</v>
      </c>
      <c r="AF2" s="64">
        <v>25</v>
      </c>
      <c r="AG2" s="64">
        <v>26</v>
      </c>
      <c r="AH2" s="64">
        <v>27</v>
      </c>
      <c r="AI2" s="64">
        <v>28</v>
      </c>
      <c r="AJ2" s="64">
        <v>29</v>
      </c>
      <c r="AK2" s="64">
        <v>30</v>
      </c>
      <c r="AL2" s="64" t="s">
        <v>55</v>
      </c>
      <c r="AM2" s="62" t="s">
        <v>147</v>
      </c>
      <c r="AN2" s="63" t="s">
        <v>53</v>
      </c>
    </row>
    <row r="3" spans="1:40" x14ac:dyDescent="0.25">
      <c r="A3" s="68" t="s">
        <v>127</v>
      </c>
      <c r="B3" s="69" t="s">
        <v>160</v>
      </c>
      <c r="C3" s="68">
        <v>230110</v>
      </c>
      <c r="D3" s="68" t="s">
        <v>161</v>
      </c>
      <c r="E3" s="68" t="s">
        <v>128</v>
      </c>
      <c r="F3" s="68" t="s">
        <v>132</v>
      </c>
      <c r="G3" s="68" t="s">
        <v>64</v>
      </c>
      <c r="H3" s="65">
        <v>395464.24845000001</v>
      </c>
      <c r="I3" s="65">
        <v>418485.12900000002</v>
      </c>
      <c r="J3" s="65">
        <v>437901.09834999999</v>
      </c>
      <c r="K3" s="70">
        <v>911798.01520000002</v>
      </c>
      <c r="L3" s="70">
        <v>945240.03830000001</v>
      </c>
      <c r="M3" s="70">
        <v>977300.10919999995</v>
      </c>
      <c r="N3" s="70">
        <v>1007326.6091</v>
      </c>
      <c r="O3" s="70">
        <v>1034930.1359</v>
      </c>
      <c r="P3" s="70">
        <v>1060489.5471999999</v>
      </c>
      <c r="Q3" s="70">
        <v>1085876.9401</v>
      </c>
      <c r="R3" s="70">
        <v>1111116.5907000001</v>
      </c>
      <c r="S3" s="70">
        <v>1136794.1958000001</v>
      </c>
      <c r="T3" s="70">
        <v>1162092.9432999999</v>
      </c>
      <c r="U3" s="70">
        <v>1187534.1609</v>
      </c>
      <c r="V3" s="70">
        <v>1213069.2960000001</v>
      </c>
      <c r="W3" s="70">
        <v>1239254.4971</v>
      </c>
      <c r="X3" s="70">
        <v>1265916.6810000001</v>
      </c>
      <c r="Y3" s="70">
        <v>1292811.0449000001</v>
      </c>
      <c r="Z3" s="70">
        <v>1318937.1491</v>
      </c>
      <c r="AA3" s="70">
        <v>1345294.3687</v>
      </c>
      <c r="AB3" s="70">
        <v>1371568.2150999999</v>
      </c>
      <c r="AC3" s="70">
        <v>1397748.1439</v>
      </c>
      <c r="AD3" s="70">
        <v>1423696.9574</v>
      </c>
      <c r="AE3" s="70">
        <v>1449763.9646000001</v>
      </c>
      <c r="AF3" s="70">
        <v>1474850.6007999999</v>
      </c>
      <c r="AG3" s="70">
        <v>1500090.2514</v>
      </c>
      <c r="AH3" s="70">
        <v>1525743.5803</v>
      </c>
      <c r="AI3" s="70">
        <v>1551775.7668999999</v>
      </c>
      <c r="AJ3" s="70">
        <v>1588133.4646182507</v>
      </c>
      <c r="AK3" s="70">
        <v>1611950.6596787944</v>
      </c>
      <c r="AL3" s="70">
        <v>35442954.402997054</v>
      </c>
      <c r="AM3" s="70">
        <v>14085419.057500001</v>
      </c>
      <c r="AN3" s="66">
        <v>3</v>
      </c>
    </row>
    <row r="4" spans="1:40" x14ac:dyDescent="0.25">
      <c r="A4" t="s">
        <v>102</v>
      </c>
      <c r="B4" t="s">
        <v>145</v>
      </c>
      <c r="C4">
        <v>170210</v>
      </c>
      <c r="D4" t="s">
        <v>104</v>
      </c>
      <c r="E4" t="s">
        <v>103</v>
      </c>
      <c r="F4" t="s">
        <v>105</v>
      </c>
      <c r="G4" t="s">
        <v>64</v>
      </c>
      <c r="H4" s="65">
        <v>573561.69330000004</v>
      </c>
      <c r="I4" s="65">
        <v>609075.30094999995</v>
      </c>
      <c r="J4" s="65">
        <v>636847.18334999995</v>
      </c>
      <c r="K4" s="65">
        <v>1321923.0427999999</v>
      </c>
      <c r="L4" s="65">
        <v>1366331.5730999999</v>
      </c>
      <c r="M4" s="65">
        <v>1408030.0412000001</v>
      </c>
      <c r="N4" s="65">
        <v>1446369.2196</v>
      </c>
      <c r="O4" s="65">
        <v>1480590.0211</v>
      </c>
      <c r="P4" s="65">
        <v>1512053.6440000001</v>
      </c>
      <c r="Q4" s="65">
        <v>1543203.3145999999</v>
      </c>
      <c r="R4" s="65">
        <v>1573850.6614999999</v>
      </c>
      <c r="S4" s="65">
        <v>1605340.0778999999</v>
      </c>
      <c r="T4" s="65">
        <v>1635799.0534000001</v>
      </c>
      <c r="U4" s="65">
        <v>1666760.3526000001</v>
      </c>
      <c r="V4" s="65">
        <v>1697169.4778</v>
      </c>
      <c r="W4" s="65">
        <v>1728742.0053000001</v>
      </c>
      <c r="X4" s="65">
        <v>1760362.6043</v>
      </c>
      <c r="Y4" s="65">
        <v>1792574.111</v>
      </c>
      <c r="Z4" s="65">
        <v>1823315.6436000001</v>
      </c>
      <c r="AA4" s="65">
        <v>1854833.5874000001</v>
      </c>
      <c r="AB4" s="65">
        <v>1885355.3533999999</v>
      </c>
      <c r="AC4" s="65">
        <v>1914270.3609</v>
      </c>
      <c r="AD4" s="65">
        <v>1942092.1370000001</v>
      </c>
      <c r="AE4" s="65">
        <v>1970222.2637</v>
      </c>
      <c r="AF4" s="65">
        <v>1996568.4639999999</v>
      </c>
      <c r="AG4" s="65">
        <v>2022349.5501999999</v>
      </c>
      <c r="AH4" s="65">
        <v>2048457.5288</v>
      </c>
      <c r="AI4" s="65">
        <v>2075054.8909</v>
      </c>
      <c r="AJ4" s="65">
        <v>2140215.0125365108</v>
      </c>
      <c r="AK4" s="65">
        <v>2166282.6058409289</v>
      </c>
      <c r="AL4" s="65">
        <v>49197600.776077442</v>
      </c>
      <c r="AM4" s="65">
        <v>20076904.657199997</v>
      </c>
      <c r="AN4" s="66">
        <v>3</v>
      </c>
    </row>
    <row r="5" spans="1:40" x14ac:dyDescent="0.25">
      <c r="A5" s="68" t="s">
        <v>121</v>
      </c>
      <c r="B5" s="69" t="s">
        <v>122</v>
      </c>
      <c r="C5" s="68">
        <v>260110</v>
      </c>
      <c r="D5" s="68" t="s">
        <v>123</v>
      </c>
      <c r="E5" s="68" t="s">
        <v>122</v>
      </c>
      <c r="F5" s="68" t="s">
        <v>98</v>
      </c>
      <c r="G5" s="68" t="s">
        <v>64</v>
      </c>
      <c r="H5" s="65">
        <v>39474.434099999999</v>
      </c>
      <c r="I5" s="65">
        <v>39559.405599999998</v>
      </c>
      <c r="J5" s="65">
        <v>39658.539049999999</v>
      </c>
      <c r="K5" s="65">
        <v>79515.345000000001</v>
      </c>
      <c r="L5" s="65">
        <v>79685.288</v>
      </c>
      <c r="M5" s="65">
        <v>79883.554799999998</v>
      </c>
      <c r="N5" s="65">
        <v>80081.8217</v>
      </c>
      <c r="O5" s="65">
        <v>80280.088600000003</v>
      </c>
      <c r="P5" s="65">
        <v>80478.3554</v>
      </c>
      <c r="Q5" s="65">
        <v>80676.622300000003</v>
      </c>
      <c r="R5" s="65">
        <v>80874.889200000005</v>
      </c>
      <c r="S5" s="65">
        <v>81101.479900000006</v>
      </c>
      <c r="T5" s="65">
        <v>81316.228400000007</v>
      </c>
      <c r="U5" s="65">
        <v>81542.819099999993</v>
      </c>
      <c r="V5" s="65">
        <v>81741.085999999996</v>
      </c>
      <c r="W5" s="65">
        <v>81967.676699999996</v>
      </c>
      <c r="X5" s="65">
        <v>82194.267399999997</v>
      </c>
      <c r="Y5" s="65">
        <v>82420.858099999998</v>
      </c>
      <c r="Z5" s="65">
        <v>82647.448799999998</v>
      </c>
      <c r="AA5" s="65">
        <v>82874.039499999999</v>
      </c>
      <c r="AB5" s="65">
        <v>83100.6302</v>
      </c>
      <c r="AC5" s="65">
        <v>83355.544699999999</v>
      </c>
      <c r="AD5" s="65">
        <v>83582.135399999999</v>
      </c>
      <c r="AE5" s="65">
        <v>83837.049899999998</v>
      </c>
      <c r="AF5" s="65">
        <v>84063.640599999999</v>
      </c>
      <c r="AG5" s="65">
        <v>84318.555200000003</v>
      </c>
      <c r="AH5" s="65">
        <v>84573.469700000001</v>
      </c>
      <c r="AI5" s="65">
        <v>84828.3842</v>
      </c>
      <c r="AJ5" s="65">
        <v>84883.557259523834</v>
      </c>
      <c r="AK5" s="65">
        <v>85114.245167233574</v>
      </c>
      <c r="AL5" s="65">
        <v>2339631.4599767574</v>
      </c>
      <c r="AM5" s="70">
        <v>1085869.9571499999</v>
      </c>
      <c r="AN5" s="66">
        <v>1</v>
      </c>
    </row>
    <row r="6" spans="1:40" x14ac:dyDescent="0.25">
      <c r="A6" t="s">
        <v>74</v>
      </c>
      <c r="B6" t="s">
        <v>75</v>
      </c>
      <c r="C6">
        <v>130040</v>
      </c>
      <c r="D6" t="s">
        <v>76</v>
      </c>
      <c r="E6" t="s">
        <v>75</v>
      </c>
      <c r="F6" t="s">
        <v>77</v>
      </c>
      <c r="G6" t="s">
        <v>64</v>
      </c>
      <c r="H6" s="65">
        <v>62856.00735</v>
      </c>
      <c r="I6" s="65">
        <v>64775.363850000002</v>
      </c>
      <c r="J6" s="65">
        <v>66358.561600000001</v>
      </c>
      <c r="K6" s="65">
        <v>135643.59909999999</v>
      </c>
      <c r="L6" s="65">
        <v>138342.6942</v>
      </c>
      <c r="M6" s="65">
        <v>140939.2807</v>
      </c>
      <c r="N6" s="65">
        <v>143278.4964</v>
      </c>
      <c r="O6" s="65">
        <v>145455.2237</v>
      </c>
      <c r="P6" s="65">
        <v>147464.55009999999</v>
      </c>
      <c r="Q6" s="65">
        <v>149443.88649999999</v>
      </c>
      <c r="R6" s="65">
        <v>151410.68410000001</v>
      </c>
      <c r="S6" s="65">
        <v>153390.02050000001</v>
      </c>
      <c r="T6" s="65">
        <v>155386.80809999999</v>
      </c>
      <c r="U6" s="65">
        <v>157366.1446</v>
      </c>
      <c r="V6" s="65">
        <v>159285.50109999999</v>
      </c>
      <c r="W6" s="65">
        <v>161312.27859999999</v>
      </c>
      <c r="X6" s="65">
        <v>163321.60500000001</v>
      </c>
      <c r="Y6" s="65">
        <v>165408.36240000001</v>
      </c>
      <c r="Z6" s="65">
        <v>167327.71890000001</v>
      </c>
      <c r="AA6" s="65">
        <v>169277.06539999999</v>
      </c>
      <c r="AB6" s="65">
        <v>171213.8731</v>
      </c>
      <c r="AC6" s="65">
        <v>173043.2598</v>
      </c>
      <c r="AD6" s="65">
        <v>174782.67660000001</v>
      </c>
      <c r="AE6" s="65">
        <v>176539.54459999999</v>
      </c>
      <c r="AF6" s="65">
        <v>178188.99170000001</v>
      </c>
      <c r="AG6" s="65">
        <v>179808.44870000001</v>
      </c>
      <c r="AH6" s="65">
        <v>181445.35699999999</v>
      </c>
      <c r="AI6" s="65">
        <v>183094.804</v>
      </c>
      <c r="AJ6" s="65">
        <v>187163.70166190481</v>
      </c>
      <c r="AK6" s="65">
        <v>188877.32099852618</v>
      </c>
      <c r="AL6" s="65">
        <v>4592201.8303604322</v>
      </c>
      <c r="AM6" s="65">
        <v>1971396.8218999999</v>
      </c>
      <c r="AN6" s="66">
        <v>3</v>
      </c>
    </row>
    <row r="7" spans="1:40" x14ac:dyDescent="0.25">
      <c r="A7" t="s">
        <v>113</v>
      </c>
      <c r="B7" t="s">
        <v>114</v>
      </c>
      <c r="C7">
        <v>210170</v>
      </c>
      <c r="D7" t="s">
        <v>115</v>
      </c>
      <c r="E7" t="s">
        <v>114</v>
      </c>
      <c r="F7" t="s">
        <v>116</v>
      </c>
      <c r="G7" t="s">
        <v>64</v>
      </c>
      <c r="H7" s="65">
        <v>1481364.2590999999</v>
      </c>
      <c r="I7" s="65">
        <v>1572427.3032500001</v>
      </c>
      <c r="J7" s="65">
        <v>1651080.983</v>
      </c>
      <c r="K7" s="65">
        <v>3448125.4833</v>
      </c>
      <c r="L7" s="65">
        <v>3586096.9974000002</v>
      </c>
      <c r="M7" s="65">
        <v>3726422.1332999999</v>
      </c>
      <c r="N7" s="65">
        <v>3858020.4534</v>
      </c>
      <c r="O7" s="65">
        <v>3977930.4745</v>
      </c>
      <c r="P7" s="65">
        <v>4094473.8352999999</v>
      </c>
      <c r="Q7" s="65">
        <v>4205060.9313000003</v>
      </c>
      <c r="R7" s="65">
        <v>4319137.1138000004</v>
      </c>
      <c r="S7" s="65">
        <v>4435554.6316999998</v>
      </c>
      <c r="T7" s="65">
        <v>4552625.7366000004</v>
      </c>
      <c r="U7" s="65">
        <v>4668317.5110999998</v>
      </c>
      <c r="V7" s="65">
        <v>4783532.2242999999</v>
      </c>
      <c r="W7" s="65">
        <v>4902364.9093000004</v>
      </c>
      <c r="X7" s="65">
        <v>5017852.8054999998</v>
      </c>
      <c r="Y7" s="65">
        <v>5141293.2540999996</v>
      </c>
      <c r="Z7" s="65">
        <v>5258249.6937999995</v>
      </c>
      <c r="AA7" s="65">
        <v>5376700.8562000003</v>
      </c>
      <c r="AB7" s="65">
        <v>5500109.3417999996</v>
      </c>
      <c r="AC7" s="65">
        <v>5609626.8531999998</v>
      </c>
      <c r="AD7" s="65">
        <v>5724378.5941000003</v>
      </c>
      <c r="AE7" s="65">
        <v>5835400.4227999998</v>
      </c>
      <c r="AF7" s="65">
        <v>5945665.2434</v>
      </c>
      <c r="AG7" s="65">
        <v>6057619.0351</v>
      </c>
      <c r="AH7" s="65">
        <v>6171374.7994999997</v>
      </c>
      <c r="AI7" s="65">
        <v>6287384.5323999999</v>
      </c>
      <c r="AJ7" s="65">
        <v>6446304.7212055624</v>
      </c>
      <c r="AK7" s="65">
        <v>6555572.2387119234</v>
      </c>
      <c r="AL7" s="65">
        <v>140190067.37246752</v>
      </c>
      <c r="AM7" s="65">
        <v>54360170.071350001</v>
      </c>
      <c r="AN7" s="66">
        <v>1</v>
      </c>
    </row>
    <row r="8" spans="1:40" x14ac:dyDescent="0.25">
      <c r="A8" t="s">
        <v>99</v>
      </c>
      <c r="B8" t="s">
        <v>144</v>
      </c>
      <c r="C8">
        <v>110004</v>
      </c>
      <c r="D8" t="s">
        <v>101</v>
      </c>
      <c r="E8" t="s">
        <v>100</v>
      </c>
      <c r="F8" t="s">
        <v>91</v>
      </c>
      <c r="G8" t="s">
        <v>64</v>
      </c>
      <c r="H8" s="65">
        <v>816955.08059999999</v>
      </c>
      <c r="I8" s="65">
        <v>867512.27875000006</v>
      </c>
      <c r="J8" s="65">
        <v>911059.34865000006</v>
      </c>
      <c r="K8" s="65">
        <v>1903424.8081</v>
      </c>
      <c r="L8" s="65">
        <v>1980372.8075000001</v>
      </c>
      <c r="M8" s="65">
        <v>2054394.8307</v>
      </c>
      <c r="N8" s="65">
        <v>2123657.4424000001</v>
      </c>
      <c r="O8" s="65">
        <v>2188072.2906999998</v>
      </c>
      <c r="P8" s="65">
        <v>2248651.4780000001</v>
      </c>
      <c r="Q8" s="65">
        <v>2308891.9528000001</v>
      </c>
      <c r="R8" s="65">
        <v>2369133.8533999999</v>
      </c>
      <c r="S8" s="65">
        <v>2430846.6387999998</v>
      </c>
      <c r="T8" s="65">
        <v>2491663.2351000002</v>
      </c>
      <c r="U8" s="65">
        <v>2553903.0063999998</v>
      </c>
      <c r="V8" s="65">
        <v>2616041.8247000002</v>
      </c>
      <c r="W8" s="65">
        <v>2680059.0962</v>
      </c>
      <c r="X8" s="65">
        <v>2745435.3119999999</v>
      </c>
      <c r="Y8" s="65">
        <v>2811515.8934999998</v>
      </c>
      <c r="Z8" s="65">
        <v>2876178.4931000001</v>
      </c>
      <c r="AA8" s="65">
        <v>2941540.0482999999</v>
      </c>
      <c r="AB8" s="65">
        <v>3006805.7171999998</v>
      </c>
      <c r="AC8" s="65">
        <v>3067170.4517999999</v>
      </c>
      <c r="AD8" s="65">
        <v>3124946.4065999999</v>
      </c>
      <c r="AE8" s="65">
        <v>3182306.2736999998</v>
      </c>
      <c r="AF8" s="65">
        <v>3237133.8402</v>
      </c>
      <c r="AG8" s="65">
        <v>3292495.9268999998</v>
      </c>
      <c r="AH8" s="65">
        <v>3348703.5509000001</v>
      </c>
      <c r="AI8" s="65">
        <v>3406096.8506</v>
      </c>
      <c r="AJ8" s="65">
        <v>3505947.1425873041</v>
      </c>
      <c r="AK8" s="65">
        <v>3563611.0690394491</v>
      </c>
      <c r="AL8" s="65">
        <v>76654526.949226752</v>
      </c>
      <c r="AM8" s="65">
        <v>29864580.876600001</v>
      </c>
      <c r="AN8" s="66">
        <v>3</v>
      </c>
    </row>
    <row r="9" spans="1:40" x14ac:dyDescent="0.25">
      <c r="A9" s="68" t="s">
        <v>130</v>
      </c>
      <c r="B9" s="69" t="s">
        <v>149</v>
      </c>
      <c r="C9" s="68">
        <v>230425</v>
      </c>
      <c r="D9" s="68" t="s">
        <v>162</v>
      </c>
      <c r="E9" s="68" t="s">
        <v>131</v>
      </c>
      <c r="F9" s="68" t="s">
        <v>132</v>
      </c>
      <c r="G9" s="68" t="s">
        <v>64</v>
      </c>
      <c r="H9" s="65">
        <v>3745728.7688000002</v>
      </c>
      <c r="I9" s="65">
        <v>3965987.4674499999</v>
      </c>
      <c r="J9" s="65">
        <v>4146092.9070000001</v>
      </c>
      <c r="K9" s="70">
        <v>8614241.5672999993</v>
      </c>
      <c r="L9" s="70">
        <v>8908367.6092000008</v>
      </c>
      <c r="M9" s="70">
        <v>9185439.2489999998</v>
      </c>
      <c r="N9" s="70">
        <v>9436366.2393999994</v>
      </c>
      <c r="O9" s="70">
        <v>9660353.7134000007</v>
      </c>
      <c r="P9" s="70">
        <v>9861542.4493000004</v>
      </c>
      <c r="Q9" s="70">
        <v>10059670.2432</v>
      </c>
      <c r="R9" s="70">
        <v>10252337.817500001</v>
      </c>
      <c r="S9" s="70">
        <v>10448915.134400001</v>
      </c>
      <c r="T9" s="70">
        <v>10637511.532099999</v>
      </c>
      <c r="U9" s="70">
        <v>10828579.8837</v>
      </c>
      <c r="V9" s="70">
        <v>11015091.659499999</v>
      </c>
      <c r="W9" s="70">
        <v>11206170.060799999</v>
      </c>
      <c r="X9" s="70">
        <v>11397498.1018</v>
      </c>
      <c r="Y9" s="70">
        <v>11588995.397</v>
      </c>
      <c r="Z9" s="70">
        <v>11770082.6845</v>
      </c>
      <c r="AA9" s="70">
        <v>11952165.3051</v>
      </c>
      <c r="AB9" s="70">
        <v>12127143.793400001</v>
      </c>
      <c r="AC9" s="70">
        <v>12292115.6953</v>
      </c>
      <c r="AD9" s="70">
        <v>12448416.6237</v>
      </c>
      <c r="AE9" s="70">
        <v>12602821.8069</v>
      </c>
      <c r="AF9" s="70">
        <v>12743708.1609</v>
      </c>
      <c r="AG9" s="70">
        <v>12881752.960100001</v>
      </c>
      <c r="AH9" s="70">
        <v>13022463.044199999</v>
      </c>
      <c r="AI9" s="70">
        <v>13164148.729599999</v>
      </c>
      <c r="AJ9" s="70">
        <v>13666863.865548432</v>
      </c>
      <c r="AK9" s="70">
        <v>13818424.240215659</v>
      </c>
      <c r="AL9" s="70">
        <v>317448996.71031404</v>
      </c>
      <c r="AM9" s="70">
        <v>130766226.24124999</v>
      </c>
      <c r="AN9" s="66">
        <v>3</v>
      </c>
    </row>
    <row r="10" spans="1:40" x14ac:dyDescent="0.25">
      <c r="A10" s="68" t="s">
        <v>124</v>
      </c>
      <c r="B10" s="69" t="s">
        <v>125</v>
      </c>
      <c r="C10" s="68">
        <v>260600</v>
      </c>
      <c r="D10" s="68" t="s">
        <v>126</v>
      </c>
      <c r="E10" s="68" t="s">
        <v>125</v>
      </c>
      <c r="F10" s="68" t="s">
        <v>98</v>
      </c>
      <c r="G10" s="68" t="s">
        <v>64</v>
      </c>
      <c r="H10" s="65">
        <v>39474.434099999999</v>
      </c>
      <c r="I10" s="65">
        <v>39545.243699999999</v>
      </c>
      <c r="J10" s="65">
        <v>39630.215199999999</v>
      </c>
      <c r="K10" s="65">
        <v>79402.049599999998</v>
      </c>
      <c r="L10" s="65">
        <v>79571.992599999998</v>
      </c>
      <c r="M10" s="65">
        <v>79741.935700000002</v>
      </c>
      <c r="N10" s="65">
        <v>79883.554799999998</v>
      </c>
      <c r="O10" s="65">
        <v>80053.497900000002</v>
      </c>
      <c r="P10" s="65">
        <v>80223.440900000001</v>
      </c>
      <c r="Q10" s="65">
        <v>80393.383900000001</v>
      </c>
      <c r="R10" s="65">
        <v>80563.3269</v>
      </c>
      <c r="S10" s="65">
        <v>80733.27</v>
      </c>
      <c r="T10" s="65">
        <v>80903.213000000003</v>
      </c>
      <c r="U10" s="65">
        <v>81073.156000000003</v>
      </c>
      <c r="V10" s="65">
        <v>81259.580700000006</v>
      </c>
      <c r="W10" s="65">
        <v>81457.847599999994</v>
      </c>
      <c r="X10" s="65">
        <v>81627.790599999993</v>
      </c>
      <c r="Y10" s="65">
        <v>81826.057499999995</v>
      </c>
      <c r="Z10" s="65">
        <v>81996.000499999995</v>
      </c>
      <c r="AA10" s="65">
        <v>82194.267399999997</v>
      </c>
      <c r="AB10" s="65">
        <v>82364.210399999996</v>
      </c>
      <c r="AC10" s="65">
        <v>82562.477199999994</v>
      </c>
      <c r="AD10" s="65">
        <v>82760.744099999996</v>
      </c>
      <c r="AE10" s="65">
        <v>82959.010999999999</v>
      </c>
      <c r="AF10" s="65">
        <v>83157.277799999996</v>
      </c>
      <c r="AG10" s="65">
        <v>83355.544699999999</v>
      </c>
      <c r="AH10" s="65">
        <v>83553.811600000001</v>
      </c>
      <c r="AI10" s="65">
        <v>83752.078399999999</v>
      </c>
      <c r="AJ10" s="65">
        <v>83823.420000793703</v>
      </c>
      <c r="AK10" s="65">
        <v>84011.046470748261</v>
      </c>
      <c r="AL10" s="65">
        <v>2323853.8802715424</v>
      </c>
      <c r="AM10" s="70">
        <v>1082452.2949999999</v>
      </c>
      <c r="AN10" s="66">
        <v>3</v>
      </c>
    </row>
    <row r="11" spans="1:40" x14ac:dyDescent="0.25">
      <c r="A11" t="s">
        <v>92</v>
      </c>
      <c r="B11" t="s">
        <v>94</v>
      </c>
      <c r="C11">
        <v>291170</v>
      </c>
      <c r="D11" t="s">
        <v>93</v>
      </c>
      <c r="E11" t="s">
        <v>94</v>
      </c>
      <c r="F11" t="s">
        <v>72</v>
      </c>
      <c r="G11" t="s">
        <v>64</v>
      </c>
      <c r="H11" s="65">
        <v>513254.96905000001</v>
      </c>
      <c r="I11" s="65">
        <v>529400.59464999998</v>
      </c>
      <c r="J11" s="65">
        <v>541507.75360000005</v>
      </c>
      <c r="K11" s="65">
        <v>1107229.8252000001</v>
      </c>
      <c r="L11" s="65">
        <v>1131444.1431</v>
      </c>
      <c r="M11" s="65">
        <v>1155674.9427</v>
      </c>
      <c r="N11" s="65">
        <v>1179889.2607</v>
      </c>
      <c r="O11" s="65">
        <v>1204103.5785999999</v>
      </c>
      <c r="P11" s="65">
        <v>1228317.8966000001</v>
      </c>
      <c r="Q11" s="65">
        <v>1252532.2145</v>
      </c>
      <c r="R11" s="65">
        <v>1276746.5323999999</v>
      </c>
      <c r="S11" s="65">
        <v>1300977.3321</v>
      </c>
      <c r="T11" s="65">
        <v>1325191.6499999999</v>
      </c>
      <c r="U11" s="65">
        <v>1349405.9680000001</v>
      </c>
      <c r="V11" s="65">
        <v>1373620.2859</v>
      </c>
      <c r="W11" s="65">
        <v>1397834.6039</v>
      </c>
      <c r="X11" s="65">
        <v>1422048.9217999999</v>
      </c>
      <c r="Y11" s="65">
        <v>1446279.7213999999</v>
      </c>
      <c r="Z11" s="65">
        <v>1470494.0393999999</v>
      </c>
      <c r="AA11" s="65">
        <v>1494708.3573</v>
      </c>
      <c r="AB11" s="65">
        <v>1518922.6753</v>
      </c>
      <c r="AC11" s="65">
        <v>1543136.9931999999</v>
      </c>
      <c r="AD11" s="65">
        <v>1567351.3112000001</v>
      </c>
      <c r="AE11" s="65">
        <v>1591582.1107999999</v>
      </c>
      <c r="AF11" s="65">
        <v>1615796.4287</v>
      </c>
      <c r="AG11" s="65">
        <v>1640010.7467</v>
      </c>
      <c r="AH11" s="65">
        <v>1664225.0645999999</v>
      </c>
      <c r="AI11" s="65">
        <v>1688439.3825999999</v>
      </c>
      <c r="AJ11" s="65">
        <v>1713237.1646666676</v>
      </c>
      <c r="AK11" s="65">
        <v>1736960.003743656</v>
      </c>
      <c r="AL11" s="65">
        <v>39980324.472410329</v>
      </c>
      <c r="AM11" s="65">
        <v>16469296.947100002</v>
      </c>
      <c r="AN11" s="66">
        <v>1</v>
      </c>
    </row>
    <row r="12" spans="1:40" x14ac:dyDescent="0.25">
      <c r="A12" t="s">
        <v>78</v>
      </c>
      <c r="B12" t="s">
        <v>79</v>
      </c>
      <c r="C12">
        <v>130190</v>
      </c>
      <c r="D12" t="s">
        <v>80</v>
      </c>
      <c r="E12" t="s">
        <v>79</v>
      </c>
      <c r="F12" t="s">
        <v>77</v>
      </c>
      <c r="G12" t="s">
        <v>64</v>
      </c>
      <c r="H12" s="65">
        <v>1151405.33495</v>
      </c>
      <c r="I12" s="65">
        <v>1298706.9474500001</v>
      </c>
      <c r="J12" s="65">
        <v>1395499.7827000001</v>
      </c>
      <c r="K12" s="65">
        <v>2947557.3177</v>
      </c>
      <c r="L12" s="65">
        <v>3078180.7744999998</v>
      </c>
      <c r="M12" s="65">
        <v>3215433.2622000002</v>
      </c>
      <c r="N12" s="65">
        <v>3334360.7587000001</v>
      </c>
      <c r="O12" s="65">
        <v>3457535.4685</v>
      </c>
      <c r="P12" s="65">
        <v>3561323.7711999998</v>
      </c>
      <c r="Q12" s="65">
        <v>3677576.0622999999</v>
      </c>
      <c r="R12" s="65">
        <v>3780066.7489</v>
      </c>
      <c r="S12" s="65">
        <v>3901334.5493000001</v>
      </c>
      <c r="T12" s="65">
        <v>4005424.2746000001</v>
      </c>
      <c r="U12" s="65">
        <v>4125968.4794999999</v>
      </c>
      <c r="V12" s="65">
        <v>4230135.9305999996</v>
      </c>
      <c r="W12" s="65">
        <v>4354792.6357000005</v>
      </c>
      <c r="X12" s="65">
        <v>4458535.4797999999</v>
      </c>
      <c r="Y12" s="65">
        <v>4583706.4020999996</v>
      </c>
      <c r="Z12" s="65">
        <v>4691234.3455999997</v>
      </c>
      <c r="AA12" s="65">
        <v>4817538.0559</v>
      </c>
      <c r="AB12" s="65">
        <v>4928582.2065000003</v>
      </c>
      <c r="AC12" s="65">
        <v>5042772.7037000004</v>
      </c>
      <c r="AD12" s="65">
        <v>5140717.1326000001</v>
      </c>
      <c r="AE12" s="65">
        <v>5259561.9705999997</v>
      </c>
      <c r="AF12" s="65">
        <v>5355384.3591999998</v>
      </c>
      <c r="AG12" s="65">
        <v>5471559.3187999995</v>
      </c>
      <c r="AH12" s="65">
        <v>5590134.7411000002</v>
      </c>
      <c r="AI12" s="65">
        <v>5711159.8054</v>
      </c>
      <c r="AJ12" s="65">
        <v>5865864.2377476096</v>
      </c>
      <c r="AK12" s="65">
        <v>5962704.4146782458</v>
      </c>
      <c r="AL12" s="65">
        <v>124394757.27252585</v>
      </c>
      <c r="AM12" s="65">
        <v>47160509.463100009</v>
      </c>
      <c r="AN12" s="66">
        <v>3</v>
      </c>
    </row>
    <row r="13" spans="1:40" x14ac:dyDescent="0.25">
      <c r="A13" t="s">
        <v>60</v>
      </c>
      <c r="B13" t="s">
        <v>61</v>
      </c>
      <c r="C13">
        <v>150360</v>
      </c>
      <c r="D13" t="s">
        <v>62</v>
      </c>
      <c r="E13" t="s">
        <v>61</v>
      </c>
      <c r="F13" t="s">
        <v>63</v>
      </c>
      <c r="G13" t="s">
        <v>64</v>
      </c>
      <c r="H13" s="65">
        <v>516790.71354999999</v>
      </c>
      <c r="I13" s="65">
        <v>549258.98384999996</v>
      </c>
      <c r="J13" s="65">
        <v>574707.61919999996</v>
      </c>
      <c r="K13" s="65">
        <v>1193531.1392999999</v>
      </c>
      <c r="L13" s="65">
        <v>1233597.0554</v>
      </c>
      <c r="M13" s="65">
        <v>1270837.4007000001</v>
      </c>
      <c r="N13" s="65">
        <v>1304587.2738000001</v>
      </c>
      <c r="O13" s="65">
        <v>1334939.2102000001</v>
      </c>
      <c r="P13" s="65">
        <v>1362564.1454</v>
      </c>
      <c r="Q13" s="65">
        <v>1389564.0438000001</v>
      </c>
      <c r="R13" s="65">
        <v>1416035.825</v>
      </c>
      <c r="S13" s="65">
        <v>1443198.3012999999</v>
      </c>
      <c r="T13" s="65">
        <v>1469256.3428</v>
      </c>
      <c r="U13" s="65">
        <v>1495602.5430999999</v>
      </c>
      <c r="V13" s="65">
        <v>1521597.7941000001</v>
      </c>
      <c r="W13" s="65">
        <v>1548383.5277</v>
      </c>
      <c r="X13" s="65">
        <v>1575263.4469000001</v>
      </c>
      <c r="Y13" s="65">
        <v>1602357.531</v>
      </c>
      <c r="Z13" s="65">
        <v>1628201.4076</v>
      </c>
      <c r="AA13" s="65">
        <v>1654165.2634000001</v>
      </c>
      <c r="AB13" s="65">
        <v>1679506.8163000001</v>
      </c>
      <c r="AC13" s="65">
        <v>1703856.662</v>
      </c>
      <c r="AD13" s="65">
        <v>1727423.4055999999</v>
      </c>
      <c r="AE13" s="65">
        <v>1750755.6636999999</v>
      </c>
      <c r="AF13" s="65">
        <v>1772512.5586000001</v>
      </c>
      <c r="AG13" s="65">
        <v>1794049.6869000001</v>
      </c>
      <c r="AH13" s="65">
        <v>1816157.531</v>
      </c>
      <c r="AI13" s="65">
        <v>1838636.5162</v>
      </c>
      <c r="AJ13" s="65">
        <v>1899108.0893857107</v>
      </c>
      <c r="AK13" s="65">
        <v>1920629.2334725633</v>
      </c>
      <c r="AL13" s="65">
        <v>43987075.731258273</v>
      </c>
      <c r="AM13" s="65">
        <v>18076068.391500004</v>
      </c>
      <c r="AN13" s="66">
        <v>3</v>
      </c>
    </row>
    <row r="14" spans="1:40" x14ac:dyDescent="0.25">
      <c r="A14" t="s">
        <v>68</v>
      </c>
      <c r="B14" t="s">
        <v>69</v>
      </c>
      <c r="C14">
        <v>291930</v>
      </c>
      <c r="D14" t="s">
        <v>70</v>
      </c>
      <c r="E14" t="s">
        <v>71</v>
      </c>
      <c r="F14" t="s">
        <v>72</v>
      </c>
      <c r="G14" t="s">
        <v>64</v>
      </c>
      <c r="H14" s="65">
        <v>538440.52599999995</v>
      </c>
      <c r="I14" s="65">
        <v>569888.45129999996</v>
      </c>
      <c r="J14" s="65">
        <v>596577.19825000002</v>
      </c>
      <c r="K14" s="65">
        <v>1242010.9772000001</v>
      </c>
      <c r="L14" s="65">
        <v>1288293.149</v>
      </c>
      <c r="M14" s="65">
        <v>1333243.8677999999</v>
      </c>
      <c r="N14" s="65">
        <v>1375718.7471</v>
      </c>
      <c r="O14" s="65">
        <v>1414528.8540000001</v>
      </c>
      <c r="P14" s="65">
        <v>1450921.5281</v>
      </c>
      <c r="Q14" s="65">
        <v>1487157.2261000001</v>
      </c>
      <c r="R14" s="65">
        <v>1523136.1603999999</v>
      </c>
      <c r="S14" s="65">
        <v>1560093.9487000001</v>
      </c>
      <c r="T14" s="65">
        <v>1596643.5989999999</v>
      </c>
      <c r="U14" s="65">
        <v>1633726.9682</v>
      </c>
      <c r="V14" s="65">
        <v>1670967.3134999999</v>
      </c>
      <c r="W14" s="65">
        <v>1709356.4291000001</v>
      </c>
      <c r="X14" s="65">
        <v>1748332.6292000001</v>
      </c>
      <c r="Y14" s="65">
        <v>1787959.0120999999</v>
      </c>
      <c r="Z14" s="65">
        <v>1826863.3047</v>
      </c>
      <c r="AA14" s="65">
        <v>1866575.4036999999</v>
      </c>
      <c r="AB14" s="65">
        <v>1905950.6247</v>
      </c>
      <c r="AC14" s="65">
        <v>1946016.5408000001</v>
      </c>
      <c r="AD14" s="65">
        <v>1986396.4092999999</v>
      </c>
      <c r="AE14" s="65">
        <v>2027247.2061000001</v>
      </c>
      <c r="AF14" s="65">
        <v>2067237.4785</v>
      </c>
      <c r="AG14" s="65">
        <v>2107428.9755000002</v>
      </c>
      <c r="AH14" s="65">
        <v>2148368.3563000001</v>
      </c>
      <c r="AI14" s="65">
        <v>2190255.1957999999</v>
      </c>
      <c r="AJ14" s="65">
        <v>2227217.0243150741</v>
      </c>
      <c r="AK14" s="65">
        <v>2263363.6489315182</v>
      </c>
      <c r="AL14" s="65">
        <v>49089916.753696598</v>
      </c>
      <c r="AM14" s="65">
        <v>19281348.514649998</v>
      </c>
      <c r="AN14" s="66">
        <v>2</v>
      </c>
    </row>
    <row r="15" spans="1:40" x14ac:dyDescent="0.25">
      <c r="A15" t="s">
        <v>110</v>
      </c>
      <c r="B15" t="s">
        <v>111</v>
      </c>
      <c r="C15">
        <v>130340</v>
      </c>
      <c r="D15" t="s">
        <v>112</v>
      </c>
      <c r="E15" t="s">
        <v>111</v>
      </c>
      <c r="F15" t="s">
        <v>77</v>
      </c>
      <c r="G15" t="s">
        <v>64</v>
      </c>
      <c r="H15" s="65">
        <v>1267893.5922999999</v>
      </c>
      <c r="I15" s="65">
        <v>1367226.61445</v>
      </c>
      <c r="J15" s="65">
        <v>1449419.6368499999</v>
      </c>
      <c r="K15" s="65">
        <v>3048830.5828</v>
      </c>
      <c r="L15" s="65">
        <v>3189571.8064000001</v>
      </c>
      <c r="M15" s="65">
        <v>3326743.1516999998</v>
      </c>
      <c r="N15" s="65">
        <v>3456575.2659</v>
      </c>
      <c r="O15" s="65">
        <v>3579567.62</v>
      </c>
      <c r="P15" s="65">
        <v>3695023.5093999999</v>
      </c>
      <c r="Q15" s="65">
        <v>3813563.0745999999</v>
      </c>
      <c r="R15" s="65">
        <v>3930172.6329999999</v>
      </c>
      <c r="S15" s="65">
        <v>4052272.5652000001</v>
      </c>
      <c r="T15" s="65">
        <v>4171613.8753</v>
      </c>
      <c r="U15" s="65">
        <v>4295480.3568000002</v>
      </c>
      <c r="V15" s="65">
        <v>4419039.1475999998</v>
      </c>
      <c r="W15" s="65">
        <v>4548048.7709999997</v>
      </c>
      <c r="X15" s="65">
        <v>4677439.4353999998</v>
      </c>
      <c r="Y15" s="65">
        <v>4812673.0295000002</v>
      </c>
      <c r="Z15" s="65">
        <v>4943849.4272999996</v>
      </c>
      <c r="AA15" s="65">
        <v>5080124.5834999997</v>
      </c>
      <c r="AB15" s="65">
        <v>5214272.4162999997</v>
      </c>
      <c r="AC15" s="65">
        <v>5350327.2923999997</v>
      </c>
      <c r="AD15" s="65">
        <v>5485610.2830999997</v>
      </c>
      <c r="AE15" s="65">
        <v>5626562.1922000004</v>
      </c>
      <c r="AF15" s="65">
        <v>5762818.7034</v>
      </c>
      <c r="AG15" s="65">
        <v>5904600.5802999996</v>
      </c>
      <c r="AH15" s="65">
        <v>6048977.2120000003</v>
      </c>
      <c r="AI15" s="65">
        <v>6196788.1607999997</v>
      </c>
      <c r="AJ15" s="65">
        <v>6276424.2289460301</v>
      </c>
      <c r="AK15" s="65">
        <v>6399709.0115168989</v>
      </c>
      <c r="AL15" s="65">
        <v>131391218.75996292</v>
      </c>
      <c r="AM15" s="65">
        <v>49062993.432299994</v>
      </c>
      <c r="AN15" s="66">
        <v>3</v>
      </c>
    </row>
    <row r="16" spans="1:40" x14ac:dyDescent="0.25">
      <c r="A16" t="s">
        <v>85</v>
      </c>
      <c r="B16" t="s">
        <v>86</v>
      </c>
      <c r="C16">
        <v>292400</v>
      </c>
      <c r="D16" t="s">
        <v>87</v>
      </c>
      <c r="E16" t="s">
        <v>86</v>
      </c>
      <c r="F16" t="s">
        <v>72</v>
      </c>
      <c r="G16" t="s">
        <v>64</v>
      </c>
      <c r="H16" s="65">
        <v>162305.98555000001</v>
      </c>
      <c r="I16" s="65">
        <v>171063.02554999999</v>
      </c>
      <c r="J16" s="65">
        <v>178975.4779</v>
      </c>
      <c r="K16" s="65">
        <v>373306.71970000002</v>
      </c>
      <c r="L16" s="65">
        <v>388124.04619999998</v>
      </c>
      <c r="M16" s="65">
        <v>402882.10340000002</v>
      </c>
      <c r="N16" s="65">
        <v>417106.73690000002</v>
      </c>
      <c r="O16" s="65">
        <v>430773.32549999998</v>
      </c>
      <c r="P16" s="65">
        <v>443871.84220000001</v>
      </c>
      <c r="Q16" s="65">
        <v>457088.89740000002</v>
      </c>
      <c r="R16" s="65">
        <v>470527.07579999999</v>
      </c>
      <c r="S16" s="65">
        <v>484490.011</v>
      </c>
      <c r="T16" s="65">
        <v>498299.75929999998</v>
      </c>
      <c r="U16" s="65">
        <v>512613.29680000001</v>
      </c>
      <c r="V16" s="65">
        <v>527186.37620000006</v>
      </c>
      <c r="W16" s="65">
        <v>542181.51060000004</v>
      </c>
      <c r="X16" s="65">
        <v>557502.6263</v>
      </c>
      <c r="Y16" s="65">
        <v>573268.26170000003</v>
      </c>
      <c r="Z16" s="65">
        <v>588979.64139999996</v>
      </c>
      <c r="AA16" s="65">
        <v>605071.25800000003</v>
      </c>
      <c r="AB16" s="65">
        <v>621162.87459999998</v>
      </c>
      <c r="AC16" s="65">
        <v>637717.70519999997</v>
      </c>
      <c r="AD16" s="65">
        <v>654046.39899999998</v>
      </c>
      <c r="AE16" s="65">
        <v>670671.43940000003</v>
      </c>
      <c r="AF16" s="65">
        <v>687153.32010000001</v>
      </c>
      <c r="AG16" s="65">
        <v>703807.99509999994</v>
      </c>
      <c r="AH16" s="65">
        <v>720877.55519999994</v>
      </c>
      <c r="AI16" s="65">
        <v>738677.18030000001</v>
      </c>
      <c r="AJ16" s="65">
        <v>743634.25920873135</v>
      </c>
      <c r="AK16" s="65">
        <v>758709.33414093032</v>
      </c>
      <c r="AL16" s="65">
        <v>15722076.03964966</v>
      </c>
      <c r="AM16" s="65">
        <v>5918614.6793999989</v>
      </c>
      <c r="AN16" s="66">
        <v>3</v>
      </c>
    </row>
    <row r="17" spans="1:41" x14ac:dyDescent="0.25">
      <c r="A17" t="s">
        <v>117</v>
      </c>
      <c r="B17" s="67" t="s">
        <v>118</v>
      </c>
      <c r="C17">
        <v>510677</v>
      </c>
      <c r="D17" t="s">
        <v>119</v>
      </c>
      <c r="E17" t="s">
        <v>118</v>
      </c>
      <c r="F17" t="s">
        <v>120</v>
      </c>
      <c r="G17" t="s">
        <v>64</v>
      </c>
      <c r="H17" s="65">
        <v>39474.434099999999</v>
      </c>
      <c r="I17" s="65">
        <v>39516.919849999998</v>
      </c>
      <c r="J17" s="65">
        <v>39545.243699999999</v>
      </c>
      <c r="K17" s="65">
        <v>79175.458899999998</v>
      </c>
      <c r="L17" s="65">
        <v>79260.430399999997</v>
      </c>
      <c r="M17" s="65">
        <v>79345.401899999997</v>
      </c>
      <c r="N17" s="65">
        <v>79402.049599999998</v>
      </c>
      <c r="O17" s="65">
        <v>79487.021099999998</v>
      </c>
      <c r="P17" s="65">
        <v>79571.992599999998</v>
      </c>
      <c r="Q17" s="65">
        <v>79656.964099999997</v>
      </c>
      <c r="R17" s="65">
        <v>79741.935700000002</v>
      </c>
      <c r="S17" s="65">
        <v>79798.583299999998</v>
      </c>
      <c r="T17" s="65">
        <v>79883.554799999998</v>
      </c>
      <c r="U17" s="65">
        <v>79968.526400000002</v>
      </c>
      <c r="V17" s="65">
        <v>80053.497900000002</v>
      </c>
      <c r="W17" s="65">
        <v>80138.469400000002</v>
      </c>
      <c r="X17" s="65">
        <v>80223.440900000001</v>
      </c>
      <c r="Y17" s="65">
        <v>80308.412400000001</v>
      </c>
      <c r="Z17" s="65">
        <v>80393.383900000001</v>
      </c>
      <c r="AA17" s="65">
        <v>80478.3554</v>
      </c>
      <c r="AB17" s="65">
        <v>80563.3269</v>
      </c>
      <c r="AC17" s="65">
        <v>80648.298500000004</v>
      </c>
      <c r="AD17" s="65">
        <v>80733.27</v>
      </c>
      <c r="AE17" s="65">
        <v>80818.241500000004</v>
      </c>
      <c r="AF17" s="65">
        <v>80903.213000000003</v>
      </c>
      <c r="AG17" s="65">
        <v>80988.184500000003</v>
      </c>
      <c r="AH17" s="65">
        <v>81073.156000000003</v>
      </c>
      <c r="AI17" s="65">
        <v>81174.609200000006</v>
      </c>
      <c r="AJ17" s="65">
        <v>81222.974337301581</v>
      </c>
      <c r="AK17" s="65">
        <v>81307.412801360551</v>
      </c>
      <c r="AL17" s="65">
        <v>2284856.7630886626</v>
      </c>
      <c r="AM17" s="65">
        <v>1073882.0143500001</v>
      </c>
      <c r="AN17" s="66">
        <v>0</v>
      </c>
    </row>
    <row r="18" spans="1:41" x14ac:dyDescent="0.25">
      <c r="A18" t="s">
        <v>106</v>
      </c>
      <c r="B18" t="s">
        <v>146</v>
      </c>
      <c r="C18">
        <v>221060</v>
      </c>
      <c r="D18" t="s">
        <v>107</v>
      </c>
      <c r="E18" t="s">
        <v>108</v>
      </c>
      <c r="F18" t="s">
        <v>109</v>
      </c>
      <c r="G18" t="s">
        <v>64</v>
      </c>
      <c r="H18" s="65">
        <v>407908.05810000002</v>
      </c>
      <c r="I18" s="65">
        <v>430985.53739999997</v>
      </c>
      <c r="J18" s="65">
        <v>451092.6495</v>
      </c>
      <c r="K18" s="65">
        <v>939648.51399999997</v>
      </c>
      <c r="L18" s="65">
        <v>979110.9314</v>
      </c>
      <c r="M18" s="65">
        <v>991112.96589999995</v>
      </c>
      <c r="N18" s="65">
        <v>1035955.2095999999</v>
      </c>
      <c r="O18" s="65">
        <v>1080560.3759999999</v>
      </c>
      <c r="P18" s="65">
        <v>1091317.7549999999</v>
      </c>
      <c r="Q18" s="65">
        <v>1135640.2555</v>
      </c>
      <c r="R18" s="65">
        <v>1146178.0086000001</v>
      </c>
      <c r="S18" s="65">
        <v>1191542.8744999999</v>
      </c>
      <c r="T18" s="65">
        <v>1201707.5604999999</v>
      </c>
      <c r="U18" s="65">
        <v>1211931.5157999999</v>
      </c>
      <c r="V18" s="65">
        <v>1256981.2021000001</v>
      </c>
      <c r="W18" s="65">
        <v>1267649.6771</v>
      </c>
      <c r="X18" s="65">
        <v>1314076.2379999999</v>
      </c>
      <c r="Y18" s="65">
        <v>1325032.3987</v>
      </c>
      <c r="Z18" s="65">
        <v>1371089.6631</v>
      </c>
      <c r="AA18" s="65">
        <v>1381076.5412000001</v>
      </c>
      <c r="AB18" s="65">
        <v>1427163.4402000001</v>
      </c>
      <c r="AC18" s="65">
        <v>1436512.0366</v>
      </c>
      <c r="AD18" s="65">
        <v>1482586.7522</v>
      </c>
      <c r="AE18" s="65">
        <v>1491121.5323000001</v>
      </c>
      <c r="AF18" s="65">
        <v>1535963.7759</v>
      </c>
      <c r="AG18" s="65">
        <v>1542750.1114000001</v>
      </c>
      <c r="AH18" s="65">
        <v>1549566.0815999999</v>
      </c>
      <c r="AI18" s="65">
        <v>1556505.6041000001</v>
      </c>
      <c r="AJ18" s="65">
        <v>1631588.2819634899</v>
      </c>
      <c r="AK18" s="65">
        <v>1655429.525820978</v>
      </c>
      <c r="AL18" s="65">
        <v>36519785.074084468</v>
      </c>
      <c r="AM18" s="65">
        <v>14551673.413899997</v>
      </c>
      <c r="AN18" s="66">
        <v>0</v>
      </c>
    </row>
    <row r="19" spans="1:41" x14ac:dyDescent="0.25">
      <c r="A19" t="s">
        <v>95</v>
      </c>
      <c r="B19" t="s">
        <v>143</v>
      </c>
      <c r="C19">
        <v>261390</v>
      </c>
      <c r="D19" t="s">
        <v>96</v>
      </c>
      <c r="E19" t="s">
        <v>97</v>
      </c>
      <c r="F19" t="s">
        <v>98</v>
      </c>
      <c r="G19" t="s">
        <v>64</v>
      </c>
      <c r="H19" s="65">
        <v>102915.74205</v>
      </c>
      <c r="I19" s="65">
        <v>107364.90429999999</v>
      </c>
      <c r="J19" s="65">
        <v>111148.4564</v>
      </c>
      <c r="K19" s="65">
        <v>229252.7346</v>
      </c>
      <c r="L19" s="65">
        <v>235941.79980000001</v>
      </c>
      <c r="M19" s="65">
        <v>242331.14490000001</v>
      </c>
      <c r="N19" s="65">
        <v>248408.9278</v>
      </c>
      <c r="O19" s="65">
        <v>254146.8247</v>
      </c>
      <c r="P19" s="65">
        <v>259289.9209</v>
      </c>
      <c r="Q19" s="65">
        <v>264449.49890000001</v>
      </c>
      <c r="R19" s="65">
        <v>269620.91899999999</v>
      </c>
      <c r="S19" s="65">
        <v>274905.63449999999</v>
      </c>
      <c r="T19" s="65">
        <v>280048.73070000001</v>
      </c>
      <c r="U19" s="65">
        <v>285248.47470000002</v>
      </c>
      <c r="V19" s="65">
        <v>290533.19010000001</v>
      </c>
      <c r="W19" s="65">
        <v>295874.55320000002</v>
      </c>
      <c r="X19" s="65">
        <v>301045.97330000001</v>
      </c>
      <c r="Y19" s="65">
        <v>306460.46580000001</v>
      </c>
      <c r="Z19" s="65">
        <v>311745.1813</v>
      </c>
      <c r="AA19" s="65">
        <v>317058.2206</v>
      </c>
      <c r="AB19" s="65">
        <v>322371.2599</v>
      </c>
      <c r="AC19" s="65">
        <v>327627.65149999998</v>
      </c>
      <c r="AD19" s="65">
        <v>332770.74770000001</v>
      </c>
      <c r="AE19" s="65">
        <v>338027.13939999999</v>
      </c>
      <c r="AF19" s="65">
        <v>343056.94030000002</v>
      </c>
      <c r="AG19" s="65">
        <v>348058.41739999998</v>
      </c>
      <c r="AH19" s="65">
        <v>353217.99530000001</v>
      </c>
      <c r="AI19" s="65">
        <v>358417.73920000001</v>
      </c>
      <c r="AJ19" s="65">
        <v>365928.95815714262</v>
      </c>
      <c r="AK19" s="65">
        <v>370788.22638594173</v>
      </c>
      <c r="AL19" s="65">
        <v>8448056.3727930821</v>
      </c>
      <c r="AM19" s="65">
        <v>3455606.9033500003</v>
      </c>
      <c r="AN19" s="66">
        <v>0</v>
      </c>
    </row>
    <row r="20" spans="1:41" s="68" customFormat="1" x14ac:dyDescent="0.25">
      <c r="A20" t="s">
        <v>81</v>
      </c>
      <c r="B20" t="s">
        <v>141</v>
      </c>
      <c r="C20">
        <v>120060</v>
      </c>
      <c r="D20" t="s">
        <v>83</v>
      </c>
      <c r="E20" t="s">
        <v>82</v>
      </c>
      <c r="F20" t="s">
        <v>84</v>
      </c>
      <c r="G20" t="s">
        <v>64</v>
      </c>
      <c r="H20" s="65">
        <v>127083.07769999999</v>
      </c>
      <c r="I20" s="65">
        <v>133812.65075</v>
      </c>
      <c r="J20" s="65">
        <v>139635.86004999999</v>
      </c>
      <c r="K20" s="65">
        <v>290699.89480000001</v>
      </c>
      <c r="L20" s="65">
        <v>301368.36989999999</v>
      </c>
      <c r="M20" s="65">
        <v>311699.92340000003</v>
      </c>
      <c r="N20" s="65">
        <v>321915.21769999998</v>
      </c>
      <c r="O20" s="65">
        <v>331427.94130000001</v>
      </c>
      <c r="P20" s="65">
        <v>339933.08669999999</v>
      </c>
      <c r="Q20" s="65">
        <v>349149.46380000003</v>
      </c>
      <c r="R20" s="65">
        <v>358128.76370000001</v>
      </c>
      <c r="S20" s="65">
        <v>367201.98109999998</v>
      </c>
      <c r="T20" s="65">
        <v>376210.91570000001</v>
      </c>
      <c r="U20" s="65">
        <v>385723.63929999998</v>
      </c>
      <c r="V20" s="65">
        <v>395414.17080000002</v>
      </c>
      <c r="W20" s="65">
        <v>405045.43310000002</v>
      </c>
      <c r="X20" s="65">
        <v>414824.86859999999</v>
      </c>
      <c r="Y20" s="65">
        <v>425202.01069999998</v>
      </c>
      <c r="Z20" s="65">
        <v>435248.1581</v>
      </c>
      <c r="AA20" s="65">
        <v>444997.95899999997</v>
      </c>
      <c r="AB20" s="65">
        <v>455192.27960000001</v>
      </c>
      <c r="AC20" s="65">
        <v>464379.0221</v>
      </c>
      <c r="AD20" s="65">
        <v>474028.97850000003</v>
      </c>
      <c r="AE20" s="65">
        <v>483008.27840000001</v>
      </c>
      <c r="AF20" s="65">
        <v>491720.8664</v>
      </c>
      <c r="AG20" s="65">
        <v>500522.35830000002</v>
      </c>
      <c r="AH20" s="65">
        <v>509501.65820000001</v>
      </c>
      <c r="AI20" s="65">
        <v>518629.13130000001</v>
      </c>
      <c r="AJ20" s="65">
        <v>530788.9723523818</v>
      </c>
      <c r="AK20" s="65">
        <v>539865.36527970433</v>
      </c>
      <c r="AL20" s="65">
        <v>11622360.296632085</v>
      </c>
      <c r="AM20" s="65">
        <v>4529404.9567</v>
      </c>
      <c r="AN20" s="71">
        <v>3</v>
      </c>
      <c r="AO20" s="71"/>
    </row>
    <row r="21" spans="1:41" s="68" customFormat="1" x14ac:dyDescent="0.25">
      <c r="A21" t="s">
        <v>88</v>
      </c>
      <c r="B21" t="s">
        <v>142</v>
      </c>
      <c r="C21">
        <v>110030</v>
      </c>
      <c r="D21" t="s">
        <v>90</v>
      </c>
      <c r="E21" t="s">
        <v>89</v>
      </c>
      <c r="F21" t="s">
        <v>91</v>
      </c>
      <c r="G21" t="s">
        <v>64</v>
      </c>
      <c r="H21" s="65">
        <v>357789.40659999999</v>
      </c>
      <c r="I21" s="65">
        <v>378501.13520000002</v>
      </c>
      <c r="J21" s="65">
        <v>396652.36015000002</v>
      </c>
      <c r="K21" s="65">
        <v>827720.58570000005</v>
      </c>
      <c r="L21" s="65">
        <v>860370.80350000004</v>
      </c>
      <c r="M21" s="65">
        <v>891813.17039999994</v>
      </c>
      <c r="N21" s="65">
        <v>921512.10640000005</v>
      </c>
      <c r="O21" s="65">
        <v>949101.96829999995</v>
      </c>
      <c r="P21" s="65">
        <v>975406.59979999997</v>
      </c>
      <c r="Q21" s="65">
        <v>1001514.7291</v>
      </c>
      <c r="R21" s="65">
        <v>1027568.6027</v>
      </c>
      <c r="S21" s="65">
        <v>1054387.9637</v>
      </c>
      <c r="T21" s="65">
        <v>1080945.6265</v>
      </c>
      <c r="U21" s="65">
        <v>1108031.6993</v>
      </c>
      <c r="V21" s="65">
        <v>1135284.6396999999</v>
      </c>
      <c r="W21" s="65">
        <v>1163247.5686999999</v>
      </c>
      <c r="X21" s="65">
        <v>1192046.6636000001</v>
      </c>
      <c r="Y21" s="65">
        <v>1221088.6236</v>
      </c>
      <c r="Z21" s="65">
        <v>1249691.0774000001</v>
      </c>
      <c r="AA21" s="65">
        <v>1278717.0833000001</v>
      </c>
      <c r="AB21" s="65">
        <v>1307645.5183000001</v>
      </c>
      <c r="AC21" s="65">
        <v>1335671.2390999999</v>
      </c>
      <c r="AD21" s="65">
        <v>1362554.8829999999</v>
      </c>
      <c r="AE21" s="65">
        <v>1389374.2439999999</v>
      </c>
      <c r="AF21" s="65">
        <v>1415368.8483</v>
      </c>
      <c r="AG21" s="65">
        <v>1441490.6583</v>
      </c>
      <c r="AH21" s="65">
        <v>1468125.0415000001</v>
      </c>
      <c r="AI21" s="65">
        <v>1495151.8451</v>
      </c>
      <c r="AJ21" s="65">
        <v>1530425.0478428528</v>
      </c>
      <c r="AK21" s="65">
        <v>1556486.3287950158</v>
      </c>
      <c r="AL21" s="65">
        <v>33373686.067887865</v>
      </c>
      <c r="AM21" s="65">
        <v>12966601.397049999</v>
      </c>
      <c r="AN21" s="71">
        <v>4</v>
      </c>
      <c r="AO21" s="71"/>
    </row>
    <row r="22" spans="1:41" x14ac:dyDescent="0.25">
      <c r="H22" s="72">
        <v>12340140.76575</v>
      </c>
      <c r="I22" s="72">
        <v>13153093.257300001</v>
      </c>
      <c r="J22" s="72">
        <v>13803390.874499997</v>
      </c>
      <c r="K22" s="72">
        <v>28773037.660300002</v>
      </c>
      <c r="L22" s="72">
        <v>29849272.309900001</v>
      </c>
      <c r="M22" s="72">
        <v>30873268.469599999</v>
      </c>
      <c r="N22" s="72">
        <v>31850415.390999999</v>
      </c>
      <c r="O22" s="72">
        <v>32763837.633999996</v>
      </c>
      <c r="P22" s="72">
        <v>33572919.348099999</v>
      </c>
      <c r="Q22" s="72">
        <v>34421109.704800002</v>
      </c>
      <c r="R22" s="72">
        <v>35216348.142300002</v>
      </c>
      <c r="S22" s="72">
        <v>36082879.193699993</v>
      </c>
      <c r="T22" s="72">
        <v>36882524.639200002</v>
      </c>
      <c r="U22" s="72">
        <v>37708778.502299994</v>
      </c>
      <c r="V22" s="72">
        <v>38548004.198599994</v>
      </c>
      <c r="W22" s="72">
        <v>39393881.551100001</v>
      </c>
      <c r="X22" s="72">
        <v>40255548.891400009</v>
      </c>
      <c r="Y22" s="72">
        <v>41121180.847499996</v>
      </c>
      <c r="Z22" s="72">
        <v>41976524.462100007</v>
      </c>
      <c r="AA22" s="72">
        <v>42825390.619300008</v>
      </c>
      <c r="AB22" s="72">
        <v>43688994.573200002</v>
      </c>
      <c r="AC22" s="72">
        <v>44488558.931900002</v>
      </c>
      <c r="AD22" s="72">
        <v>45298875.847100005</v>
      </c>
      <c r="AE22" s="72">
        <v>46092580.355599999</v>
      </c>
      <c r="AF22" s="72">
        <v>46871252.711800009</v>
      </c>
      <c r="AG22" s="72">
        <v>47637057.305500008</v>
      </c>
      <c r="AH22" s="72">
        <v>48416539.534800008</v>
      </c>
      <c r="AI22" s="72">
        <v>49209971.207000002</v>
      </c>
      <c r="AJ22" s="72">
        <v>50568774.124341272</v>
      </c>
      <c r="AK22" s="72">
        <v>51319795.931690075</v>
      </c>
      <c r="AL22" s="72">
        <v>1125003946.9856813</v>
      </c>
      <c r="AM22" s="72">
        <v>445839020.09134996</v>
      </c>
    </row>
    <row r="23" spans="1:41" x14ac:dyDescent="0.25">
      <c r="H23" s="72">
        <v>12340140.76575</v>
      </c>
      <c r="I23" s="72">
        <v>25493234.023050003</v>
      </c>
      <c r="J23" s="72">
        <v>39296624.897550002</v>
      </c>
      <c r="K23" s="72">
        <v>68069662.557850003</v>
      </c>
      <c r="L23" s="72">
        <v>97918934.867750004</v>
      </c>
      <c r="M23" s="72">
        <v>128792203.33735001</v>
      </c>
      <c r="N23" s="72">
        <v>160642618.72835001</v>
      </c>
      <c r="O23" s="72">
        <v>193406456.36235002</v>
      </c>
      <c r="P23" s="72">
        <v>226979375.71045002</v>
      </c>
      <c r="Q23" s="72">
        <v>261400485.41525003</v>
      </c>
      <c r="R23" s="72">
        <v>296616833.55755001</v>
      </c>
      <c r="S23" s="72">
        <v>332699712.75125003</v>
      </c>
      <c r="T23" s="72">
        <v>369582237.39045</v>
      </c>
      <c r="U23" s="72">
        <v>407291015.89275002</v>
      </c>
      <c r="V23" s="72">
        <v>445839020.09135002</v>
      </c>
      <c r="W23" s="72">
        <v>485232901.64245003</v>
      </c>
      <c r="X23" s="72">
        <v>525488450.53385007</v>
      </c>
      <c r="Y23" s="72">
        <v>566609631.38135004</v>
      </c>
      <c r="Z23" s="72">
        <v>608586155.84345007</v>
      </c>
      <c r="AA23" s="72">
        <v>651411546.46275008</v>
      </c>
      <c r="AB23" s="72">
        <v>695100541.03595006</v>
      </c>
      <c r="AC23" s="72">
        <v>739589099.96785009</v>
      </c>
      <c r="AD23" s="72">
        <v>784887975.81495011</v>
      </c>
      <c r="AE23" s="72">
        <v>830980556.17055011</v>
      </c>
      <c r="AF23" s="72">
        <v>877851808.88235009</v>
      </c>
      <c r="AG23" s="72">
        <v>925488866.18785012</v>
      </c>
      <c r="AH23" s="72">
        <v>973905405.72265017</v>
      </c>
      <c r="AI23" s="72">
        <v>1023115376.9296502</v>
      </c>
      <c r="AJ23" s="72">
        <v>1073684151.0539914</v>
      </c>
      <c r="AK23" s="72">
        <v>1125003946.9856815</v>
      </c>
    </row>
    <row r="28" spans="1:41" x14ac:dyDescent="0.25">
      <c r="A28" s="73" t="s">
        <v>135</v>
      </c>
    </row>
  </sheetData>
  <autoFilter ref="A2:AM23" xr:uid="{349CBB29-228C-4F2C-98D3-4C909DC92161}">
    <sortState xmlns:xlrd2="http://schemas.microsoft.com/office/spreadsheetml/2017/richdata2" ref="A3:AM23">
      <sortCondition ref="E2:E23"/>
    </sortState>
  </autoFilter>
  <hyperlinks>
    <hyperlink ref="A28" location="Introdução!A1" display="Introdução!A1" xr:uid="{05BCF43C-6BBF-4D0E-B051-986C19E6D2D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E563-B8B8-4B13-833E-D8D50C2D020E}">
  <sheetPr>
    <tabColor rgb="FF00B0F0"/>
  </sheetPr>
  <dimension ref="A1:CS28"/>
  <sheetViews>
    <sheetView topLeftCell="A3" workbookViewId="0">
      <pane xSplit="6" topLeftCell="G1" activePane="topRight" state="frozen"/>
      <selection activeCell="H3" sqref="H3"/>
      <selection pane="topRight" activeCell="E6" sqref="E6"/>
    </sheetView>
  </sheetViews>
  <sheetFormatPr defaultRowHeight="15" x14ac:dyDescent="0.25"/>
  <cols>
    <col min="1" max="1" width="7" bestFit="1" customWidth="1"/>
    <col min="2" max="2" width="19.140625" customWidth="1"/>
    <col min="3" max="3" width="7.42578125" bestFit="1" customWidth="1"/>
    <col min="4" max="4" width="13.140625" bestFit="1" customWidth="1"/>
    <col min="5" max="5" width="18.28515625" customWidth="1"/>
    <col min="6" max="6" width="3.85546875" bestFit="1" customWidth="1"/>
    <col min="7" max="7" width="10.140625" customWidth="1"/>
    <col min="8" max="13" width="18" bestFit="1" customWidth="1"/>
    <col min="14" max="14" width="18.140625" bestFit="1" customWidth="1"/>
    <col min="15" max="35" width="19.7109375" bestFit="1" customWidth="1"/>
    <col min="36" max="37" width="19.7109375" customWidth="1"/>
    <col min="38" max="38" width="20.42578125" bestFit="1" customWidth="1"/>
    <col min="39" max="39" width="19.42578125" bestFit="1" customWidth="1"/>
    <col min="40" max="40" width="18" bestFit="1" customWidth="1"/>
  </cols>
  <sheetData>
    <row r="1" spans="1:97" x14ac:dyDescent="0.25">
      <c r="A1" s="62" t="s">
        <v>44</v>
      </c>
      <c r="B1" s="62" t="s">
        <v>136</v>
      </c>
      <c r="C1" s="62" t="s">
        <v>137</v>
      </c>
      <c r="D1" s="62" t="s">
        <v>46</v>
      </c>
      <c r="E1" s="62" t="s">
        <v>47</v>
      </c>
      <c r="F1" s="62" t="s">
        <v>48</v>
      </c>
      <c r="G1" s="62" t="s">
        <v>138</v>
      </c>
      <c r="H1" s="62" t="s">
        <v>139</v>
      </c>
      <c r="I1" s="62" t="s">
        <v>139</v>
      </c>
      <c r="J1" s="62" t="s">
        <v>139</v>
      </c>
      <c r="K1" s="62" t="s">
        <v>139</v>
      </c>
      <c r="L1" s="62" t="s">
        <v>139</v>
      </c>
      <c r="M1" s="62" t="s">
        <v>139</v>
      </c>
      <c r="N1" s="62" t="s">
        <v>139</v>
      </c>
      <c r="O1" s="62" t="s">
        <v>139</v>
      </c>
      <c r="P1" s="62" t="s">
        <v>139</v>
      </c>
      <c r="Q1" s="62" t="s">
        <v>139</v>
      </c>
      <c r="R1" s="62" t="s">
        <v>139</v>
      </c>
      <c r="S1" s="62" t="s">
        <v>139</v>
      </c>
      <c r="T1" s="62" t="s">
        <v>139</v>
      </c>
      <c r="U1" s="62" t="s">
        <v>139</v>
      </c>
      <c r="V1" s="62" t="s">
        <v>139</v>
      </c>
      <c r="W1" s="62" t="s">
        <v>139</v>
      </c>
      <c r="X1" s="62" t="s">
        <v>139</v>
      </c>
      <c r="Y1" s="62" t="s">
        <v>139</v>
      </c>
      <c r="Z1" s="62" t="s">
        <v>139</v>
      </c>
      <c r="AA1" s="62" t="s">
        <v>139</v>
      </c>
      <c r="AB1" s="62" t="s">
        <v>139</v>
      </c>
      <c r="AC1" s="62" t="s">
        <v>139</v>
      </c>
      <c r="AD1" s="62" t="s">
        <v>139</v>
      </c>
      <c r="AE1" s="62" t="s">
        <v>139</v>
      </c>
      <c r="AF1" s="62" t="s">
        <v>139</v>
      </c>
      <c r="AG1" s="62" t="s">
        <v>139</v>
      </c>
      <c r="AH1" s="62" t="s">
        <v>139</v>
      </c>
      <c r="AI1" s="62" t="s">
        <v>139</v>
      </c>
      <c r="AJ1" s="62" t="s">
        <v>139</v>
      </c>
      <c r="AK1" s="62" t="s">
        <v>139</v>
      </c>
      <c r="AL1" s="62" t="s">
        <v>139</v>
      </c>
      <c r="AM1" s="62" t="s">
        <v>139</v>
      </c>
      <c r="AN1" s="62" t="s">
        <v>53</v>
      </c>
    </row>
    <row r="2" spans="1:97" x14ac:dyDescent="0.25">
      <c r="A2" s="63" t="s">
        <v>44</v>
      </c>
      <c r="B2" s="63" t="s">
        <v>136</v>
      </c>
      <c r="C2" s="63" t="s">
        <v>137</v>
      </c>
      <c r="D2" s="63" t="s">
        <v>46</v>
      </c>
      <c r="E2" s="63" t="s">
        <v>47</v>
      </c>
      <c r="F2" s="63" t="s">
        <v>48</v>
      </c>
      <c r="G2" s="63" t="s">
        <v>138</v>
      </c>
      <c r="H2" s="64">
        <v>1</v>
      </c>
      <c r="I2" s="64">
        <v>2</v>
      </c>
      <c r="J2" s="64">
        <v>3</v>
      </c>
      <c r="K2" s="64">
        <v>4</v>
      </c>
      <c r="L2" s="64">
        <v>5</v>
      </c>
      <c r="M2" s="64">
        <v>6</v>
      </c>
      <c r="N2" s="64">
        <v>7</v>
      </c>
      <c r="O2" s="64">
        <v>8</v>
      </c>
      <c r="P2" s="64">
        <v>9</v>
      </c>
      <c r="Q2" s="64">
        <v>10</v>
      </c>
      <c r="R2" s="64">
        <v>11</v>
      </c>
      <c r="S2" s="64">
        <v>12</v>
      </c>
      <c r="T2" s="64">
        <v>13</v>
      </c>
      <c r="U2" s="64">
        <v>14</v>
      </c>
      <c r="V2" s="64">
        <v>15</v>
      </c>
      <c r="W2" s="64">
        <v>16</v>
      </c>
      <c r="X2" s="64">
        <v>17</v>
      </c>
      <c r="Y2" s="64">
        <v>18</v>
      </c>
      <c r="Z2" s="64">
        <v>19</v>
      </c>
      <c r="AA2" s="64">
        <v>20</v>
      </c>
      <c r="AB2" s="64">
        <v>21</v>
      </c>
      <c r="AC2" s="64">
        <v>22</v>
      </c>
      <c r="AD2" s="64">
        <v>23</v>
      </c>
      <c r="AE2" s="64">
        <v>24</v>
      </c>
      <c r="AF2" s="64">
        <v>25</v>
      </c>
      <c r="AG2" s="64">
        <v>26</v>
      </c>
      <c r="AH2" s="64">
        <v>27</v>
      </c>
      <c r="AI2" s="64">
        <v>28</v>
      </c>
      <c r="AJ2" s="64">
        <v>29</v>
      </c>
      <c r="AK2" s="64">
        <v>30</v>
      </c>
      <c r="AL2" s="74" t="s">
        <v>55</v>
      </c>
      <c r="AM2" s="62" t="s">
        <v>140</v>
      </c>
      <c r="AN2" s="63" t="s">
        <v>53</v>
      </c>
    </row>
    <row r="3" spans="1:97" x14ac:dyDescent="0.25">
      <c r="A3" t="s">
        <v>60</v>
      </c>
      <c r="B3" t="s">
        <v>61</v>
      </c>
      <c r="C3">
        <v>150360</v>
      </c>
      <c r="D3" t="s">
        <v>62</v>
      </c>
      <c r="E3" t="s">
        <v>61</v>
      </c>
      <c r="F3" t="s">
        <v>63</v>
      </c>
      <c r="G3" t="s">
        <v>64</v>
      </c>
      <c r="H3" s="65">
        <v>4935465.3117000004</v>
      </c>
      <c r="I3" s="65">
        <v>4940660.2350000003</v>
      </c>
      <c r="J3" s="65">
        <v>4944732.0165999997</v>
      </c>
      <c r="K3" s="65">
        <v>4948261.2887000004</v>
      </c>
      <c r="L3" s="65">
        <v>4951466.5619999999</v>
      </c>
      <c r="M3" s="65">
        <v>4954445.7895999998</v>
      </c>
      <c r="N3" s="65">
        <v>4957145.7795000002</v>
      </c>
      <c r="O3" s="65">
        <v>4959573.9343999997</v>
      </c>
      <c r="P3" s="65">
        <v>4961783.9292000001</v>
      </c>
      <c r="Q3" s="65">
        <v>4963943.9210999999</v>
      </c>
      <c r="R3" s="65">
        <v>4966061.6635999996</v>
      </c>
      <c r="S3" s="65">
        <v>4968234.6617000001</v>
      </c>
      <c r="T3" s="65">
        <v>4970319.3049999997</v>
      </c>
      <c r="U3" s="65">
        <v>4972427.0010000002</v>
      </c>
      <c r="V3" s="65">
        <v>4974506.6211000001</v>
      </c>
      <c r="W3" s="65">
        <v>4976649.4797999999</v>
      </c>
      <c r="X3" s="65">
        <v>4978799.8733000001</v>
      </c>
      <c r="Y3" s="65">
        <v>4980967.4000000004</v>
      </c>
      <c r="Z3" s="65">
        <v>4983034.9101999998</v>
      </c>
      <c r="AA3" s="65">
        <v>4985112.0186000001</v>
      </c>
      <c r="AB3" s="65">
        <v>4987139.3428999996</v>
      </c>
      <c r="AC3" s="65">
        <v>4989087.3305000002</v>
      </c>
      <c r="AD3" s="65">
        <v>4990972.67</v>
      </c>
      <c r="AE3" s="65">
        <v>4992839.2506999997</v>
      </c>
      <c r="AF3" s="65">
        <v>4994579.8022999996</v>
      </c>
      <c r="AG3" s="65">
        <v>4996302.7725</v>
      </c>
      <c r="AH3" s="65">
        <v>4998071.4000000004</v>
      </c>
      <c r="AI3" s="65">
        <v>4999869.7188999997</v>
      </c>
      <c r="AJ3" s="65">
        <v>5004707.4447222212</v>
      </c>
      <c r="AK3" s="65">
        <v>5006429.1362468265</v>
      </c>
      <c r="AL3" s="65">
        <v>149233590.57086906</v>
      </c>
      <c r="AM3" s="65">
        <v>74369028.020199984</v>
      </c>
      <c r="AN3" s="66">
        <v>3</v>
      </c>
    </row>
    <row r="4" spans="1:97" x14ac:dyDescent="0.25">
      <c r="A4" t="s">
        <v>68</v>
      </c>
      <c r="B4" t="s">
        <v>69</v>
      </c>
      <c r="C4">
        <v>291930</v>
      </c>
      <c r="D4" t="s">
        <v>70</v>
      </c>
      <c r="E4" t="s">
        <v>71</v>
      </c>
      <c r="F4" t="s">
        <v>72</v>
      </c>
      <c r="G4" t="s">
        <v>64</v>
      </c>
      <c r="H4" s="65">
        <v>3307652.6872999999</v>
      </c>
      <c r="I4" s="65">
        <v>3312684.3553999998</v>
      </c>
      <c r="J4" s="65">
        <v>3316954.5548999999</v>
      </c>
      <c r="K4" s="65">
        <v>3320863.0814</v>
      </c>
      <c r="L4" s="65">
        <v>3324565.6551000001</v>
      </c>
      <c r="M4" s="65">
        <v>3328161.7126000002</v>
      </c>
      <c r="N4" s="65">
        <v>3331559.7028999999</v>
      </c>
      <c r="O4" s="65">
        <v>3334664.5115</v>
      </c>
      <c r="P4" s="65">
        <v>3337575.9254000001</v>
      </c>
      <c r="Q4" s="65">
        <v>3340474.7812999999</v>
      </c>
      <c r="R4" s="65">
        <v>3343353.0959999999</v>
      </c>
      <c r="S4" s="65">
        <v>3346309.7190999999</v>
      </c>
      <c r="T4" s="65">
        <v>3349233.6910999999</v>
      </c>
      <c r="U4" s="65">
        <v>3352200.3605999998</v>
      </c>
      <c r="V4" s="65">
        <v>3355179.5882999999</v>
      </c>
      <c r="W4" s="65">
        <v>3358250.7174999998</v>
      </c>
      <c r="X4" s="65">
        <v>3361368.8135000002</v>
      </c>
      <c r="Y4" s="65">
        <v>3364538.9240999999</v>
      </c>
      <c r="Z4" s="65">
        <v>3367651.2675999999</v>
      </c>
      <c r="AA4" s="65">
        <v>3370828.2355</v>
      </c>
      <c r="AB4" s="65">
        <v>3373978.2532000002</v>
      </c>
      <c r="AC4" s="65">
        <v>3377183.5263999999</v>
      </c>
      <c r="AD4" s="65">
        <v>3380413.9158999999</v>
      </c>
      <c r="AE4" s="65">
        <v>3383681.9797</v>
      </c>
      <c r="AF4" s="65">
        <v>3386881.2015</v>
      </c>
      <c r="AG4" s="65">
        <v>3390096.5211999998</v>
      </c>
      <c r="AH4" s="65">
        <v>3393371.6716999998</v>
      </c>
      <c r="AI4" s="65">
        <v>3396722.6187999998</v>
      </c>
      <c r="AJ4" s="65">
        <v>3399679.5651269834</v>
      </c>
      <c r="AK4" s="65">
        <v>3402571.2950935373</v>
      </c>
      <c r="AL4" s="65">
        <v>100708651.92972052</v>
      </c>
      <c r="AM4" s="65">
        <v>50001433.422899999</v>
      </c>
      <c r="AN4" s="66">
        <v>3</v>
      </c>
    </row>
    <row r="5" spans="1:97" x14ac:dyDescent="0.25">
      <c r="A5" t="s">
        <v>74</v>
      </c>
      <c r="B5" t="s">
        <v>75</v>
      </c>
      <c r="C5">
        <v>130040</v>
      </c>
      <c r="D5" t="s">
        <v>76</v>
      </c>
      <c r="E5" t="s">
        <v>75</v>
      </c>
      <c r="F5" t="s">
        <v>77</v>
      </c>
      <c r="G5" t="s">
        <v>64</v>
      </c>
      <c r="H5" s="65">
        <v>1990788.3278000001</v>
      </c>
      <c r="I5" s="65">
        <v>1991114.6184</v>
      </c>
      <c r="J5" s="65">
        <v>1991383.7620000001</v>
      </c>
      <c r="K5" s="65">
        <v>1991632.5125</v>
      </c>
      <c r="L5" s="65">
        <v>1991861.9356</v>
      </c>
      <c r="M5" s="65">
        <v>1992082.6454</v>
      </c>
      <c r="N5" s="65">
        <v>1992281.4787999999</v>
      </c>
      <c r="O5" s="65">
        <v>1992466.5005999999</v>
      </c>
      <c r="P5" s="65">
        <v>1992637.2933</v>
      </c>
      <c r="Q5" s="65">
        <v>1992805.5368999999</v>
      </c>
      <c r="R5" s="65">
        <v>1992972.7146999999</v>
      </c>
      <c r="S5" s="65">
        <v>1993140.9583000001</v>
      </c>
      <c r="T5" s="65">
        <v>1993310.6853</v>
      </c>
      <c r="U5" s="65">
        <v>1993478.9288999999</v>
      </c>
      <c r="V5" s="65">
        <v>1993642.0741999999</v>
      </c>
      <c r="W5" s="65">
        <v>1993814.3503</v>
      </c>
      <c r="X5" s="65">
        <v>1993985.1429999999</v>
      </c>
      <c r="Y5" s="65">
        <v>1994162.5174</v>
      </c>
      <c r="Z5" s="65">
        <v>1994325.6627</v>
      </c>
      <c r="AA5" s="65">
        <v>1994491.3570999999</v>
      </c>
      <c r="AB5" s="65">
        <v>1994655.9857999999</v>
      </c>
      <c r="AC5" s="65">
        <v>1994811.4837</v>
      </c>
      <c r="AD5" s="65">
        <v>1994959.3341000001</v>
      </c>
      <c r="AE5" s="65">
        <v>1995108.6679</v>
      </c>
      <c r="AF5" s="65">
        <v>1995248.8709</v>
      </c>
      <c r="AG5" s="65">
        <v>1995386.5247</v>
      </c>
      <c r="AH5" s="65">
        <v>1995525.6618999999</v>
      </c>
      <c r="AI5" s="65">
        <v>1995665.8648999999</v>
      </c>
      <c r="AJ5" s="65">
        <v>1996011.7212341267</v>
      </c>
      <c r="AK5" s="65">
        <v>1996157.378877891</v>
      </c>
      <c r="AL5" s="65">
        <v>59809910.497212015</v>
      </c>
      <c r="AM5" s="65">
        <v>29885599.9727</v>
      </c>
      <c r="AN5" s="66">
        <v>1</v>
      </c>
    </row>
    <row r="6" spans="1:97" x14ac:dyDescent="0.25">
      <c r="A6" t="s">
        <v>78</v>
      </c>
      <c r="B6" t="s">
        <v>79</v>
      </c>
      <c r="C6">
        <v>130190</v>
      </c>
      <c r="D6" t="s">
        <v>80</v>
      </c>
      <c r="E6" t="s">
        <v>79</v>
      </c>
      <c r="F6" t="s">
        <v>77</v>
      </c>
      <c r="G6" t="s">
        <v>64</v>
      </c>
      <c r="H6" s="65">
        <v>4209047.5903000003</v>
      </c>
      <c r="I6" s="65">
        <v>4232615.8482999997</v>
      </c>
      <c r="J6" s="65">
        <v>4248102.7019999996</v>
      </c>
      <c r="K6" s="65">
        <v>4260627.3221000005</v>
      </c>
      <c r="L6" s="65">
        <v>4271077.1986999996</v>
      </c>
      <c r="M6" s="65">
        <v>4282057.3976999996</v>
      </c>
      <c r="N6" s="65">
        <v>4291571.5974000003</v>
      </c>
      <c r="O6" s="65">
        <v>4301425.5741999997</v>
      </c>
      <c r="P6" s="65">
        <v>4309728.6383999996</v>
      </c>
      <c r="Q6" s="65">
        <v>4319028.8217000002</v>
      </c>
      <c r="R6" s="65">
        <v>4327228.0766000003</v>
      </c>
      <c r="S6" s="65">
        <v>4336929.5006999997</v>
      </c>
      <c r="T6" s="65">
        <v>4345256.6787</v>
      </c>
      <c r="U6" s="65">
        <v>4354900.2150999997</v>
      </c>
      <c r="V6" s="65">
        <v>4363233.6112000002</v>
      </c>
      <c r="W6" s="65">
        <v>4373206.1475999998</v>
      </c>
      <c r="X6" s="65">
        <v>4381505.5751</v>
      </c>
      <c r="Y6" s="65">
        <v>4391519.2489</v>
      </c>
      <c r="Z6" s="65">
        <v>4400121.4844000004</v>
      </c>
      <c r="AA6" s="65">
        <v>4410225.7812000001</v>
      </c>
      <c r="AB6" s="65">
        <v>4419109.3132999996</v>
      </c>
      <c r="AC6" s="65">
        <v>4428244.5530000003</v>
      </c>
      <c r="AD6" s="65">
        <v>4436080.1073000003</v>
      </c>
      <c r="AE6" s="65">
        <v>4445587.6944000004</v>
      </c>
      <c r="AF6" s="65">
        <v>4453253.4855000004</v>
      </c>
      <c r="AG6" s="65">
        <v>4462547.4822000004</v>
      </c>
      <c r="AH6" s="65">
        <v>4472033.5159999998</v>
      </c>
      <c r="AI6" s="65">
        <v>4481715.5212000003</v>
      </c>
      <c r="AJ6" s="65">
        <v>4494091.8757595234</v>
      </c>
      <c r="AK6" s="65">
        <v>4501839.0899140611</v>
      </c>
      <c r="AL6" s="65">
        <v>131003911.6488736</v>
      </c>
      <c r="AM6" s="65">
        <v>64452830.773099996</v>
      </c>
      <c r="AN6" s="66">
        <v>3</v>
      </c>
    </row>
    <row r="7" spans="1:97" x14ac:dyDescent="0.25">
      <c r="A7" t="s">
        <v>81</v>
      </c>
      <c r="B7" t="s">
        <v>141</v>
      </c>
      <c r="C7">
        <v>120060</v>
      </c>
      <c r="D7" t="s">
        <v>83</v>
      </c>
      <c r="E7" t="s">
        <v>82</v>
      </c>
      <c r="F7" t="s">
        <v>84</v>
      </c>
      <c r="G7" t="s">
        <v>64</v>
      </c>
      <c r="H7" s="65">
        <v>2034664.0327999999</v>
      </c>
      <c r="I7" s="65">
        <v>2035808.0601999999</v>
      </c>
      <c r="J7" s="65">
        <v>2036798.0057999999</v>
      </c>
      <c r="K7" s="65">
        <v>2037769.4006000001</v>
      </c>
      <c r="L7" s="65">
        <v>2038676.2209999999</v>
      </c>
      <c r="M7" s="65">
        <v>2039554.4029999999</v>
      </c>
      <c r="N7" s="65">
        <v>2040422.7031</v>
      </c>
      <c r="O7" s="65">
        <v>2041231.2845999999</v>
      </c>
      <c r="P7" s="65">
        <v>2041954.2219</v>
      </c>
      <c r="Q7" s="65">
        <v>2042737.6140000001</v>
      </c>
      <c r="R7" s="65">
        <v>2043500.8544999999</v>
      </c>
      <c r="S7" s="65">
        <v>2044272.0778999999</v>
      </c>
      <c r="T7" s="65">
        <v>2045037.8374000001</v>
      </c>
      <c r="U7" s="65">
        <v>2045846.4188999999</v>
      </c>
      <c r="V7" s="65">
        <v>2046670.1140999999</v>
      </c>
      <c r="W7" s="65">
        <v>2047488.7714</v>
      </c>
      <c r="X7" s="65">
        <v>2048320.0234000001</v>
      </c>
      <c r="Y7" s="65">
        <v>2049202.0804999999</v>
      </c>
      <c r="Z7" s="65">
        <v>2050056.003</v>
      </c>
      <c r="AA7" s="65">
        <v>2050884.7361000001</v>
      </c>
      <c r="AB7" s="65">
        <v>2051751.2533</v>
      </c>
      <c r="AC7" s="65">
        <v>2052532.1264</v>
      </c>
      <c r="AD7" s="65">
        <v>2053352.3726999999</v>
      </c>
      <c r="AE7" s="65">
        <v>2054115.6132</v>
      </c>
      <c r="AF7" s="65">
        <v>2054856.1832000001</v>
      </c>
      <c r="AG7" s="65">
        <v>2055604.31</v>
      </c>
      <c r="AH7" s="65">
        <v>2056367.5504999999</v>
      </c>
      <c r="AI7" s="65">
        <v>2057143.3857</v>
      </c>
      <c r="AJ7" s="65">
        <v>2058176.9721944449</v>
      </c>
      <c r="AK7" s="65">
        <v>2058948.4655936514</v>
      </c>
      <c r="AL7" s="65">
        <v>61413743.096988112</v>
      </c>
      <c r="AM7" s="65">
        <v>30614943.249800004</v>
      </c>
      <c r="AN7" s="66">
        <v>1</v>
      </c>
    </row>
    <row r="8" spans="1:97" x14ac:dyDescent="0.25">
      <c r="A8" t="s">
        <v>85</v>
      </c>
      <c r="B8" t="s">
        <v>86</v>
      </c>
      <c r="C8">
        <v>292400</v>
      </c>
      <c r="D8" t="s">
        <v>87</v>
      </c>
      <c r="E8" t="s">
        <v>86</v>
      </c>
      <c r="F8" t="s">
        <v>72</v>
      </c>
      <c r="G8" t="s">
        <v>64</v>
      </c>
      <c r="H8" s="65">
        <v>2627092.7963999999</v>
      </c>
      <c r="I8" s="65">
        <v>2628581.4931999999</v>
      </c>
      <c r="J8" s="65">
        <v>2629926.6101000002</v>
      </c>
      <c r="K8" s="65">
        <v>2631231.85</v>
      </c>
      <c r="L8" s="65">
        <v>2632491.3228000002</v>
      </c>
      <c r="M8" s="65">
        <v>2633745.7576000001</v>
      </c>
      <c r="N8" s="65">
        <v>2634954.8514999999</v>
      </c>
      <c r="O8" s="65">
        <v>2636116.5115</v>
      </c>
      <c r="P8" s="65">
        <v>2637229.8854</v>
      </c>
      <c r="Q8" s="65">
        <v>2638353.3350999998</v>
      </c>
      <c r="R8" s="65">
        <v>2639495.5803</v>
      </c>
      <c r="S8" s="65">
        <v>2640682.4298</v>
      </c>
      <c r="T8" s="65">
        <v>2641856.2584000002</v>
      </c>
      <c r="U8" s="65">
        <v>2643072.9090999998</v>
      </c>
      <c r="V8" s="65">
        <v>2644311.6208000001</v>
      </c>
      <c r="W8" s="65">
        <v>2645586.2072999999</v>
      </c>
      <c r="X8" s="65">
        <v>2646888.5021000002</v>
      </c>
      <c r="Y8" s="65">
        <v>2648228.5811000001</v>
      </c>
      <c r="Z8" s="65">
        <v>2649564.0484000002</v>
      </c>
      <c r="AA8" s="65">
        <v>2650931.8358</v>
      </c>
      <c r="AB8" s="65">
        <v>2652299.6231999998</v>
      </c>
      <c r="AC8" s="65">
        <v>2653706.7837999999</v>
      </c>
      <c r="AD8" s="65">
        <v>2655094.7228000001</v>
      </c>
      <c r="AE8" s="65">
        <v>2656507.8511999999</v>
      </c>
      <c r="AF8" s="65">
        <v>2657908.8111</v>
      </c>
      <c r="AG8" s="65">
        <v>2659324.4583999999</v>
      </c>
      <c r="AH8" s="65">
        <v>2660775.3711000001</v>
      </c>
      <c r="AI8" s="65">
        <v>2662288.3391999998</v>
      </c>
      <c r="AJ8" s="65">
        <v>2662709.6909079365</v>
      </c>
      <c r="AK8" s="65">
        <v>2663991.0722797052</v>
      </c>
      <c r="AL8" s="65">
        <v>79364949.110687643</v>
      </c>
      <c r="AM8" s="65">
        <v>39539143.211999997</v>
      </c>
      <c r="AN8" s="66">
        <v>3</v>
      </c>
    </row>
    <row r="9" spans="1:97" x14ac:dyDescent="0.25">
      <c r="A9" t="s">
        <v>88</v>
      </c>
      <c r="B9" t="s">
        <v>142</v>
      </c>
      <c r="C9">
        <v>110030</v>
      </c>
      <c r="D9" t="s">
        <v>90</v>
      </c>
      <c r="E9" t="s">
        <v>89</v>
      </c>
      <c r="F9" t="s">
        <v>91</v>
      </c>
      <c r="G9" t="s">
        <v>64</v>
      </c>
      <c r="H9" s="65">
        <v>4329618.9031999996</v>
      </c>
      <c r="I9" s="65">
        <v>4333139.8969999999</v>
      </c>
      <c r="J9" s="65">
        <v>4336225.6052999999</v>
      </c>
      <c r="K9" s="65">
        <v>4339150.9539000001</v>
      </c>
      <c r="L9" s="65">
        <v>4341926.2224000003</v>
      </c>
      <c r="M9" s="65">
        <v>4344598.8234999999</v>
      </c>
      <c r="N9" s="65">
        <v>4347123.2330999998</v>
      </c>
      <c r="O9" s="65">
        <v>4349468.3713999996</v>
      </c>
      <c r="P9" s="65">
        <v>4351704.2649999997</v>
      </c>
      <c r="Q9" s="65">
        <v>4353923.4560000002</v>
      </c>
      <c r="R9" s="65">
        <v>4356138.0352999996</v>
      </c>
      <c r="S9" s="65">
        <v>4358417.6809999999</v>
      </c>
      <c r="T9" s="65">
        <v>4360675.0822999999</v>
      </c>
      <c r="U9" s="65">
        <v>4362977.3985000001</v>
      </c>
      <c r="V9" s="65">
        <v>4365293.8984000003</v>
      </c>
      <c r="W9" s="65">
        <v>4367670.7473999998</v>
      </c>
      <c r="X9" s="65">
        <v>4370118.6705</v>
      </c>
      <c r="Y9" s="65">
        <v>4372587.2370999996</v>
      </c>
      <c r="Z9" s="65">
        <v>4375018.4456000002</v>
      </c>
      <c r="AA9" s="65">
        <v>4377485.6561000003</v>
      </c>
      <c r="AB9" s="65">
        <v>4379944.5730999997</v>
      </c>
      <c r="AC9" s="65">
        <v>4382326.7593999999</v>
      </c>
      <c r="AD9" s="65">
        <v>4384611.8690999998</v>
      </c>
      <c r="AE9" s="65">
        <v>4386891.5148</v>
      </c>
      <c r="AF9" s="65">
        <v>4389101.0562000005</v>
      </c>
      <c r="AG9" s="65">
        <v>4391321.41</v>
      </c>
      <c r="AH9" s="65">
        <v>4393585.3326000003</v>
      </c>
      <c r="AI9" s="65">
        <v>4395882.6108999997</v>
      </c>
      <c r="AJ9" s="65">
        <v>4398880.8331246041</v>
      </c>
      <c r="AK9" s="65">
        <v>4401096.0420066901</v>
      </c>
      <c r="AL9" s="65">
        <v>130996904.5842313</v>
      </c>
      <c r="AM9" s="65">
        <v>65230381.82630001</v>
      </c>
      <c r="AN9" s="66">
        <v>3</v>
      </c>
    </row>
    <row r="10" spans="1:97" x14ac:dyDescent="0.25">
      <c r="A10" t="s">
        <v>92</v>
      </c>
      <c r="B10" t="s">
        <v>94</v>
      </c>
      <c r="C10">
        <v>291170</v>
      </c>
      <c r="D10" t="s">
        <v>93</v>
      </c>
      <c r="E10" t="s">
        <v>94</v>
      </c>
      <c r="F10" t="s">
        <v>72</v>
      </c>
      <c r="G10" t="s">
        <v>64</v>
      </c>
      <c r="H10" s="65">
        <v>1679346.8485000001</v>
      </c>
      <c r="I10" s="65">
        <v>1682253.0611</v>
      </c>
      <c r="J10" s="65">
        <v>1684432.3496999999</v>
      </c>
      <c r="K10" s="65">
        <v>1686611.6383</v>
      </c>
      <c r="L10" s="65">
        <v>1688790.9269000001</v>
      </c>
      <c r="M10" s="65">
        <v>1690971.6989</v>
      </c>
      <c r="N10" s="65">
        <v>1693150.9875</v>
      </c>
      <c r="O10" s="65">
        <v>1695330.2760999999</v>
      </c>
      <c r="P10" s="65">
        <v>1697509.5647</v>
      </c>
      <c r="Q10" s="65">
        <v>1699688.8533000001</v>
      </c>
      <c r="R10" s="65">
        <v>1701868.142</v>
      </c>
      <c r="S10" s="65">
        <v>1704048.9139</v>
      </c>
      <c r="T10" s="65">
        <v>1706228.2024999999</v>
      </c>
      <c r="U10" s="65">
        <v>1708407.4911</v>
      </c>
      <c r="V10" s="65">
        <v>1710586.7797999999</v>
      </c>
      <c r="W10" s="65">
        <v>1712766.0684</v>
      </c>
      <c r="X10" s="65">
        <v>1714945.3570000001</v>
      </c>
      <c r="Y10" s="65">
        <v>1717126.129</v>
      </c>
      <c r="Z10" s="65">
        <v>1719305.4176</v>
      </c>
      <c r="AA10" s="65">
        <v>1721484.7061999999</v>
      </c>
      <c r="AB10" s="65">
        <v>1723663.9948</v>
      </c>
      <c r="AC10" s="65">
        <v>1725843.2834000001</v>
      </c>
      <c r="AD10" s="65">
        <v>1728022.5719999999</v>
      </c>
      <c r="AE10" s="65">
        <v>1730203.344</v>
      </c>
      <c r="AF10" s="65">
        <v>1732382.6325999999</v>
      </c>
      <c r="AG10" s="65">
        <v>1734561.9212</v>
      </c>
      <c r="AH10" s="65">
        <v>1736741.2098000001</v>
      </c>
      <c r="AI10" s="65">
        <v>1738920.4985</v>
      </c>
      <c r="AJ10" s="65">
        <v>1741152.2988365078</v>
      </c>
      <c r="AK10" s="65">
        <v>1743287.3543544211</v>
      </c>
      <c r="AL10" s="65">
        <v>51349632.521990918</v>
      </c>
      <c r="AM10" s="65">
        <v>25429225.734300002</v>
      </c>
      <c r="AN10" s="66">
        <v>3</v>
      </c>
    </row>
    <row r="11" spans="1:97" x14ac:dyDescent="0.25">
      <c r="A11" t="s">
        <v>95</v>
      </c>
      <c r="B11" t="s">
        <v>143</v>
      </c>
      <c r="C11">
        <v>261390</v>
      </c>
      <c r="D11" t="s">
        <v>96</v>
      </c>
      <c r="E11" t="s">
        <v>97</v>
      </c>
      <c r="F11" t="s">
        <v>98</v>
      </c>
      <c r="G11" t="s">
        <v>64</v>
      </c>
      <c r="H11" s="65">
        <v>1116942.1797</v>
      </c>
      <c r="I11" s="65">
        <v>1117743.0289</v>
      </c>
      <c r="J11" s="65">
        <v>1118424.0682999999</v>
      </c>
      <c r="K11" s="65">
        <v>1119050.0922999999</v>
      </c>
      <c r="L11" s="65">
        <v>1119652.1081000001</v>
      </c>
      <c r="M11" s="65">
        <v>1120227.1492000001</v>
      </c>
      <c r="N11" s="65">
        <v>1120774.1495999999</v>
      </c>
      <c r="O11" s="65">
        <v>1121290.5604000001</v>
      </c>
      <c r="P11" s="65">
        <v>1121753.439</v>
      </c>
      <c r="Q11" s="65">
        <v>1122217.801</v>
      </c>
      <c r="R11" s="65">
        <v>1122683.2289</v>
      </c>
      <c r="S11" s="65">
        <v>1123158.8532</v>
      </c>
      <c r="T11" s="65">
        <v>1123621.7319</v>
      </c>
      <c r="U11" s="65">
        <v>1124089.7089</v>
      </c>
      <c r="V11" s="65">
        <v>1124565.3333000001</v>
      </c>
      <c r="W11" s="65">
        <v>1125046.0559</v>
      </c>
      <c r="X11" s="65">
        <v>1125511.4837</v>
      </c>
      <c r="Y11" s="65">
        <v>1125998.7881</v>
      </c>
      <c r="Z11" s="65">
        <v>1126474.4125000001</v>
      </c>
      <c r="AA11" s="65">
        <v>1126952.5859999999</v>
      </c>
      <c r="AB11" s="65">
        <v>1127430.7594999999</v>
      </c>
      <c r="AC11" s="65">
        <v>1127903.8348000001</v>
      </c>
      <c r="AD11" s="65">
        <v>1128366.7134</v>
      </c>
      <c r="AE11" s="65">
        <v>1128839.7886999999</v>
      </c>
      <c r="AF11" s="65">
        <v>1129292.4708</v>
      </c>
      <c r="AG11" s="65">
        <v>1129742.6037000001</v>
      </c>
      <c r="AH11" s="65">
        <v>1130206.9657000001</v>
      </c>
      <c r="AI11" s="65">
        <v>1130674.9427</v>
      </c>
      <c r="AJ11" s="65">
        <v>1131350.9523825399</v>
      </c>
      <c r="AK11" s="65">
        <v>1131788.2865229025</v>
      </c>
      <c r="AL11" s="65">
        <v>33741774.077105448</v>
      </c>
      <c r="AM11" s="65">
        <v>16816193.432700001</v>
      </c>
      <c r="AN11" s="66">
        <v>1</v>
      </c>
    </row>
    <row r="12" spans="1:97" x14ac:dyDescent="0.25">
      <c r="A12" t="s">
        <v>99</v>
      </c>
      <c r="B12" t="s">
        <v>144</v>
      </c>
      <c r="C12">
        <v>110004</v>
      </c>
      <c r="D12" t="s">
        <v>101</v>
      </c>
      <c r="E12" t="s">
        <v>100</v>
      </c>
      <c r="F12" t="s">
        <v>91</v>
      </c>
      <c r="G12" t="s">
        <v>64</v>
      </c>
      <c r="H12" s="65">
        <v>4867122.5055999998</v>
      </c>
      <c r="I12" s="65">
        <v>4875211.6573000001</v>
      </c>
      <c r="J12" s="65">
        <v>4882179.1885000002</v>
      </c>
      <c r="K12" s="65">
        <v>4888683.6772999996</v>
      </c>
      <c r="L12" s="65">
        <v>4894839.5173000004</v>
      </c>
      <c r="M12" s="65">
        <v>4900761.2790999999</v>
      </c>
      <c r="N12" s="65">
        <v>4906302.2880999995</v>
      </c>
      <c r="O12" s="65">
        <v>4911455.4759</v>
      </c>
      <c r="P12" s="65">
        <v>4916301.8108999999</v>
      </c>
      <c r="Q12" s="65">
        <v>4921121.0488999998</v>
      </c>
      <c r="R12" s="65">
        <v>4925940.4009999996</v>
      </c>
      <c r="S12" s="65">
        <v>4930877.4238</v>
      </c>
      <c r="T12" s="65">
        <v>4935742.7515000002</v>
      </c>
      <c r="U12" s="65">
        <v>4940721.9331999999</v>
      </c>
      <c r="V12" s="65">
        <v>4945693.0387000004</v>
      </c>
      <c r="W12" s="65">
        <v>4950814.4204000002</v>
      </c>
      <c r="X12" s="65">
        <v>4956044.5176999997</v>
      </c>
      <c r="Y12" s="65">
        <v>4961330.9642000003</v>
      </c>
      <c r="Z12" s="65">
        <v>4966503.9720999999</v>
      </c>
      <c r="AA12" s="65">
        <v>4971732.8964999998</v>
      </c>
      <c r="AB12" s="65">
        <v>4976954.1501000002</v>
      </c>
      <c r="AC12" s="65">
        <v>4981783.3288000003</v>
      </c>
      <c r="AD12" s="65">
        <v>4986405.4051999999</v>
      </c>
      <c r="AE12" s="65">
        <v>4990994.1946</v>
      </c>
      <c r="AF12" s="65">
        <v>4995380.3998999996</v>
      </c>
      <c r="AG12" s="65">
        <v>4999809.3668</v>
      </c>
      <c r="AH12" s="65">
        <v>5004305.9768000003</v>
      </c>
      <c r="AI12" s="65">
        <v>5008897.4407000002</v>
      </c>
      <c r="AJ12" s="65">
        <v>5016885.4640904767</v>
      </c>
      <c r="AK12" s="65">
        <v>5021498.5782073699</v>
      </c>
      <c r="AL12" s="65">
        <v>148432295.07319787</v>
      </c>
      <c r="AM12" s="65">
        <v>73642953.997100011</v>
      </c>
      <c r="AN12" s="66">
        <v>3</v>
      </c>
    </row>
    <row r="13" spans="1:97" x14ac:dyDescent="0.25">
      <c r="A13" t="s">
        <v>102</v>
      </c>
      <c r="B13" t="s">
        <v>145</v>
      </c>
      <c r="C13">
        <v>170210</v>
      </c>
      <c r="D13" t="s">
        <v>104</v>
      </c>
      <c r="E13" t="s">
        <v>103</v>
      </c>
      <c r="F13" t="s">
        <v>105</v>
      </c>
      <c r="G13" t="s">
        <v>64</v>
      </c>
      <c r="H13" s="65">
        <v>4953879.3809000002</v>
      </c>
      <c r="I13" s="65">
        <v>4959561.5581</v>
      </c>
      <c r="J13" s="65">
        <v>4964005.0592999998</v>
      </c>
      <c r="K13" s="65">
        <v>4967863.3534000004</v>
      </c>
      <c r="L13" s="65">
        <v>4971416.0357999997</v>
      </c>
      <c r="M13" s="65">
        <v>4974751.9132000003</v>
      </c>
      <c r="N13" s="65">
        <v>4977819.0475000003</v>
      </c>
      <c r="O13" s="65">
        <v>4980556.7116</v>
      </c>
      <c r="P13" s="65">
        <v>4983073.8015000001</v>
      </c>
      <c r="Q13" s="65">
        <v>4985565.7751000002</v>
      </c>
      <c r="R13" s="65">
        <v>4988017.5629000003</v>
      </c>
      <c r="S13" s="65">
        <v>4990536.7161999997</v>
      </c>
      <c r="T13" s="65">
        <v>4992973.4342</v>
      </c>
      <c r="U13" s="65">
        <v>4995450.3381000003</v>
      </c>
      <c r="V13" s="65">
        <v>4997883.0681999996</v>
      </c>
      <c r="W13" s="65">
        <v>5000408.8704000004</v>
      </c>
      <c r="X13" s="65">
        <v>5002938.5182999996</v>
      </c>
      <c r="Y13" s="65">
        <v>5005515.4387999997</v>
      </c>
      <c r="Z13" s="65">
        <v>5007974.7614000002</v>
      </c>
      <c r="AA13" s="65">
        <v>5010496.1968999999</v>
      </c>
      <c r="AB13" s="65">
        <v>5012937.9381999997</v>
      </c>
      <c r="AC13" s="65">
        <v>5015251.1387999998</v>
      </c>
      <c r="AD13" s="65">
        <v>5017476.8809000002</v>
      </c>
      <c r="AE13" s="65">
        <v>5019727.2910000002</v>
      </c>
      <c r="AF13" s="65">
        <v>5021834.9870999996</v>
      </c>
      <c r="AG13" s="65">
        <v>5023897.4738999996</v>
      </c>
      <c r="AH13" s="65">
        <v>5025986.1122000003</v>
      </c>
      <c r="AI13" s="65">
        <v>5028113.9012000002</v>
      </c>
      <c r="AJ13" s="65">
        <v>5033326.7109190468</v>
      </c>
      <c r="AK13" s="65">
        <v>5035412.1183828786</v>
      </c>
      <c r="AL13" s="65">
        <v>149944652.0944019</v>
      </c>
      <c r="AM13" s="65">
        <v>74683353.756000012</v>
      </c>
      <c r="AN13" s="66">
        <v>3</v>
      </c>
    </row>
    <row r="14" spans="1:97" x14ac:dyDescent="0.25">
      <c r="A14" t="s">
        <v>106</v>
      </c>
      <c r="B14" t="s">
        <v>146</v>
      </c>
      <c r="C14">
        <v>221060</v>
      </c>
      <c r="D14" t="s">
        <v>107</v>
      </c>
      <c r="E14" t="s">
        <v>108</v>
      </c>
      <c r="F14" t="s">
        <v>109</v>
      </c>
      <c r="G14" t="s">
        <v>64</v>
      </c>
      <c r="H14" s="65">
        <v>2451818.4890000001</v>
      </c>
      <c r="I14" s="65">
        <v>2455741.6605000002</v>
      </c>
      <c r="J14" s="65">
        <v>2459159.8695999999</v>
      </c>
      <c r="K14" s="65">
        <v>2462344.2428000001</v>
      </c>
      <c r="L14" s="65">
        <v>2465698.5482999999</v>
      </c>
      <c r="M14" s="65">
        <v>2466718.7212999999</v>
      </c>
      <c r="N14" s="65">
        <v>2470530.3119999999</v>
      </c>
      <c r="O14" s="65">
        <v>2474321.7511</v>
      </c>
      <c r="P14" s="65">
        <v>2475236.1283</v>
      </c>
      <c r="Q14" s="65">
        <v>2479003.5408999999</v>
      </c>
      <c r="R14" s="65">
        <v>2479899.2499000002</v>
      </c>
      <c r="S14" s="65">
        <v>2483755.2634999999</v>
      </c>
      <c r="T14" s="65">
        <v>2484619.2618</v>
      </c>
      <c r="U14" s="65">
        <v>2485488.298</v>
      </c>
      <c r="V14" s="65">
        <v>2489317.5213000001</v>
      </c>
      <c r="W14" s="65">
        <v>2490224.3417000002</v>
      </c>
      <c r="X14" s="65">
        <v>2494170.5994000002</v>
      </c>
      <c r="Y14" s="65">
        <v>2495101.8730000001</v>
      </c>
      <c r="Z14" s="65">
        <v>2499016.7404999998</v>
      </c>
      <c r="AA14" s="65">
        <v>2499865.6252000001</v>
      </c>
      <c r="AB14" s="65">
        <v>2503783.0115999999</v>
      </c>
      <c r="AC14" s="65">
        <v>2504577.6422999999</v>
      </c>
      <c r="AD14" s="65">
        <v>2508493.9931000001</v>
      </c>
      <c r="AE14" s="65">
        <v>2509219.4493999998</v>
      </c>
      <c r="AF14" s="65">
        <v>2513031.0400999999</v>
      </c>
      <c r="AG14" s="65">
        <v>2513607.8785999999</v>
      </c>
      <c r="AH14" s="65">
        <v>2514187.2360999999</v>
      </c>
      <c r="AI14" s="65">
        <v>2514777.0954999998</v>
      </c>
      <c r="AJ14" s="65">
        <v>2521159.123126985</v>
      </c>
      <c r="AK14" s="65">
        <v>2523185.6288530626</v>
      </c>
      <c r="AL14" s="65">
        <v>74688054.136780068</v>
      </c>
      <c r="AM14" s="65">
        <v>37083652.8583</v>
      </c>
      <c r="AN14" s="66">
        <v>2</v>
      </c>
    </row>
    <row r="15" spans="1:97" x14ac:dyDescent="0.25">
      <c r="A15" t="s">
        <v>110</v>
      </c>
      <c r="B15" t="s">
        <v>111</v>
      </c>
      <c r="C15">
        <v>130340</v>
      </c>
      <c r="D15" t="s">
        <v>112</v>
      </c>
      <c r="E15" t="s">
        <v>111</v>
      </c>
      <c r="F15" t="s">
        <v>77</v>
      </c>
      <c r="G15" t="s">
        <v>64</v>
      </c>
      <c r="H15" s="65">
        <v>4603666.5942000002</v>
      </c>
      <c r="I15" s="65">
        <v>4619559.8777999999</v>
      </c>
      <c r="J15" s="65">
        <v>4632710.7614000002</v>
      </c>
      <c r="K15" s="65">
        <v>4644710.0661000004</v>
      </c>
      <c r="L15" s="65">
        <v>4655969.3640000001</v>
      </c>
      <c r="M15" s="65">
        <v>4666943.0716000004</v>
      </c>
      <c r="N15" s="65">
        <v>4677329.6407000003</v>
      </c>
      <c r="O15" s="65">
        <v>4687169.0290999999</v>
      </c>
      <c r="P15" s="65">
        <v>4696405.5001999997</v>
      </c>
      <c r="Q15" s="65">
        <v>4705888.6654000003</v>
      </c>
      <c r="R15" s="65">
        <v>4715217.4301000005</v>
      </c>
      <c r="S15" s="65">
        <v>4724985.4247000003</v>
      </c>
      <c r="T15" s="65">
        <v>4734532.7295000004</v>
      </c>
      <c r="U15" s="65">
        <v>4744442.0480000004</v>
      </c>
      <c r="V15" s="65">
        <v>4754326.7512999997</v>
      </c>
      <c r="W15" s="65">
        <v>4764647.5210999995</v>
      </c>
      <c r="X15" s="65">
        <v>4774998.7742999997</v>
      </c>
      <c r="Y15" s="65">
        <v>4785817.4617999997</v>
      </c>
      <c r="Z15" s="65">
        <v>4796311.5735999998</v>
      </c>
      <c r="AA15" s="65">
        <v>4807213.5861</v>
      </c>
      <c r="AB15" s="65">
        <v>4817945.4128</v>
      </c>
      <c r="AC15" s="65">
        <v>4828829.8027999997</v>
      </c>
      <c r="AD15" s="65">
        <v>4839652.4420999996</v>
      </c>
      <c r="AE15" s="65">
        <v>4850928.5948000001</v>
      </c>
      <c r="AF15" s="65">
        <v>4861829.1157</v>
      </c>
      <c r="AG15" s="65">
        <v>4873171.6659000004</v>
      </c>
      <c r="AH15" s="65">
        <v>4884721.7964000003</v>
      </c>
      <c r="AI15" s="65">
        <v>4896546.6722999997</v>
      </c>
      <c r="AJ15" s="65">
        <v>4902917.5577499978</v>
      </c>
      <c r="AK15" s="65">
        <v>4912780.3403507918</v>
      </c>
      <c r="AL15" s="65">
        <v>142862169.27190077</v>
      </c>
      <c r="AM15" s="65">
        <v>70263856.954100013</v>
      </c>
      <c r="AN15" s="66">
        <v>3</v>
      </c>
    </row>
    <row r="16" spans="1:97" x14ac:dyDescent="0.25">
      <c r="A16" t="s">
        <v>113</v>
      </c>
      <c r="B16" t="s">
        <v>114</v>
      </c>
      <c r="C16">
        <v>210170</v>
      </c>
      <c r="D16" t="s">
        <v>115</v>
      </c>
      <c r="E16" t="s">
        <v>114</v>
      </c>
      <c r="F16" t="s">
        <v>116</v>
      </c>
      <c r="G16" t="s">
        <v>64</v>
      </c>
      <c r="H16" s="65">
        <v>3887245.0828999998</v>
      </c>
      <c r="I16" s="65">
        <v>3901815.17</v>
      </c>
      <c r="J16" s="65">
        <v>3914399.7587000001</v>
      </c>
      <c r="K16" s="65">
        <v>3926076.8401000001</v>
      </c>
      <c r="L16" s="65">
        <v>3937114.5613000002</v>
      </c>
      <c r="M16" s="65">
        <v>3948340.5721</v>
      </c>
      <c r="N16" s="65">
        <v>3958868.4377000001</v>
      </c>
      <c r="O16" s="65">
        <v>3968461.2393999998</v>
      </c>
      <c r="P16" s="65">
        <v>3977784.7083000001</v>
      </c>
      <c r="Q16" s="65">
        <v>3986631.676</v>
      </c>
      <c r="R16" s="65">
        <v>3995757.7705999999</v>
      </c>
      <c r="S16" s="65">
        <v>4005071.1719999998</v>
      </c>
      <c r="T16" s="65">
        <v>4014436.8604000001</v>
      </c>
      <c r="U16" s="65">
        <v>4023692.2023</v>
      </c>
      <c r="V16" s="65">
        <v>4032909.3794</v>
      </c>
      <c r="W16" s="65">
        <v>4042415.9942000001</v>
      </c>
      <c r="X16" s="65">
        <v>4051655.0258999998</v>
      </c>
      <c r="Y16" s="65">
        <v>4061530.2618</v>
      </c>
      <c r="Z16" s="65">
        <v>4070886.7769999998</v>
      </c>
      <c r="AA16" s="65">
        <v>4080362.87</v>
      </c>
      <c r="AB16" s="65">
        <v>4090235.5488</v>
      </c>
      <c r="AC16" s="65">
        <v>4098996.9497000002</v>
      </c>
      <c r="AD16" s="65">
        <v>4108177.0890000002</v>
      </c>
      <c r="AE16" s="65">
        <v>4117058.8352999999</v>
      </c>
      <c r="AF16" s="65">
        <v>4125880.0208999999</v>
      </c>
      <c r="AG16" s="65">
        <v>4134836.3243</v>
      </c>
      <c r="AH16" s="65">
        <v>4143936.7853999999</v>
      </c>
      <c r="AI16" s="65">
        <v>4153217.5639999998</v>
      </c>
      <c r="AJ16" s="65">
        <v>4165931.1791563518</v>
      </c>
      <c r="AK16" s="65">
        <v>4174672.58055567</v>
      </c>
      <c r="AL16" s="65">
        <v>121098399.23721203</v>
      </c>
      <c r="AM16" s="65">
        <v>59478605.43119999</v>
      </c>
      <c r="AN16" s="66">
        <v>3</v>
      </c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</row>
    <row r="17" spans="1:40" x14ac:dyDescent="0.25">
      <c r="A17" t="s">
        <v>117</v>
      </c>
      <c r="B17" s="67" t="s">
        <v>118</v>
      </c>
      <c r="C17">
        <v>510677</v>
      </c>
      <c r="D17" t="s">
        <v>119</v>
      </c>
      <c r="E17" t="s">
        <v>118</v>
      </c>
      <c r="F17" t="s">
        <v>120</v>
      </c>
      <c r="G17" t="s">
        <v>64</v>
      </c>
      <c r="H17" s="65">
        <v>1122254.3543</v>
      </c>
      <c r="I17" s="65">
        <v>1122262.0016999999</v>
      </c>
      <c r="J17" s="65">
        <v>1122267.1000000001</v>
      </c>
      <c r="K17" s="65">
        <v>1122274.7475000001</v>
      </c>
      <c r="L17" s="65">
        <v>1122282.3949</v>
      </c>
      <c r="M17" s="65">
        <v>1122290.0423000001</v>
      </c>
      <c r="N17" s="65">
        <v>1122295.1406</v>
      </c>
      <c r="O17" s="65">
        <v>1122302.7881</v>
      </c>
      <c r="P17" s="65">
        <v>1122310.4354999999</v>
      </c>
      <c r="Q17" s="65">
        <v>1122318.0829</v>
      </c>
      <c r="R17" s="65">
        <v>1122325.7304</v>
      </c>
      <c r="S17" s="65">
        <v>1122330.8287</v>
      </c>
      <c r="T17" s="65">
        <v>1122338.4761000001</v>
      </c>
      <c r="U17" s="65">
        <v>1122346.1235</v>
      </c>
      <c r="V17" s="65">
        <v>1122353.7709999999</v>
      </c>
      <c r="W17" s="65">
        <v>1122361.4184000001</v>
      </c>
      <c r="X17" s="65">
        <v>1122369.0658</v>
      </c>
      <c r="Y17" s="65">
        <v>1122376.7132999999</v>
      </c>
      <c r="Z17" s="65">
        <v>1122384.3607000001</v>
      </c>
      <c r="AA17" s="65">
        <v>1122392.0081</v>
      </c>
      <c r="AB17" s="65">
        <v>1122399.6555999999</v>
      </c>
      <c r="AC17" s="65">
        <v>1122407.3030000001</v>
      </c>
      <c r="AD17" s="65">
        <v>1122414.9505</v>
      </c>
      <c r="AE17" s="65">
        <v>1122422.5978999999</v>
      </c>
      <c r="AF17" s="65">
        <v>1122430.2453000001</v>
      </c>
      <c r="AG17" s="65">
        <v>1122437.8928</v>
      </c>
      <c r="AH17" s="65">
        <v>1122445.5401999999</v>
      </c>
      <c r="AI17" s="65">
        <v>1122454.6710000001</v>
      </c>
      <c r="AJ17" s="65">
        <v>1122459.0238547619</v>
      </c>
      <c r="AK17" s="65">
        <v>1122466.6233173469</v>
      </c>
      <c r="AL17" s="65">
        <v>33670774.087272108</v>
      </c>
      <c r="AM17" s="65">
        <v>16834552.017500002</v>
      </c>
      <c r="AN17" s="66">
        <v>0</v>
      </c>
    </row>
    <row r="18" spans="1:40" s="68" customFormat="1" x14ac:dyDescent="0.25">
      <c r="A18" s="68" t="s">
        <v>121</v>
      </c>
      <c r="B18" s="69" t="s">
        <v>122</v>
      </c>
      <c r="C18" s="68">
        <v>260110</v>
      </c>
      <c r="D18" s="68" t="s">
        <v>123</v>
      </c>
      <c r="E18" s="68" t="s">
        <v>122</v>
      </c>
      <c r="F18" s="68" t="s">
        <v>98</v>
      </c>
      <c r="G18" s="68" t="s">
        <v>64</v>
      </c>
      <c r="H18" s="65">
        <v>1331907.3647</v>
      </c>
      <c r="I18" s="65">
        <v>1331922.6595999999</v>
      </c>
      <c r="J18" s="65">
        <v>1331940.5035999999</v>
      </c>
      <c r="K18" s="65">
        <v>1331958.3476</v>
      </c>
      <c r="L18" s="65">
        <v>1331973.6425000001</v>
      </c>
      <c r="M18" s="65">
        <v>1331991.4865000001</v>
      </c>
      <c r="N18" s="65">
        <v>1332009.3304999999</v>
      </c>
      <c r="O18" s="65">
        <v>1332027.1745</v>
      </c>
      <c r="P18" s="65">
        <v>1332045.0186000001</v>
      </c>
      <c r="Q18" s="65">
        <v>1332062.8626000001</v>
      </c>
      <c r="R18" s="65">
        <v>1332080.7065999999</v>
      </c>
      <c r="S18" s="65">
        <v>1332101.0998</v>
      </c>
      <c r="T18" s="65">
        <v>1332120.4271</v>
      </c>
      <c r="U18" s="65">
        <v>1332140.8203</v>
      </c>
      <c r="V18" s="65">
        <v>1332158.6643000001</v>
      </c>
      <c r="W18" s="65">
        <v>1332179.0575000001</v>
      </c>
      <c r="X18" s="65">
        <v>1332199.4506000001</v>
      </c>
      <c r="Y18" s="65">
        <v>1332219.8437999999</v>
      </c>
      <c r="Z18" s="65">
        <v>1332240.237</v>
      </c>
      <c r="AA18" s="65">
        <v>1332260.6301</v>
      </c>
      <c r="AB18" s="65">
        <v>1332281.0233</v>
      </c>
      <c r="AC18" s="65">
        <v>1332303.9656</v>
      </c>
      <c r="AD18" s="65">
        <v>1332324.3588</v>
      </c>
      <c r="AE18" s="65">
        <v>1332347.3011</v>
      </c>
      <c r="AF18" s="65">
        <v>1332367.6942</v>
      </c>
      <c r="AG18" s="65">
        <v>1332390.6365</v>
      </c>
      <c r="AH18" s="65">
        <v>1332413.5788</v>
      </c>
      <c r="AI18" s="65">
        <v>1332436.5212000001</v>
      </c>
      <c r="AJ18" s="65">
        <v>1332441.4867285716</v>
      </c>
      <c r="AK18" s="65">
        <v>1332462.2486397962</v>
      </c>
      <c r="AL18" s="65">
        <v>39965308.142668374</v>
      </c>
      <c r="AM18" s="70">
        <v>19980440.108799998</v>
      </c>
      <c r="AN18" s="66">
        <v>0</v>
      </c>
    </row>
    <row r="19" spans="1:40" s="68" customFormat="1" x14ac:dyDescent="0.25">
      <c r="A19" s="68" t="s">
        <v>124</v>
      </c>
      <c r="B19" s="69" t="s">
        <v>125</v>
      </c>
      <c r="C19" s="68">
        <v>260600</v>
      </c>
      <c r="D19" s="68" t="s">
        <v>126</v>
      </c>
      <c r="E19" s="68" t="s">
        <v>125</v>
      </c>
      <c r="F19" s="68" t="s">
        <v>98</v>
      </c>
      <c r="G19" s="68" t="s">
        <v>64</v>
      </c>
      <c r="H19" s="65">
        <v>1331907.3647</v>
      </c>
      <c r="I19" s="65">
        <v>1331920.1103999999</v>
      </c>
      <c r="J19" s="65">
        <v>1331935.4053</v>
      </c>
      <c r="K19" s="65">
        <v>1331948.1510000001</v>
      </c>
      <c r="L19" s="65">
        <v>1331963.4458999999</v>
      </c>
      <c r="M19" s="65">
        <v>1331978.7408</v>
      </c>
      <c r="N19" s="65">
        <v>1331991.4865000001</v>
      </c>
      <c r="O19" s="65">
        <v>1332006.7814</v>
      </c>
      <c r="P19" s="65">
        <v>1332022.0762</v>
      </c>
      <c r="Q19" s="65">
        <v>1332037.3711000001</v>
      </c>
      <c r="R19" s="65">
        <v>1332052.666</v>
      </c>
      <c r="S19" s="65">
        <v>1332067.9609000001</v>
      </c>
      <c r="T19" s="65">
        <v>1332083.2557000001</v>
      </c>
      <c r="U19" s="65">
        <v>1332098.5506</v>
      </c>
      <c r="V19" s="65">
        <v>1332115.3288</v>
      </c>
      <c r="W19" s="65">
        <v>1332133.1728999999</v>
      </c>
      <c r="X19" s="65">
        <v>1332148.4676999999</v>
      </c>
      <c r="Y19" s="65">
        <v>1332166.3117</v>
      </c>
      <c r="Z19" s="65">
        <v>1332181.6066000001</v>
      </c>
      <c r="AA19" s="65">
        <v>1332199.4506000001</v>
      </c>
      <c r="AB19" s="65">
        <v>1332214.7455</v>
      </c>
      <c r="AC19" s="65">
        <v>1332232.5895</v>
      </c>
      <c r="AD19" s="65">
        <v>1332250.4335</v>
      </c>
      <c r="AE19" s="65">
        <v>1332268.2775999999</v>
      </c>
      <c r="AF19" s="65">
        <v>1332286.1216</v>
      </c>
      <c r="AG19" s="65">
        <v>1332303.9656</v>
      </c>
      <c r="AH19" s="65">
        <v>1332321.8096</v>
      </c>
      <c r="AI19" s="65">
        <v>1332339.6536000001</v>
      </c>
      <c r="AJ19" s="65">
        <v>1332346.0743634922</v>
      </c>
      <c r="AK19" s="65">
        <v>1332362.9607463719</v>
      </c>
      <c r="AL19" s="65">
        <v>39963884.336409867</v>
      </c>
      <c r="AM19" s="70">
        <v>19980128.695300002</v>
      </c>
      <c r="AN19" s="66">
        <v>0</v>
      </c>
    </row>
    <row r="20" spans="1:40" s="68" customFormat="1" x14ac:dyDescent="0.25">
      <c r="A20" s="68" t="s">
        <v>127</v>
      </c>
      <c r="B20" s="69" t="s">
        <v>160</v>
      </c>
      <c r="C20" s="68">
        <v>230110</v>
      </c>
      <c r="D20" s="68" t="s">
        <v>161</v>
      </c>
      <c r="E20" s="68" t="s">
        <v>128</v>
      </c>
      <c r="F20" s="68" t="s">
        <v>132</v>
      </c>
      <c r="G20" s="68" t="s">
        <v>64</v>
      </c>
      <c r="H20" s="70">
        <v>5743125.3203999996</v>
      </c>
      <c r="I20" s="70">
        <v>5747038.8700000001</v>
      </c>
      <c r="J20" s="70">
        <v>5750339.5848000003</v>
      </c>
      <c r="K20" s="70">
        <v>5753399.2293999996</v>
      </c>
      <c r="L20" s="70">
        <v>5756241.8014000002</v>
      </c>
      <c r="M20" s="70">
        <v>5758966.9073999999</v>
      </c>
      <c r="N20" s="70">
        <v>5761519.1599000003</v>
      </c>
      <c r="O20" s="70">
        <v>5763865.4596999995</v>
      </c>
      <c r="P20" s="70">
        <v>5766038.0096000005</v>
      </c>
      <c r="Q20" s="70">
        <v>5768195.9380000001</v>
      </c>
      <c r="R20" s="70">
        <v>5770341.3082999997</v>
      </c>
      <c r="S20" s="70">
        <v>5772523.9047999997</v>
      </c>
      <c r="T20" s="70">
        <v>5774674.2982999999</v>
      </c>
      <c r="U20" s="70">
        <v>5776836.8017999995</v>
      </c>
      <c r="V20" s="70">
        <v>5779007.2883000001</v>
      </c>
      <c r="W20" s="70">
        <v>5781233.0303999996</v>
      </c>
      <c r="X20" s="70">
        <v>5783499.3159999996</v>
      </c>
      <c r="Y20" s="70">
        <v>5785785.3369000005</v>
      </c>
      <c r="Z20" s="70">
        <v>5788006.0558000002</v>
      </c>
      <c r="AA20" s="70">
        <v>5790246.4194999998</v>
      </c>
      <c r="AB20" s="70">
        <v>5792479.6963999998</v>
      </c>
      <c r="AC20" s="70">
        <v>5794704.9903999995</v>
      </c>
      <c r="AD20" s="70">
        <v>5796910.6394999996</v>
      </c>
      <c r="AE20" s="70">
        <v>5799126.3350999998</v>
      </c>
      <c r="AF20" s="70">
        <v>5801258.6991999997</v>
      </c>
      <c r="AG20" s="70">
        <v>5803404.0695000002</v>
      </c>
      <c r="AH20" s="70">
        <v>5805584.6024000002</v>
      </c>
      <c r="AI20" s="70">
        <v>5807797.3382999999</v>
      </c>
      <c r="AJ20" s="70">
        <v>5810887.7426166655</v>
      </c>
      <c r="AK20" s="70">
        <v>5812912.2042007921</v>
      </c>
      <c r="AL20" s="70">
        <v>173395950.35831743</v>
      </c>
      <c r="AM20" s="70">
        <v>86442113.882099986</v>
      </c>
      <c r="AN20" s="71">
        <v>3</v>
      </c>
    </row>
    <row r="21" spans="1:40" s="68" customFormat="1" x14ac:dyDescent="0.25">
      <c r="A21" s="68" t="s">
        <v>130</v>
      </c>
      <c r="B21" s="69" t="s">
        <v>149</v>
      </c>
      <c r="C21" s="68">
        <v>230425</v>
      </c>
      <c r="D21" s="68" t="s">
        <v>162</v>
      </c>
      <c r="E21" s="68" t="s">
        <v>131</v>
      </c>
      <c r="F21" s="68" t="s">
        <v>132</v>
      </c>
      <c r="G21" s="68" t="s">
        <v>64</v>
      </c>
      <c r="H21" s="70">
        <v>8152684.2662000004</v>
      </c>
      <c r="I21" s="70">
        <v>8187925.6579999998</v>
      </c>
      <c r="J21" s="70">
        <v>8216742.5283000004</v>
      </c>
      <c r="K21" s="70">
        <v>8242506.9885999998</v>
      </c>
      <c r="L21" s="70">
        <v>8266037.0718999999</v>
      </c>
      <c r="M21" s="70">
        <v>8288202.8031000001</v>
      </c>
      <c r="N21" s="70">
        <v>8308276.9622999998</v>
      </c>
      <c r="O21" s="70">
        <v>8326195.9601999996</v>
      </c>
      <c r="P21" s="70">
        <v>8342291.0591000002</v>
      </c>
      <c r="Q21" s="70">
        <v>8358141.2825999996</v>
      </c>
      <c r="R21" s="70">
        <v>8373554.6886</v>
      </c>
      <c r="S21" s="70">
        <v>8389280.8739</v>
      </c>
      <c r="T21" s="70">
        <v>8404368.5856999997</v>
      </c>
      <c r="U21" s="70">
        <v>8419654.0538999997</v>
      </c>
      <c r="V21" s="70">
        <v>8434574.9958999995</v>
      </c>
      <c r="W21" s="70">
        <v>8449861.2679999992</v>
      </c>
      <c r="X21" s="70">
        <v>8465167.5112999994</v>
      </c>
      <c r="Y21" s="70">
        <v>8480487.2949000001</v>
      </c>
      <c r="Z21" s="70">
        <v>8494974.2778999992</v>
      </c>
      <c r="AA21" s="70">
        <v>8509540.8875999991</v>
      </c>
      <c r="AB21" s="70">
        <v>8523539.1666999999</v>
      </c>
      <c r="AC21" s="70">
        <v>8536736.9188000001</v>
      </c>
      <c r="AD21" s="70">
        <v>8549240.9931000005</v>
      </c>
      <c r="AE21" s="70">
        <v>8561593.4077000003</v>
      </c>
      <c r="AF21" s="70">
        <v>8572864.3159999996</v>
      </c>
      <c r="AG21" s="70">
        <v>8583907.9000000004</v>
      </c>
      <c r="AH21" s="70">
        <v>8595164.7067000009</v>
      </c>
      <c r="AI21" s="70">
        <v>8606499.5614999998</v>
      </c>
      <c r="AJ21" s="70">
        <v>8646716.7724007964</v>
      </c>
      <c r="AK21" s="70">
        <v>8658841.6023747213</v>
      </c>
      <c r="AL21" s="70">
        <v>252945574.36327559</v>
      </c>
      <c r="AM21" s="70">
        <v>124710437.77830002</v>
      </c>
      <c r="AN21" s="71">
        <v>4</v>
      </c>
    </row>
    <row r="22" spans="1:40" x14ac:dyDescent="0.25">
      <c r="H22" s="72">
        <v>64676229.400599994</v>
      </c>
      <c r="I22" s="72">
        <v>64807559.820899986</v>
      </c>
      <c r="J22" s="72">
        <v>64912659.434199996</v>
      </c>
      <c r="K22" s="72">
        <v>65006963.783600003</v>
      </c>
      <c r="L22" s="72">
        <v>65094044.535900004</v>
      </c>
      <c r="M22" s="72">
        <v>65176790.91489999</v>
      </c>
      <c r="N22" s="72">
        <v>65255926.289200015</v>
      </c>
      <c r="O22" s="72">
        <v>65329929.895700008</v>
      </c>
      <c r="P22" s="72">
        <v>65395385.710500009</v>
      </c>
      <c r="Q22" s="72">
        <v>65464140.363899998</v>
      </c>
      <c r="R22" s="72">
        <v>65528488.906300008</v>
      </c>
      <c r="S22" s="72">
        <v>65598725.463899985</v>
      </c>
      <c r="T22" s="72">
        <v>65663429.552899994</v>
      </c>
      <c r="U22" s="72">
        <v>65730271.601799995</v>
      </c>
      <c r="V22" s="72">
        <v>65798329.448400006</v>
      </c>
      <c r="W22" s="72">
        <v>65866757.640599996</v>
      </c>
      <c r="X22" s="72">
        <v>65936634.688599981</v>
      </c>
      <c r="Y22" s="72">
        <v>66006662.40640001</v>
      </c>
      <c r="Z22" s="72">
        <v>66076032.014600009</v>
      </c>
      <c r="AA22" s="72">
        <v>66144707.483199991</v>
      </c>
      <c r="AB22" s="72">
        <v>66214743.448099993</v>
      </c>
      <c r="AC22" s="72">
        <v>66279464.311100006</v>
      </c>
      <c r="AD22" s="72">
        <v>66345221.463000007</v>
      </c>
      <c r="AE22" s="72">
        <v>66409461.989100009</v>
      </c>
      <c r="AF22" s="72">
        <v>66472667.154100008</v>
      </c>
      <c r="AG22" s="72">
        <v>66534655.1778</v>
      </c>
      <c r="AH22" s="72">
        <v>66597746.823900014</v>
      </c>
      <c r="AI22" s="72">
        <v>66661963.920100003</v>
      </c>
      <c r="AJ22" s="72">
        <v>66771832.489296034</v>
      </c>
      <c r="AK22" s="72">
        <v>66832703.006518483</v>
      </c>
      <c r="AL22" s="72">
        <v>1974590129.1391141</v>
      </c>
      <c r="AM22" s="72">
        <v>979438875.1227001</v>
      </c>
    </row>
    <row r="23" spans="1:40" x14ac:dyDescent="0.25">
      <c r="H23" s="72">
        <v>64676229.400599994</v>
      </c>
      <c r="I23" s="72">
        <v>129483789.22149998</v>
      </c>
      <c r="J23" s="72">
        <v>194396448.65569997</v>
      </c>
      <c r="K23" s="72">
        <v>259403412.43929997</v>
      </c>
      <c r="L23" s="72">
        <v>324497456.9752</v>
      </c>
      <c r="M23" s="72">
        <v>389674247.8901</v>
      </c>
      <c r="N23" s="72">
        <v>454930174.17930001</v>
      </c>
      <c r="O23" s="72">
        <v>520260104.07500005</v>
      </c>
      <c r="P23" s="72">
        <v>585655489.78550005</v>
      </c>
      <c r="Q23" s="72">
        <v>651119630.1494</v>
      </c>
      <c r="R23" s="72">
        <v>716648119.05570006</v>
      </c>
      <c r="S23" s="72">
        <v>782246844.51960003</v>
      </c>
      <c r="T23" s="72">
        <v>847910274.07249999</v>
      </c>
      <c r="U23" s="72">
        <v>913640545.67429996</v>
      </c>
      <c r="V23" s="72">
        <v>979438875.12269998</v>
      </c>
      <c r="W23" s="72">
        <v>1045305632.7632999</v>
      </c>
      <c r="X23" s="72">
        <v>1111242267.4519</v>
      </c>
      <c r="Y23" s="72">
        <v>1177248929.8583</v>
      </c>
      <c r="Z23" s="72">
        <v>1243324961.8729</v>
      </c>
      <c r="AA23" s="72">
        <v>1309469669.3561001</v>
      </c>
      <c r="AB23" s="72">
        <v>1375684412.8042002</v>
      </c>
      <c r="AC23" s="72">
        <v>1441963877.1153002</v>
      </c>
      <c r="AD23" s="72">
        <v>1508309098.5783002</v>
      </c>
      <c r="AE23" s="72">
        <v>1574718560.5674002</v>
      </c>
      <c r="AF23" s="72">
        <v>1641191227.7215002</v>
      </c>
      <c r="AG23" s="72">
        <v>1707725882.8993001</v>
      </c>
      <c r="AH23" s="72">
        <v>1774323629.7232001</v>
      </c>
      <c r="AI23" s="72">
        <v>1840985593.6433001</v>
      </c>
      <c r="AJ23" s="72">
        <v>1907757426.132596</v>
      </c>
      <c r="AK23" s="72">
        <v>1974590129.1391144</v>
      </c>
    </row>
    <row r="28" spans="1:40" x14ac:dyDescent="0.25">
      <c r="A28" s="73" t="s">
        <v>135</v>
      </c>
    </row>
  </sheetData>
  <autoFilter ref="A2:AL23" xr:uid="{BA42F879-3315-47F0-B31D-D4DFA9236423}"/>
  <conditionalFormatting sqref="A3:A16">
    <cfRule type="duplicateValues" dxfId="2" priority="1"/>
  </conditionalFormatting>
  <conditionalFormatting sqref="D3:D16">
    <cfRule type="duplicateValues" dxfId="1" priority="2"/>
  </conditionalFormatting>
  <hyperlinks>
    <hyperlink ref="A28" location="Introdução!A1" display="Introdução!A1" xr:uid="{3769E37E-E87F-433D-8B3D-124783A6429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FF7B-DB46-48A1-BF9F-4828F5476A78}">
  <sheetPr>
    <tabColor rgb="FF00B0F0"/>
  </sheetPr>
  <dimension ref="A1:AV28"/>
  <sheetViews>
    <sheetView zoomScale="90" zoomScaleNormal="90" workbookViewId="0">
      <pane xSplit="5" topLeftCell="AA1" activePane="topRight" state="frozen"/>
      <selection activeCell="AB37" sqref="AB37"/>
      <selection pane="topRight" activeCell="AA9" sqref="AA9"/>
    </sheetView>
  </sheetViews>
  <sheetFormatPr defaultRowHeight="15" x14ac:dyDescent="0.25"/>
  <cols>
    <col min="1" max="1" width="8.28515625" customWidth="1"/>
    <col min="2" max="2" width="56.7109375" customWidth="1"/>
    <col min="3" max="3" width="13.140625" bestFit="1" customWidth="1"/>
    <col min="4" max="4" width="23.5703125" bestFit="1" customWidth="1"/>
    <col min="5" max="5" width="5.85546875" bestFit="1" customWidth="1"/>
    <col min="6" max="6" width="8.28515625" customWidth="1"/>
    <col min="7" max="7" width="11" bestFit="1" customWidth="1"/>
    <col min="8" max="21" width="18.7109375" bestFit="1" customWidth="1"/>
    <col min="22" max="39" width="20.42578125" bestFit="1" customWidth="1"/>
    <col min="40" max="40" width="12.85546875" bestFit="1" customWidth="1"/>
    <col min="41" max="41" width="18" bestFit="1" customWidth="1"/>
    <col min="42" max="43" width="11.28515625" bestFit="1" customWidth="1"/>
    <col min="44" max="44" width="19.140625" bestFit="1" customWidth="1"/>
    <col min="45" max="46" width="11.28515625" bestFit="1" customWidth="1"/>
    <col min="47" max="47" width="15.140625" bestFit="1" customWidth="1"/>
    <col min="48" max="48" width="18.85546875" bestFit="1" customWidth="1"/>
  </cols>
  <sheetData>
    <row r="1" spans="1:48" x14ac:dyDescent="0.25">
      <c r="A1" s="62" t="s">
        <v>44</v>
      </c>
      <c r="B1" s="62" t="s">
        <v>45</v>
      </c>
      <c r="C1" s="62" t="s">
        <v>46</v>
      </c>
      <c r="D1" s="62" t="s">
        <v>47</v>
      </c>
      <c r="E1" s="62" t="s">
        <v>48</v>
      </c>
      <c r="F1" s="62" t="s">
        <v>49</v>
      </c>
      <c r="G1" s="62"/>
      <c r="H1" s="62" t="s">
        <v>1</v>
      </c>
      <c r="I1" s="62" t="s">
        <v>1</v>
      </c>
      <c r="J1" s="62" t="s">
        <v>1</v>
      </c>
      <c r="K1" s="62" t="s">
        <v>1</v>
      </c>
      <c r="L1" s="62" t="s">
        <v>1</v>
      </c>
      <c r="M1" s="62" t="s">
        <v>1</v>
      </c>
      <c r="N1" s="62" t="s">
        <v>1</v>
      </c>
      <c r="O1" s="62" t="s">
        <v>1</v>
      </c>
      <c r="P1" s="62" t="s">
        <v>1</v>
      </c>
      <c r="Q1" s="62" t="s">
        <v>1</v>
      </c>
      <c r="R1" s="62" t="s">
        <v>1</v>
      </c>
      <c r="S1" s="62" t="s">
        <v>1</v>
      </c>
      <c r="T1" s="62" t="s">
        <v>1</v>
      </c>
      <c r="U1" s="62" t="s">
        <v>1</v>
      </c>
      <c r="V1" s="62" t="s">
        <v>1</v>
      </c>
      <c r="W1" s="62" t="s">
        <v>1</v>
      </c>
      <c r="X1" s="62" t="s">
        <v>1</v>
      </c>
      <c r="Y1" s="62" t="s">
        <v>1</v>
      </c>
      <c r="Z1" s="62" t="s">
        <v>1</v>
      </c>
      <c r="AA1" s="62" t="s">
        <v>1</v>
      </c>
      <c r="AB1" s="62" t="s">
        <v>1</v>
      </c>
      <c r="AC1" s="62" t="s">
        <v>1</v>
      </c>
      <c r="AD1" s="62" t="s">
        <v>1</v>
      </c>
      <c r="AE1" s="62" t="s">
        <v>1</v>
      </c>
      <c r="AF1" s="62" t="s">
        <v>1</v>
      </c>
      <c r="AG1" s="62" t="s">
        <v>1</v>
      </c>
      <c r="AH1" s="62" t="s">
        <v>1</v>
      </c>
      <c r="AI1" s="62" t="s">
        <v>1</v>
      </c>
      <c r="AJ1" s="62" t="s">
        <v>1</v>
      </c>
      <c r="AK1" s="62" t="s">
        <v>1</v>
      </c>
      <c r="AL1" s="62" t="s">
        <v>1</v>
      </c>
      <c r="AM1" s="62" t="s">
        <v>1</v>
      </c>
      <c r="AN1" s="62" t="s">
        <v>50</v>
      </c>
      <c r="AO1" s="62" t="s">
        <v>51</v>
      </c>
      <c r="AP1" s="62"/>
      <c r="AQ1" s="62"/>
      <c r="AR1" s="62" t="s">
        <v>52</v>
      </c>
      <c r="AS1" s="62"/>
      <c r="AT1" s="62"/>
      <c r="AV1" s="62" t="s">
        <v>53</v>
      </c>
    </row>
    <row r="2" spans="1:48" x14ac:dyDescent="0.25">
      <c r="A2" s="63" t="s">
        <v>44</v>
      </c>
      <c r="B2" s="63" t="s">
        <v>45</v>
      </c>
      <c r="C2" s="63" t="s">
        <v>46</v>
      </c>
      <c r="D2" s="63" t="s">
        <v>47</v>
      </c>
      <c r="E2" s="63" t="s">
        <v>48</v>
      </c>
      <c r="F2" s="63" t="s">
        <v>49</v>
      </c>
      <c r="G2" s="62" t="s">
        <v>54</v>
      </c>
      <c r="H2" s="64">
        <v>1</v>
      </c>
      <c r="I2" s="64">
        <v>2</v>
      </c>
      <c r="J2" s="64">
        <v>3</v>
      </c>
      <c r="K2" s="64">
        <v>4</v>
      </c>
      <c r="L2" s="64">
        <v>5</v>
      </c>
      <c r="M2" s="64">
        <v>6</v>
      </c>
      <c r="N2" s="64">
        <v>7</v>
      </c>
      <c r="O2" s="64">
        <v>8</v>
      </c>
      <c r="P2" s="64">
        <v>9</v>
      </c>
      <c r="Q2" s="64">
        <v>10</v>
      </c>
      <c r="R2" s="64">
        <v>11</v>
      </c>
      <c r="S2" s="64">
        <v>12</v>
      </c>
      <c r="T2" s="64">
        <v>13</v>
      </c>
      <c r="U2" s="64">
        <v>14</v>
      </c>
      <c r="V2" s="64">
        <v>15</v>
      </c>
      <c r="W2" s="64">
        <v>16</v>
      </c>
      <c r="X2" s="64">
        <v>17</v>
      </c>
      <c r="Y2" s="64">
        <v>18</v>
      </c>
      <c r="Z2" s="64">
        <v>19</v>
      </c>
      <c r="AA2" s="64">
        <v>20</v>
      </c>
      <c r="AB2" s="64">
        <v>21</v>
      </c>
      <c r="AC2" s="64">
        <v>22</v>
      </c>
      <c r="AD2" s="64">
        <v>23</v>
      </c>
      <c r="AE2" s="64">
        <v>24</v>
      </c>
      <c r="AF2" s="64">
        <v>25</v>
      </c>
      <c r="AG2" s="64">
        <v>26</v>
      </c>
      <c r="AH2" s="64">
        <v>27</v>
      </c>
      <c r="AI2" s="64">
        <v>28</v>
      </c>
      <c r="AJ2" s="64">
        <v>29</v>
      </c>
      <c r="AK2" s="64">
        <v>30</v>
      </c>
      <c r="AL2" s="64">
        <v>31</v>
      </c>
      <c r="AM2" s="62" t="s">
        <v>55</v>
      </c>
      <c r="AN2" s="63" t="s">
        <v>50</v>
      </c>
      <c r="AO2" s="62" t="s">
        <v>56</v>
      </c>
      <c r="AP2" s="62" t="s">
        <v>57</v>
      </c>
      <c r="AQ2" s="62" t="s">
        <v>58</v>
      </c>
      <c r="AR2" s="62" t="s">
        <v>56</v>
      </c>
      <c r="AS2" s="62" t="s">
        <v>57</v>
      </c>
      <c r="AT2" s="62" t="s">
        <v>58</v>
      </c>
      <c r="AU2" s="62" t="s">
        <v>59</v>
      </c>
      <c r="AV2" s="63" t="s">
        <v>53</v>
      </c>
    </row>
    <row r="3" spans="1:48" x14ac:dyDescent="0.25">
      <c r="A3" s="68" t="s">
        <v>127</v>
      </c>
      <c r="B3" s="69" t="s">
        <v>160</v>
      </c>
      <c r="C3" s="68" t="s">
        <v>161</v>
      </c>
      <c r="D3" s="68" t="s">
        <v>128</v>
      </c>
      <c r="E3" s="68" t="s">
        <v>129</v>
      </c>
      <c r="F3" s="68" t="s">
        <v>64</v>
      </c>
      <c r="G3" s="68" t="s">
        <v>65</v>
      </c>
      <c r="H3" s="70">
        <v>5432000</v>
      </c>
      <c r="I3" s="70">
        <v>5492943.0860455493</v>
      </c>
      <c r="J3" s="70">
        <v>5432000</v>
      </c>
      <c r="K3" s="70">
        <v>60943.086045549135</v>
      </c>
      <c r="L3" s="70">
        <v>242067.46000000002</v>
      </c>
      <c r="M3" s="70">
        <v>60943.086045549135</v>
      </c>
      <c r="N3" s="70">
        <v>0</v>
      </c>
      <c r="O3" s="70">
        <v>303010.54604554916</v>
      </c>
      <c r="P3" s="70">
        <v>0</v>
      </c>
      <c r="Q3" s="70">
        <v>8356494.2360455487</v>
      </c>
      <c r="R3" s="70">
        <v>0</v>
      </c>
      <c r="S3" s="70">
        <v>60943.086045549135</v>
      </c>
      <c r="T3" s="70">
        <v>0</v>
      </c>
      <c r="U3" s="70">
        <v>60943.086045549135</v>
      </c>
      <c r="V3" s="70">
        <v>8087636.6100000003</v>
      </c>
      <c r="W3" s="70">
        <v>60943.086045549135</v>
      </c>
      <c r="X3" s="70">
        <v>0</v>
      </c>
      <c r="Y3" s="70">
        <v>303010.54604554916</v>
      </c>
      <c r="Z3" s="70">
        <v>0</v>
      </c>
      <c r="AA3" s="70">
        <v>8356494.2360455487</v>
      </c>
      <c r="AB3" s="70">
        <v>0</v>
      </c>
      <c r="AC3" s="70">
        <v>60943.086045549135</v>
      </c>
      <c r="AD3" s="70">
        <v>0</v>
      </c>
      <c r="AE3" s="70">
        <v>60943.086045549135</v>
      </c>
      <c r="AF3" s="70">
        <v>242067.46000000002</v>
      </c>
      <c r="AG3" s="70">
        <v>60943.086045549135</v>
      </c>
      <c r="AH3" s="70">
        <v>0</v>
      </c>
      <c r="AI3" s="70">
        <v>303010.54604554916</v>
      </c>
      <c r="AJ3" s="70">
        <v>0</v>
      </c>
      <c r="AK3" s="70">
        <v>60943.086045549135</v>
      </c>
      <c r="AL3" s="70">
        <v>0</v>
      </c>
      <c r="AM3" s="70">
        <v>43099222.500683226</v>
      </c>
      <c r="AN3" s="71">
        <v>1</v>
      </c>
      <c r="AO3" s="71" t="s">
        <v>66</v>
      </c>
      <c r="AP3" s="71" t="s">
        <v>66</v>
      </c>
      <c r="AQ3" s="71">
        <v>2030</v>
      </c>
      <c r="AR3" s="71" t="s">
        <v>66</v>
      </c>
      <c r="AS3" s="71" t="s">
        <v>66</v>
      </c>
      <c r="AT3" s="71">
        <v>2</v>
      </c>
      <c r="AU3" s="68" t="s">
        <v>73</v>
      </c>
      <c r="AV3" s="66">
        <v>3</v>
      </c>
    </row>
    <row r="4" spans="1:48" x14ac:dyDescent="0.25">
      <c r="A4" t="s">
        <v>102</v>
      </c>
      <c r="B4" t="s">
        <v>145</v>
      </c>
      <c r="C4" t="s">
        <v>104</v>
      </c>
      <c r="D4" t="s">
        <v>103</v>
      </c>
      <c r="E4" t="s">
        <v>105</v>
      </c>
      <c r="F4" t="s">
        <v>64</v>
      </c>
      <c r="G4" t="s">
        <v>65</v>
      </c>
      <c r="H4" s="65">
        <v>8418666.6666666679</v>
      </c>
      <c r="I4" s="65">
        <v>8492719.6030478347</v>
      </c>
      <c r="J4" s="65">
        <v>8418666.6666666679</v>
      </c>
      <c r="K4" s="65">
        <v>74052.93638116763</v>
      </c>
      <c r="L4" s="65">
        <v>209849.61000000002</v>
      </c>
      <c r="M4" s="65">
        <v>74052.93638116763</v>
      </c>
      <c r="N4" s="65">
        <v>0</v>
      </c>
      <c r="O4" s="65">
        <v>283902.54638116766</v>
      </c>
      <c r="P4" s="65">
        <v>0</v>
      </c>
      <c r="Q4" s="65">
        <v>10434355.616381165</v>
      </c>
      <c r="R4" s="65">
        <v>0</v>
      </c>
      <c r="S4" s="65">
        <v>74052.93638116763</v>
      </c>
      <c r="T4" s="65">
        <v>0</v>
      </c>
      <c r="U4" s="65">
        <v>74052.93638116763</v>
      </c>
      <c r="V4" s="65">
        <v>7394235.2199999997</v>
      </c>
      <c r="W4" s="65">
        <v>74052.93638116763</v>
      </c>
      <c r="X4" s="65">
        <v>0</v>
      </c>
      <c r="Y4" s="65">
        <v>283902.54638116766</v>
      </c>
      <c r="Z4" s="65">
        <v>0</v>
      </c>
      <c r="AA4" s="65">
        <v>10434355.616381165</v>
      </c>
      <c r="AB4" s="65">
        <v>0</v>
      </c>
      <c r="AC4" s="65">
        <v>74052.93638116763</v>
      </c>
      <c r="AD4" s="65">
        <v>0</v>
      </c>
      <c r="AE4" s="65">
        <v>74052.93638116763</v>
      </c>
      <c r="AF4" s="65">
        <v>209849.61000000002</v>
      </c>
      <c r="AG4" s="65">
        <v>74052.93638116763</v>
      </c>
      <c r="AH4" s="65">
        <v>0</v>
      </c>
      <c r="AI4" s="65">
        <v>283902.54638116766</v>
      </c>
      <c r="AJ4" s="65">
        <v>0</v>
      </c>
      <c r="AK4" s="65">
        <v>74052.93638116763</v>
      </c>
      <c r="AL4" s="65">
        <v>0</v>
      </c>
      <c r="AM4" s="65">
        <v>55530882.675717525</v>
      </c>
      <c r="AN4" s="66">
        <v>1</v>
      </c>
      <c r="AO4" s="66" t="s">
        <v>66</v>
      </c>
      <c r="AP4" s="66">
        <v>2038</v>
      </c>
      <c r="AQ4" s="66">
        <v>2024</v>
      </c>
      <c r="AR4" s="66" t="s">
        <v>66</v>
      </c>
      <c r="AS4" s="66">
        <v>3</v>
      </c>
      <c r="AT4" s="66">
        <v>2</v>
      </c>
      <c r="AU4" t="s">
        <v>73</v>
      </c>
      <c r="AV4" s="66">
        <v>3</v>
      </c>
    </row>
    <row r="5" spans="1:48" x14ac:dyDescent="0.25">
      <c r="A5" s="68" t="s">
        <v>121</v>
      </c>
      <c r="B5" s="69" t="s">
        <v>122</v>
      </c>
      <c r="C5" s="68" t="s">
        <v>123</v>
      </c>
      <c r="D5" s="68" t="s">
        <v>122</v>
      </c>
      <c r="E5" s="68" t="s">
        <v>98</v>
      </c>
      <c r="F5" s="68" t="s">
        <v>64</v>
      </c>
      <c r="G5" s="68" t="s">
        <v>65</v>
      </c>
      <c r="H5" s="65">
        <v>7031459.1700000009</v>
      </c>
      <c r="I5" s="65">
        <v>1344000</v>
      </c>
      <c r="J5" s="65">
        <v>1344000</v>
      </c>
      <c r="K5" s="65">
        <v>0</v>
      </c>
      <c r="L5" s="65">
        <v>68451.08</v>
      </c>
      <c r="M5" s="65">
        <v>0</v>
      </c>
      <c r="N5" s="65">
        <v>0</v>
      </c>
      <c r="O5" s="65">
        <v>68451.08</v>
      </c>
      <c r="P5" s="65">
        <v>0</v>
      </c>
      <c r="Q5" s="65">
        <v>3843938.1199999996</v>
      </c>
      <c r="R5" s="65">
        <v>0</v>
      </c>
      <c r="S5" s="65">
        <v>0</v>
      </c>
      <c r="T5" s="65">
        <v>0</v>
      </c>
      <c r="U5" s="65">
        <v>0</v>
      </c>
      <c r="V5" s="65">
        <v>1911972.13</v>
      </c>
      <c r="W5" s="65">
        <v>0</v>
      </c>
      <c r="X5" s="65">
        <v>0</v>
      </c>
      <c r="Y5" s="65">
        <v>68451.08</v>
      </c>
      <c r="Z5" s="65">
        <v>0</v>
      </c>
      <c r="AA5" s="65">
        <v>3843938.1199999996</v>
      </c>
      <c r="AB5" s="65">
        <v>0</v>
      </c>
      <c r="AC5" s="65">
        <v>0</v>
      </c>
      <c r="AD5" s="65">
        <v>0</v>
      </c>
      <c r="AE5" s="65">
        <v>0</v>
      </c>
      <c r="AF5" s="65">
        <v>68451.08</v>
      </c>
      <c r="AG5" s="65">
        <v>0</v>
      </c>
      <c r="AH5" s="65">
        <v>0</v>
      </c>
      <c r="AI5" s="65">
        <v>68451.08</v>
      </c>
      <c r="AJ5" s="65">
        <v>0</v>
      </c>
      <c r="AK5" s="65">
        <v>0</v>
      </c>
      <c r="AL5" s="65">
        <v>0</v>
      </c>
      <c r="AM5" s="70">
        <v>19661562.939999998</v>
      </c>
      <c r="AN5" s="71">
        <v>0</v>
      </c>
      <c r="AO5" s="71" t="s">
        <v>66</v>
      </c>
      <c r="AP5" s="71" t="s">
        <v>66</v>
      </c>
      <c r="AQ5" s="71" t="s">
        <v>66</v>
      </c>
      <c r="AR5" s="71" t="s">
        <v>66</v>
      </c>
      <c r="AS5" s="71" t="s">
        <v>66</v>
      </c>
      <c r="AT5" s="71" t="s">
        <v>66</v>
      </c>
      <c r="AU5" s="68" t="s">
        <v>73</v>
      </c>
      <c r="AV5" s="66">
        <v>1</v>
      </c>
    </row>
    <row r="6" spans="1:48" x14ac:dyDescent="0.25">
      <c r="A6" t="s">
        <v>74</v>
      </c>
      <c r="B6" t="s">
        <v>75</v>
      </c>
      <c r="C6" t="s">
        <v>76</v>
      </c>
      <c r="D6" t="s">
        <v>75</v>
      </c>
      <c r="E6" t="s">
        <v>77</v>
      </c>
      <c r="F6" t="s">
        <v>64</v>
      </c>
      <c r="G6" t="s">
        <v>65</v>
      </c>
      <c r="H6" s="65">
        <v>17480020.620000001</v>
      </c>
      <c r="I6" s="65">
        <v>9075000</v>
      </c>
      <c r="J6" s="65">
        <v>9075000</v>
      </c>
      <c r="K6" s="65">
        <v>0</v>
      </c>
      <c r="L6" s="65">
        <v>197174.36000000002</v>
      </c>
      <c r="M6" s="65">
        <v>0</v>
      </c>
      <c r="N6" s="65">
        <v>0</v>
      </c>
      <c r="O6" s="65">
        <v>197174.36000000002</v>
      </c>
      <c r="P6" s="65">
        <v>0</v>
      </c>
      <c r="Q6" s="65">
        <v>7571378.1800000006</v>
      </c>
      <c r="R6" s="65">
        <v>0</v>
      </c>
      <c r="S6" s="65">
        <v>0</v>
      </c>
      <c r="T6" s="65">
        <v>0</v>
      </c>
      <c r="U6" s="65">
        <v>0</v>
      </c>
      <c r="V6" s="65">
        <v>5421309.0199999996</v>
      </c>
      <c r="W6" s="65">
        <v>0</v>
      </c>
      <c r="X6" s="65">
        <v>0</v>
      </c>
      <c r="Y6" s="65">
        <v>197174.36000000002</v>
      </c>
      <c r="Z6" s="65">
        <v>0</v>
      </c>
      <c r="AA6" s="65">
        <v>7571378.1800000006</v>
      </c>
      <c r="AB6" s="65">
        <v>0</v>
      </c>
      <c r="AC6" s="65">
        <v>0</v>
      </c>
      <c r="AD6" s="65">
        <v>0</v>
      </c>
      <c r="AE6" s="65">
        <v>0</v>
      </c>
      <c r="AF6" s="65">
        <v>197174.36000000002</v>
      </c>
      <c r="AG6" s="65">
        <v>0</v>
      </c>
      <c r="AH6" s="65">
        <v>0</v>
      </c>
      <c r="AI6" s="65">
        <v>197174.36000000002</v>
      </c>
      <c r="AJ6" s="65">
        <v>0</v>
      </c>
      <c r="AK6" s="65">
        <v>0</v>
      </c>
      <c r="AL6" s="65">
        <v>0</v>
      </c>
      <c r="AM6" s="65">
        <v>57179957.800000004</v>
      </c>
      <c r="AN6" s="66">
        <v>0</v>
      </c>
      <c r="AO6" s="66" t="s">
        <v>66</v>
      </c>
      <c r="AP6" s="66" t="s">
        <v>66</v>
      </c>
      <c r="AQ6" s="66">
        <v>2026</v>
      </c>
      <c r="AR6" s="66" t="s">
        <v>66</v>
      </c>
      <c r="AS6" s="66" t="s">
        <v>66</v>
      </c>
      <c r="AT6" s="66">
        <v>1</v>
      </c>
      <c r="AU6" t="s">
        <v>67</v>
      </c>
      <c r="AV6" s="66">
        <v>3</v>
      </c>
    </row>
    <row r="7" spans="1:48" x14ac:dyDescent="0.25">
      <c r="A7" t="s">
        <v>113</v>
      </c>
      <c r="B7" t="s">
        <v>114</v>
      </c>
      <c r="C7" t="s">
        <v>115</v>
      </c>
      <c r="D7" t="s">
        <v>114</v>
      </c>
      <c r="E7" t="s">
        <v>116</v>
      </c>
      <c r="F7" t="s">
        <v>64</v>
      </c>
      <c r="G7" t="s">
        <v>65</v>
      </c>
      <c r="H7" s="65">
        <v>12511443.67</v>
      </c>
      <c r="I7" s="65">
        <v>11588970.37548645</v>
      </c>
      <c r="J7" s="65">
        <v>11512000</v>
      </c>
      <c r="K7" s="65">
        <v>76970.375486450852</v>
      </c>
      <c r="L7" s="65">
        <v>206408.15999999997</v>
      </c>
      <c r="M7" s="65">
        <v>76970.375486450852</v>
      </c>
      <c r="N7" s="65">
        <v>0</v>
      </c>
      <c r="O7" s="65">
        <v>283378.53548645083</v>
      </c>
      <c r="P7" s="65">
        <v>0</v>
      </c>
      <c r="Q7" s="65">
        <v>7496167.5354864514</v>
      </c>
      <c r="R7" s="65">
        <v>0</v>
      </c>
      <c r="S7" s="65">
        <v>76970.375486450852</v>
      </c>
      <c r="T7" s="65">
        <v>0</v>
      </c>
      <c r="U7" s="65">
        <v>76970.375486450852</v>
      </c>
      <c r="V7" s="65">
        <v>5521344.3999999994</v>
      </c>
      <c r="W7" s="65">
        <v>76970.375486450852</v>
      </c>
      <c r="X7" s="65">
        <v>0</v>
      </c>
      <c r="Y7" s="65">
        <v>283378.53548645083</v>
      </c>
      <c r="Z7" s="65">
        <v>0</v>
      </c>
      <c r="AA7" s="65">
        <v>7496167.5354864514</v>
      </c>
      <c r="AB7" s="65">
        <v>0</v>
      </c>
      <c r="AC7" s="65">
        <v>76970.375486450852</v>
      </c>
      <c r="AD7" s="65">
        <v>0</v>
      </c>
      <c r="AE7" s="65">
        <v>76970.375486450852</v>
      </c>
      <c r="AF7" s="65">
        <v>206408.15999999997</v>
      </c>
      <c r="AG7" s="65">
        <v>76970.375486450852</v>
      </c>
      <c r="AH7" s="65">
        <v>0</v>
      </c>
      <c r="AI7" s="65">
        <v>283378.53548645083</v>
      </c>
      <c r="AJ7" s="65">
        <v>0</v>
      </c>
      <c r="AK7" s="65">
        <v>76970.375486450852</v>
      </c>
      <c r="AL7" s="65">
        <v>0</v>
      </c>
      <c r="AM7" s="65">
        <v>58081778.822296739</v>
      </c>
      <c r="AN7" s="66">
        <v>3</v>
      </c>
      <c r="AO7" s="66" t="s">
        <v>66</v>
      </c>
      <c r="AP7" s="66" t="s">
        <v>66</v>
      </c>
      <c r="AQ7" s="66" t="s">
        <v>66</v>
      </c>
      <c r="AR7" s="66" t="s">
        <v>66</v>
      </c>
      <c r="AS7" s="66" t="s">
        <v>66</v>
      </c>
      <c r="AT7" s="66" t="s">
        <v>66</v>
      </c>
      <c r="AU7" t="s">
        <v>73</v>
      </c>
      <c r="AV7" s="66">
        <v>1</v>
      </c>
    </row>
    <row r="8" spans="1:48" x14ac:dyDescent="0.25">
      <c r="A8" t="s">
        <v>99</v>
      </c>
      <c r="B8" t="s">
        <v>144</v>
      </c>
      <c r="C8" t="s">
        <v>101</v>
      </c>
      <c r="D8" t="s">
        <v>100</v>
      </c>
      <c r="E8" t="s">
        <v>91</v>
      </c>
      <c r="F8" t="s">
        <v>64</v>
      </c>
      <c r="G8" t="s">
        <v>65</v>
      </c>
      <c r="H8" s="65">
        <v>4986000</v>
      </c>
      <c r="I8" s="65">
        <v>5076929.2083984856</v>
      </c>
      <c r="J8" s="65">
        <v>4986000</v>
      </c>
      <c r="K8" s="65">
        <v>90929.208398485542</v>
      </c>
      <c r="L8" s="65">
        <v>219299.4</v>
      </c>
      <c r="M8" s="65">
        <v>90929.208398485542</v>
      </c>
      <c r="N8" s="65">
        <v>0</v>
      </c>
      <c r="O8" s="65">
        <v>310228.60839848552</v>
      </c>
      <c r="P8" s="65">
        <v>0</v>
      </c>
      <c r="Q8" s="65">
        <v>13300789.148398487</v>
      </c>
      <c r="R8" s="65">
        <v>0</v>
      </c>
      <c r="S8" s="65">
        <v>90929.208398485542</v>
      </c>
      <c r="T8" s="65">
        <v>0</v>
      </c>
      <c r="U8" s="65">
        <v>90929.208398485542</v>
      </c>
      <c r="V8" s="65">
        <v>6026773.2699999996</v>
      </c>
      <c r="W8" s="65">
        <v>90929.208398485542</v>
      </c>
      <c r="X8" s="65">
        <v>0</v>
      </c>
      <c r="Y8" s="65">
        <v>310228.60839848552</v>
      </c>
      <c r="Z8" s="65">
        <v>0</v>
      </c>
      <c r="AA8" s="65">
        <v>13300789.148398487</v>
      </c>
      <c r="AB8" s="65">
        <v>0</v>
      </c>
      <c r="AC8" s="65">
        <v>90929.208398485542</v>
      </c>
      <c r="AD8" s="65">
        <v>0</v>
      </c>
      <c r="AE8" s="65">
        <v>90929.208398485542</v>
      </c>
      <c r="AF8" s="65">
        <v>219299.4</v>
      </c>
      <c r="AG8" s="65">
        <v>90929.208398485542</v>
      </c>
      <c r="AH8" s="65">
        <v>0</v>
      </c>
      <c r="AI8" s="65">
        <v>310228.60839848552</v>
      </c>
      <c r="AJ8" s="65">
        <v>0</v>
      </c>
      <c r="AK8" s="65">
        <v>90929.208398485542</v>
      </c>
      <c r="AL8" s="65">
        <v>0</v>
      </c>
      <c r="AM8" s="65">
        <v>49864928.275977269</v>
      </c>
      <c r="AN8" s="66">
        <v>2</v>
      </c>
      <c r="AO8" s="66" t="s">
        <v>66</v>
      </c>
      <c r="AP8" s="66" t="s">
        <v>66</v>
      </c>
      <c r="AQ8" s="66">
        <v>2025</v>
      </c>
      <c r="AR8" s="66" t="s">
        <v>66</v>
      </c>
      <c r="AS8" s="66" t="s">
        <v>66</v>
      </c>
      <c r="AT8" s="66">
        <v>3</v>
      </c>
      <c r="AU8" t="s">
        <v>67</v>
      </c>
      <c r="AV8" s="66">
        <v>3</v>
      </c>
    </row>
    <row r="9" spans="1:48" x14ac:dyDescent="0.25">
      <c r="A9" s="68" t="s">
        <v>130</v>
      </c>
      <c r="B9" s="69" t="s">
        <v>149</v>
      </c>
      <c r="C9" s="68" t="s">
        <v>162</v>
      </c>
      <c r="D9" s="68" t="s">
        <v>131</v>
      </c>
      <c r="E9" s="68" t="s">
        <v>132</v>
      </c>
      <c r="F9" s="68" t="s">
        <v>64</v>
      </c>
      <c r="G9" s="68" t="s">
        <v>65</v>
      </c>
      <c r="H9" s="70">
        <v>35552879.439999998</v>
      </c>
      <c r="I9" s="70">
        <v>9031379.2188046239</v>
      </c>
      <c r="J9" s="70">
        <v>8960000</v>
      </c>
      <c r="K9" s="70">
        <v>71379.218804624281</v>
      </c>
      <c r="L9" s="70">
        <v>336471.86</v>
      </c>
      <c r="M9" s="70">
        <v>71379.218804624281</v>
      </c>
      <c r="N9" s="70">
        <v>0</v>
      </c>
      <c r="O9" s="70">
        <v>407851.07880462427</v>
      </c>
      <c r="P9" s="70">
        <v>0</v>
      </c>
      <c r="Q9" s="70">
        <v>13647990.838804623</v>
      </c>
      <c r="R9" s="70">
        <v>0</v>
      </c>
      <c r="S9" s="70">
        <v>71379.218804624281</v>
      </c>
      <c r="T9" s="70">
        <v>0</v>
      </c>
      <c r="U9" s="70">
        <v>71379.218804624281</v>
      </c>
      <c r="V9" s="70">
        <v>17721588.16</v>
      </c>
      <c r="W9" s="70">
        <v>71379.218804624281</v>
      </c>
      <c r="X9" s="70">
        <v>0</v>
      </c>
      <c r="Y9" s="70">
        <v>407851.07880462427</v>
      </c>
      <c r="Z9" s="70">
        <v>0</v>
      </c>
      <c r="AA9" s="70">
        <v>13647990.838804623</v>
      </c>
      <c r="AB9" s="70">
        <v>0</v>
      </c>
      <c r="AC9" s="70">
        <v>71379.218804624281</v>
      </c>
      <c r="AD9" s="70">
        <v>0</v>
      </c>
      <c r="AE9" s="70">
        <v>71379.218804624281</v>
      </c>
      <c r="AF9" s="70">
        <v>336471.86</v>
      </c>
      <c r="AG9" s="70">
        <v>71379.218804624281</v>
      </c>
      <c r="AH9" s="70">
        <v>0</v>
      </c>
      <c r="AI9" s="70">
        <v>407851.07880462427</v>
      </c>
      <c r="AJ9" s="70">
        <v>0</v>
      </c>
      <c r="AK9" s="70">
        <v>71379.218804624281</v>
      </c>
      <c r="AL9" s="70">
        <v>0</v>
      </c>
      <c r="AM9" s="70">
        <v>101100738.42206939</v>
      </c>
      <c r="AN9" s="71">
        <v>4</v>
      </c>
      <c r="AO9" s="71" t="s">
        <v>66</v>
      </c>
      <c r="AP9" s="71" t="s">
        <v>66</v>
      </c>
      <c r="AQ9" s="71" t="s">
        <v>66</v>
      </c>
      <c r="AR9" s="71" t="s">
        <v>66</v>
      </c>
      <c r="AS9" s="71" t="s">
        <v>66</v>
      </c>
      <c r="AT9" s="71" t="s">
        <v>66</v>
      </c>
      <c r="AU9" s="68" t="s">
        <v>73</v>
      </c>
      <c r="AV9" s="66">
        <v>3</v>
      </c>
    </row>
    <row r="10" spans="1:48" x14ac:dyDescent="0.25">
      <c r="A10" s="68" t="s">
        <v>124</v>
      </c>
      <c r="B10" s="68" t="s">
        <v>125</v>
      </c>
      <c r="C10" s="68" t="s">
        <v>126</v>
      </c>
      <c r="D10" s="68" t="s">
        <v>125</v>
      </c>
      <c r="E10" s="68" t="s">
        <v>98</v>
      </c>
      <c r="F10" s="68" t="s">
        <v>64</v>
      </c>
      <c r="G10" s="68" t="s">
        <v>65</v>
      </c>
      <c r="H10" s="65">
        <v>7663541.0966666667</v>
      </c>
      <c r="I10" s="65">
        <v>2146666.666666667</v>
      </c>
      <c r="J10" s="65">
        <v>2146666.666666667</v>
      </c>
      <c r="K10" s="65">
        <v>0</v>
      </c>
      <c r="L10" s="65">
        <v>62823</v>
      </c>
      <c r="M10" s="65">
        <v>0</v>
      </c>
      <c r="N10" s="65">
        <v>0</v>
      </c>
      <c r="O10" s="65">
        <v>62823</v>
      </c>
      <c r="P10" s="65">
        <v>0</v>
      </c>
      <c r="Q10" s="65">
        <v>4085952.31</v>
      </c>
      <c r="R10" s="65">
        <v>0</v>
      </c>
      <c r="S10" s="65">
        <v>0</v>
      </c>
      <c r="T10" s="65">
        <v>0</v>
      </c>
      <c r="U10" s="65">
        <v>0</v>
      </c>
      <c r="V10" s="65">
        <v>1632888.42</v>
      </c>
      <c r="W10" s="65">
        <v>0</v>
      </c>
      <c r="X10" s="65">
        <v>0</v>
      </c>
      <c r="Y10" s="65">
        <v>62823</v>
      </c>
      <c r="Z10" s="65">
        <v>0</v>
      </c>
      <c r="AA10" s="65">
        <v>4085952.31</v>
      </c>
      <c r="AB10" s="65">
        <v>0</v>
      </c>
      <c r="AC10" s="65">
        <v>0</v>
      </c>
      <c r="AD10" s="65">
        <v>0</v>
      </c>
      <c r="AE10" s="65">
        <v>0</v>
      </c>
      <c r="AF10" s="65">
        <v>62823</v>
      </c>
      <c r="AG10" s="65">
        <v>0</v>
      </c>
      <c r="AH10" s="65">
        <v>0</v>
      </c>
      <c r="AI10" s="65">
        <v>62823</v>
      </c>
      <c r="AJ10" s="65">
        <v>0</v>
      </c>
      <c r="AK10" s="65">
        <v>0</v>
      </c>
      <c r="AL10" s="65">
        <v>0</v>
      </c>
      <c r="AM10" s="70">
        <v>22075782.469999999</v>
      </c>
      <c r="AN10" s="71">
        <v>0</v>
      </c>
      <c r="AO10" s="71" t="s">
        <v>66</v>
      </c>
      <c r="AP10" s="71" t="s">
        <v>66</v>
      </c>
      <c r="AQ10" s="71" t="s">
        <v>66</v>
      </c>
      <c r="AR10" s="71" t="s">
        <v>66</v>
      </c>
      <c r="AS10" s="71" t="s">
        <v>66</v>
      </c>
      <c r="AT10" s="71" t="s">
        <v>66</v>
      </c>
      <c r="AU10" s="68" t="s">
        <v>73</v>
      </c>
      <c r="AV10" s="66">
        <v>3</v>
      </c>
    </row>
    <row r="11" spans="1:48" x14ac:dyDescent="0.25">
      <c r="A11" t="s">
        <v>92</v>
      </c>
      <c r="B11" t="s">
        <v>94</v>
      </c>
      <c r="C11" t="s">
        <v>93</v>
      </c>
      <c r="D11" t="s">
        <v>94</v>
      </c>
      <c r="E11" t="s">
        <v>72</v>
      </c>
      <c r="F11" t="s">
        <v>64</v>
      </c>
      <c r="G11" t="s">
        <v>65</v>
      </c>
      <c r="H11" s="65">
        <v>21469666.666666668</v>
      </c>
      <c r="I11" s="65">
        <v>20658017.802271649</v>
      </c>
      <c r="J11" s="65">
        <v>20594666.666666668</v>
      </c>
      <c r="K11" s="65">
        <v>63351.135604982657</v>
      </c>
      <c r="L11" s="65">
        <v>197554.34000000003</v>
      </c>
      <c r="M11" s="65">
        <v>63351.135604982657</v>
      </c>
      <c r="N11" s="65">
        <v>0</v>
      </c>
      <c r="O11" s="65">
        <v>260905.4756049827</v>
      </c>
      <c r="P11" s="65">
        <v>0</v>
      </c>
      <c r="Q11" s="65">
        <v>6907644.5256049819</v>
      </c>
      <c r="R11" s="65">
        <v>0</v>
      </c>
      <c r="S11" s="65">
        <v>63351.135604982657</v>
      </c>
      <c r="T11" s="65">
        <v>0</v>
      </c>
      <c r="U11" s="65">
        <v>63351.135604982657</v>
      </c>
      <c r="V11" s="65">
        <v>5733832.6399999997</v>
      </c>
      <c r="W11" s="65">
        <v>63351.135604982657</v>
      </c>
      <c r="X11" s="65">
        <v>0</v>
      </c>
      <c r="Y11" s="65">
        <v>260905.4756049827</v>
      </c>
      <c r="Z11" s="65">
        <v>0</v>
      </c>
      <c r="AA11" s="65">
        <v>6907644.5256049819</v>
      </c>
      <c r="AB11" s="65">
        <v>0</v>
      </c>
      <c r="AC11" s="65">
        <v>63351.135604982657</v>
      </c>
      <c r="AD11" s="65">
        <v>0</v>
      </c>
      <c r="AE11" s="65">
        <v>63351.135604982657</v>
      </c>
      <c r="AF11" s="65">
        <v>197554.34000000003</v>
      </c>
      <c r="AG11" s="65">
        <v>63351.135604982657</v>
      </c>
      <c r="AH11" s="65">
        <v>0</v>
      </c>
      <c r="AI11" s="65">
        <v>260905.4756049827</v>
      </c>
      <c r="AJ11" s="65">
        <v>0</v>
      </c>
      <c r="AK11" s="65">
        <v>63351.135604982657</v>
      </c>
      <c r="AL11" s="65">
        <v>0</v>
      </c>
      <c r="AM11" s="65">
        <v>84019458.154074714</v>
      </c>
      <c r="AN11" s="66">
        <v>2</v>
      </c>
      <c r="AO11" s="66" t="s">
        <v>66</v>
      </c>
      <c r="AP11" s="66" t="s">
        <v>66</v>
      </c>
      <c r="AQ11" s="66">
        <v>2027</v>
      </c>
      <c r="AR11" s="66" t="s">
        <v>66</v>
      </c>
      <c r="AS11" s="66" t="s">
        <v>66</v>
      </c>
      <c r="AT11" s="66">
        <v>3</v>
      </c>
      <c r="AU11" t="s">
        <v>73</v>
      </c>
      <c r="AV11" s="66">
        <v>1</v>
      </c>
    </row>
    <row r="12" spans="1:48" x14ac:dyDescent="0.25">
      <c r="A12" t="s">
        <v>78</v>
      </c>
      <c r="B12" t="s">
        <v>79</v>
      </c>
      <c r="C12" t="s">
        <v>80</v>
      </c>
      <c r="D12" t="s">
        <v>79</v>
      </c>
      <c r="E12" t="s">
        <v>77</v>
      </c>
      <c r="F12" t="s">
        <v>64</v>
      </c>
      <c r="G12" t="s">
        <v>65</v>
      </c>
      <c r="H12" s="65">
        <v>36288443.670000002</v>
      </c>
      <c r="I12" s="65">
        <v>35388085.216523759</v>
      </c>
      <c r="J12" s="65">
        <v>35289000</v>
      </c>
      <c r="K12" s="65">
        <v>99085.216523757219</v>
      </c>
      <c r="L12" s="65">
        <v>220914.91999999998</v>
      </c>
      <c r="M12" s="65">
        <v>99085.216523757219</v>
      </c>
      <c r="N12" s="65">
        <v>0</v>
      </c>
      <c r="O12" s="65">
        <v>320000.13652375719</v>
      </c>
      <c r="P12" s="65">
        <v>0</v>
      </c>
      <c r="Q12" s="65">
        <v>9069495.9465237577</v>
      </c>
      <c r="R12" s="65">
        <v>0</v>
      </c>
      <c r="S12" s="65">
        <v>99085.216523757219</v>
      </c>
      <c r="T12" s="65">
        <v>0</v>
      </c>
      <c r="U12" s="65">
        <v>99085.216523757219</v>
      </c>
      <c r="V12" s="65">
        <v>5407129.9800000004</v>
      </c>
      <c r="W12" s="65">
        <v>99085.216523757219</v>
      </c>
      <c r="X12" s="65">
        <v>0</v>
      </c>
      <c r="Y12" s="65">
        <v>320000.13652375719</v>
      </c>
      <c r="Z12" s="65">
        <v>0</v>
      </c>
      <c r="AA12" s="65">
        <v>9069495.9465237577</v>
      </c>
      <c r="AB12" s="65">
        <v>0</v>
      </c>
      <c r="AC12" s="65">
        <v>99085.216523757219</v>
      </c>
      <c r="AD12" s="65">
        <v>0</v>
      </c>
      <c r="AE12" s="65">
        <v>99085.216523757219</v>
      </c>
      <c r="AF12" s="65">
        <v>220914.91999999998</v>
      </c>
      <c r="AG12" s="65">
        <v>99085.216523757219</v>
      </c>
      <c r="AH12" s="65">
        <v>0</v>
      </c>
      <c r="AI12" s="65">
        <v>320000.13652375719</v>
      </c>
      <c r="AJ12" s="65">
        <v>0</v>
      </c>
      <c r="AK12" s="65">
        <v>99085.216523757219</v>
      </c>
      <c r="AL12" s="65">
        <v>0</v>
      </c>
      <c r="AM12" s="65">
        <v>132805247.9578563</v>
      </c>
      <c r="AN12" s="66">
        <v>3</v>
      </c>
      <c r="AO12" s="66" t="s">
        <v>66</v>
      </c>
      <c r="AP12" s="66" t="s">
        <v>66</v>
      </c>
      <c r="AQ12" s="66" t="s">
        <v>66</v>
      </c>
      <c r="AR12" s="66" t="s">
        <v>66</v>
      </c>
      <c r="AS12" s="66" t="s">
        <v>66</v>
      </c>
      <c r="AT12" s="66" t="s">
        <v>66</v>
      </c>
      <c r="AU12" t="s">
        <v>67</v>
      </c>
      <c r="AV12" s="66">
        <v>3</v>
      </c>
    </row>
    <row r="13" spans="1:48" x14ac:dyDescent="0.25">
      <c r="A13" t="s">
        <v>60</v>
      </c>
      <c r="B13" t="s">
        <v>61</v>
      </c>
      <c r="C13" t="s">
        <v>62</v>
      </c>
      <c r="D13" t="s">
        <v>61</v>
      </c>
      <c r="E13" t="s">
        <v>63</v>
      </c>
      <c r="F13" t="s">
        <v>64</v>
      </c>
      <c r="G13" t="s">
        <v>65</v>
      </c>
      <c r="H13" s="65">
        <v>28256000</v>
      </c>
      <c r="I13" s="65">
        <v>27472496.351861097</v>
      </c>
      <c r="J13" s="65">
        <v>27381000</v>
      </c>
      <c r="K13" s="65">
        <v>91496.351861098257</v>
      </c>
      <c r="L13" s="65">
        <v>206657.08</v>
      </c>
      <c r="M13" s="65">
        <v>91496.351861098257</v>
      </c>
      <c r="N13" s="65">
        <v>0</v>
      </c>
      <c r="O13" s="65">
        <v>298153.43186109827</v>
      </c>
      <c r="P13" s="65">
        <v>0</v>
      </c>
      <c r="Q13" s="65">
        <v>7654855.6818610979</v>
      </c>
      <c r="R13" s="65">
        <v>0</v>
      </c>
      <c r="S13" s="65">
        <v>91496.351861098257</v>
      </c>
      <c r="T13" s="65">
        <v>0</v>
      </c>
      <c r="U13" s="65">
        <v>91496.351861098257</v>
      </c>
      <c r="V13" s="65">
        <v>5374279.3700000001</v>
      </c>
      <c r="W13" s="65">
        <v>91496.351861098257</v>
      </c>
      <c r="X13" s="65">
        <v>0</v>
      </c>
      <c r="Y13" s="65">
        <v>298153.43186109827</v>
      </c>
      <c r="Z13" s="65">
        <v>0</v>
      </c>
      <c r="AA13" s="65">
        <v>7654855.6818610979</v>
      </c>
      <c r="AB13" s="65">
        <v>0</v>
      </c>
      <c r="AC13" s="65">
        <v>91496.351861098257</v>
      </c>
      <c r="AD13" s="65">
        <v>0</v>
      </c>
      <c r="AE13" s="65">
        <v>91496.351861098257</v>
      </c>
      <c r="AF13" s="65">
        <v>206657.08</v>
      </c>
      <c r="AG13" s="65">
        <v>91496.351861098257</v>
      </c>
      <c r="AH13" s="65">
        <v>0</v>
      </c>
      <c r="AI13" s="65">
        <v>298153.43186109827</v>
      </c>
      <c r="AJ13" s="65">
        <v>0</v>
      </c>
      <c r="AK13" s="65">
        <v>91496.351861098257</v>
      </c>
      <c r="AL13" s="65">
        <v>0</v>
      </c>
      <c r="AM13" s="65">
        <v>105924728.70791654</v>
      </c>
      <c r="AN13" s="66">
        <v>1</v>
      </c>
      <c r="AO13" s="66" t="s">
        <v>66</v>
      </c>
      <c r="AP13" s="66">
        <v>2045</v>
      </c>
      <c r="AQ13" s="66">
        <v>2025</v>
      </c>
      <c r="AR13" s="66" t="s">
        <v>66</v>
      </c>
      <c r="AS13" s="66">
        <v>3</v>
      </c>
      <c r="AT13" s="66">
        <v>2</v>
      </c>
      <c r="AU13" t="s">
        <v>67</v>
      </c>
      <c r="AV13" s="66">
        <v>3</v>
      </c>
    </row>
    <row r="14" spans="1:48" x14ac:dyDescent="0.25">
      <c r="A14" t="s">
        <v>68</v>
      </c>
      <c r="B14" t="s">
        <v>69</v>
      </c>
      <c r="C14" t="s">
        <v>70</v>
      </c>
      <c r="D14" t="s">
        <v>71</v>
      </c>
      <c r="E14" t="s">
        <v>72</v>
      </c>
      <c r="F14" t="s">
        <v>64</v>
      </c>
      <c r="G14" t="s">
        <v>65</v>
      </c>
      <c r="H14" s="65">
        <v>28685066.433333334</v>
      </c>
      <c r="I14" s="65">
        <v>12643126.91835323</v>
      </c>
      <c r="J14" s="65">
        <v>12573333.333333334</v>
      </c>
      <c r="K14" s="65">
        <v>69793.585019895952</v>
      </c>
      <c r="L14" s="65">
        <v>208895.29</v>
      </c>
      <c r="M14" s="65">
        <v>69793.585019895952</v>
      </c>
      <c r="N14" s="65">
        <v>0</v>
      </c>
      <c r="O14" s="65">
        <v>278688.87501989596</v>
      </c>
      <c r="P14" s="65">
        <v>0</v>
      </c>
      <c r="Q14" s="65">
        <v>8184477.6350198956</v>
      </c>
      <c r="R14" s="65">
        <v>0</v>
      </c>
      <c r="S14" s="65">
        <v>69793.585019895952</v>
      </c>
      <c r="T14" s="65">
        <v>0</v>
      </c>
      <c r="U14" s="65">
        <v>69793.585019895952</v>
      </c>
      <c r="V14" s="65">
        <v>8131778.9900000002</v>
      </c>
      <c r="W14" s="65">
        <v>69793.585019895952</v>
      </c>
      <c r="X14" s="65">
        <v>0</v>
      </c>
      <c r="Y14" s="65">
        <v>278688.87501989596</v>
      </c>
      <c r="Z14" s="65">
        <v>0</v>
      </c>
      <c r="AA14" s="65">
        <v>8184477.6350198956</v>
      </c>
      <c r="AB14" s="65">
        <v>0</v>
      </c>
      <c r="AC14" s="65">
        <v>69793.585019895952</v>
      </c>
      <c r="AD14" s="65">
        <v>0</v>
      </c>
      <c r="AE14" s="65">
        <v>69793.585019895952</v>
      </c>
      <c r="AF14" s="65">
        <v>208895.29</v>
      </c>
      <c r="AG14" s="65">
        <v>69793.585019895952</v>
      </c>
      <c r="AH14" s="65">
        <v>0</v>
      </c>
      <c r="AI14" s="65">
        <v>278688.87501989596</v>
      </c>
      <c r="AJ14" s="65">
        <v>0</v>
      </c>
      <c r="AK14" s="65">
        <v>69793.585019895952</v>
      </c>
      <c r="AL14" s="65">
        <v>0</v>
      </c>
      <c r="AM14" s="65">
        <v>80284260.415298462</v>
      </c>
      <c r="AN14" s="66">
        <v>1</v>
      </c>
      <c r="AO14" s="66" t="s">
        <v>66</v>
      </c>
      <c r="AP14" s="66">
        <v>2039</v>
      </c>
      <c r="AQ14" s="66">
        <v>2025</v>
      </c>
      <c r="AR14" s="66" t="s">
        <v>66</v>
      </c>
      <c r="AS14" s="66">
        <v>3</v>
      </c>
      <c r="AT14" s="66">
        <v>2</v>
      </c>
      <c r="AU14" t="s">
        <v>73</v>
      </c>
      <c r="AV14" s="66">
        <v>2</v>
      </c>
    </row>
    <row r="15" spans="1:48" x14ac:dyDescent="0.25">
      <c r="A15" t="s">
        <v>110</v>
      </c>
      <c r="B15" t="s">
        <v>111</v>
      </c>
      <c r="C15" t="s">
        <v>112</v>
      </c>
      <c r="D15" t="s">
        <v>111</v>
      </c>
      <c r="E15" t="s">
        <v>77</v>
      </c>
      <c r="F15" t="s">
        <v>64</v>
      </c>
      <c r="G15" t="s">
        <v>65</v>
      </c>
      <c r="H15" s="65">
        <v>25343000</v>
      </c>
      <c r="I15" s="65">
        <v>24565050.257266611</v>
      </c>
      <c r="J15" s="65">
        <v>24468000</v>
      </c>
      <c r="K15" s="65">
        <v>97050.257266612709</v>
      </c>
      <c r="L15" s="65">
        <v>221148.2</v>
      </c>
      <c r="M15" s="65">
        <v>97050.257266612709</v>
      </c>
      <c r="N15" s="65">
        <v>0</v>
      </c>
      <c r="O15" s="65">
        <v>318198.45726661274</v>
      </c>
      <c r="P15" s="65">
        <v>0</v>
      </c>
      <c r="Q15" s="65">
        <v>9084197.3172666114</v>
      </c>
      <c r="R15" s="65">
        <v>0</v>
      </c>
      <c r="S15" s="65">
        <v>97050.257266612709</v>
      </c>
      <c r="T15" s="65">
        <v>0</v>
      </c>
      <c r="U15" s="65">
        <v>97050.257266612709</v>
      </c>
      <c r="V15" s="65">
        <v>5407363.2599999998</v>
      </c>
      <c r="W15" s="65">
        <v>97050.257266612709</v>
      </c>
      <c r="X15" s="65">
        <v>0</v>
      </c>
      <c r="Y15" s="65">
        <v>318198.45726661274</v>
      </c>
      <c r="Z15" s="65">
        <v>0</v>
      </c>
      <c r="AA15" s="65">
        <v>9084197.3172666114</v>
      </c>
      <c r="AB15" s="65">
        <v>0</v>
      </c>
      <c r="AC15" s="65">
        <v>97050.257266612709</v>
      </c>
      <c r="AD15" s="65">
        <v>0</v>
      </c>
      <c r="AE15" s="65">
        <v>97050.257266612709</v>
      </c>
      <c r="AF15" s="65">
        <v>221148.2</v>
      </c>
      <c r="AG15" s="65">
        <v>97050.257266612709</v>
      </c>
      <c r="AH15" s="65">
        <v>0</v>
      </c>
      <c r="AI15" s="65">
        <v>318198.45726661274</v>
      </c>
      <c r="AJ15" s="65">
        <v>0</v>
      </c>
      <c r="AK15" s="65">
        <v>97050.257266612709</v>
      </c>
      <c r="AL15" s="65">
        <v>0</v>
      </c>
      <c r="AM15" s="65">
        <v>100222152.23899919</v>
      </c>
      <c r="AN15" s="66">
        <v>3</v>
      </c>
      <c r="AO15" s="66" t="s">
        <v>66</v>
      </c>
      <c r="AP15" s="66" t="s">
        <v>66</v>
      </c>
      <c r="AQ15" s="66" t="s">
        <v>66</v>
      </c>
      <c r="AR15" s="66" t="s">
        <v>66</v>
      </c>
      <c r="AS15" s="66" t="s">
        <v>66</v>
      </c>
      <c r="AT15" s="66" t="s">
        <v>66</v>
      </c>
      <c r="AU15" t="s">
        <v>67</v>
      </c>
      <c r="AV15" s="66">
        <v>3</v>
      </c>
    </row>
    <row r="16" spans="1:48" x14ac:dyDescent="0.25">
      <c r="A16" t="s">
        <v>85</v>
      </c>
      <c r="B16" t="s">
        <v>86</v>
      </c>
      <c r="C16" t="s">
        <v>87</v>
      </c>
      <c r="D16" t="s">
        <v>86</v>
      </c>
      <c r="E16" t="s">
        <v>72</v>
      </c>
      <c r="F16" t="s">
        <v>64</v>
      </c>
      <c r="G16" t="s">
        <v>65</v>
      </c>
      <c r="H16" s="65">
        <v>26333333.333333336</v>
      </c>
      <c r="I16" s="65">
        <v>26391089.847021487</v>
      </c>
      <c r="J16" s="65">
        <v>26333333.333333336</v>
      </c>
      <c r="K16" s="65">
        <v>57756.513688150284</v>
      </c>
      <c r="L16" s="65">
        <v>194684.31</v>
      </c>
      <c r="M16" s="65">
        <v>57756.513688150284</v>
      </c>
      <c r="N16" s="65">
        <v>0</v>
      </c>
      <c r="O16" s="65">
        <v>252440.82368815027</v>
      </c>
      <c r="P16" s="65">
        <v>0</v>
      </c>
      <c r="Q16" s="65">
        <v>9916710.1936881486</v>
      </c>
      <c r="R16" s="65">
        <v>0</v>
      </c>
      <c r="S16" s="65">
        <v>57756.513688150284</v>
      </c>
      <c r="T16" s="65">
        <v>0</v>
      </c>
      <c r="U16" s="65">
        <v>57756.513688150284</v>
      </c>
      <c r="V16" s="65">
        <v>5730962.6100000003</v>
      </c>
      <c r="W16" s="65">
        <v>57756.513688150284</v>
      </c>
      <c r="X16" s="65">
        <v>0</v>
      </c>
      <c r="Y16" s="65">
        <v>252440.82368815027</v>
      </c>
      <c r="Z16" s="65">
        <v>0</v>
      </c>
      <c r="AA16" s="65">
        <v>9916710.1936881486</v>
      </c>
      <c r="AB16" s="65">
        <v>0</v>
      </c>
      <c r="AC16" s="65">
        <v>57756.513688150284</v>
      </c>
      <c r="AD16" s="65">
        <v>0</v>
      </c>
      <c r="AE16" s="65">
        <v>57756.513688150284</v>
      </c>
      <c r="AF16" s="65">
        <v>194684.31</v>
      </c>
      <c r="AG16" s="65">
        <v>57756.513688150284</v>
      </c>
      <c r="AH16" s="65">
        <v>0</v>
      </c>
      <c r="AI16" s="65">
        <v>252440.82368815027</v>
      </c>
      <c r="AJ16" s="65">
        <v>0</v>
      </c>
      <c r="AK16" s="65">
        <v>57756.513688150284</v>
      </c>
      <c r="AL16" s="65">
        <v>0</v>
      </c>
      <c r="AM16" s="65">
        <v>106288639.22532223</v>
      </c>
      <c r="AN16" s="66">
        <v>1</v>
      </c>
      <c r="AO16" s="66" t="s">
        <v>66</v>
      </c>
      <c r="AP16" s="66">
        <v>2048</v>
      </c>
      <c r="AQ16" s="66">
        <v>2032</v>
      </c>
      <c r="AR16" s="66" t="s">
        <v>66</v>
      </c>
      <c r="AS16" s="66">
        <v>3</v>
      </c>
      <c r="AT16" s="66">
        <v>2</v>
      </c>
      <c r="AU16" t="s">
        <v>73</v>
      </c>
      <c r="AV16" s="66">
        <v>3</v>
      </c>
    </row>
    <row r="17" spans="1:48" x14ac:dyDescent="0.25">
      <c r="A17" t="s">
        <v>117</v>
      </c>
      <c r="B17" s="67" t="s">
        <v>118</v>
      </c>
      <c r="C17" t="s">
        <v>119</v>
      </c>
      <c r="D17" t="s">
        <v>163</v>
      </c>
      <c r="E17" t="s">
        <v>120</v>
      </c>
      <c r="F17" t="s">
        <v>64</v>
      </c>
      <c r="G17" t="s">
        <v>65</v>
      </c>
      <c r="H17" s="65">
        <v>8907610.7100000009</v>
      </c>
      <c r="I17" s="65">
        <v>3280000</v>
      </c>
      <c r="J17" s="65">
        <v>3280000</v>
      </c>
      <c r="K17" s="65">
        <v>0</v>
      </c>
      <c r="L17" s="65">
        <v>81241.56</v>
      </c>
      <c r="M17" s="65">
        <v>0</v>
      </c>
      <c r="N17" s="65">
        <v>0</v>
      </c>
      <c r="O17" s="65">
        <v>81241.56</v>
      </c>
      <c r="P17" s="65">
        <v>0</v>
      </c>
      <c r="Q17" s="65">
        <v>3749720.46</v>
      </c>
      <c r="R17" s="65">
        <v>0</v>
      </c>
      <c r="S17" s="65">
        <v>0</v>
      </c>
      <c r="T17" s="65">
        <v>0</v>
      </c>
      <c r="U17" s="65">
        <v>0</v>
      </c>
      <c r="V17" s="65">
        <v>1938813.98</v>
      </c>
      <c r="W17" s="65">
        <v>0</v>
      </c>
      <c r="X17" s="65">
        <v>0</v>
      </c>
      <c r="Y17" s="65">
        <v>81241.56</v>
      </c>
      <c r="Z17" s="65">
        <v>0</v>
      </c>
      <c r="AA17" s="65">
        <v>3749720.46</v>
      </c>
      <c r="AB17" s="65">
        <v>0</v>
      </c>
      <c r="AC17" s="65">
        <v>0</v>
      </c>
      <c r="AD17" s="65">
        <v>0</v>
      </c>
      <c r="AE17" s="65">
        <v>0</v>
      </c>
      <c r="AF17" s="65">
        <v>81241.56</v>
      </c>
      <c r="AG17" s="65">
        <v>0</v>
      </c>
      <c r="AH17" s="65">
        <v>0</v>
      </c>
      <c r="AI17" s="65">
        <v>81241.56</v>
      </c>
      <c r="AJ17" s="65">
        <v>0</v>
      </c>
      <c r="AK17" s="65">
        <v>0</v>
      </c>
      <c r="AL17" s="65">
        <v>0</v>
      </c>
      <c r="AM17" s="65">
        <v>25312073.41</v>
      </c>
      <c r="AN17" s="66">
        <v>0</v>
      </c>
      <c r="AO17" s="66" t="s">
        <v>66</v>
      </c>
      <c r="AP17" s="66" t="s">
        <v>66</v>
      </c>
      <c r="AQ17" s="66" t="s">
        <v>66</v>
      </c>
      <c r="AR17" s="66" t="s">
        <v>66</v>
      </c>
      <c r="AS17" s="66" t="s">
        <v>66</v>
      </c>
      <c r="AT17" s="66" t="s">
        <v>66</v>
      </c>
      <c r="AU17" t="s">
        <v>73</v>
      </c>
      <c r="AV17" s="66">
        <v>0</v>
      </c>
    </row>
    <row r="18" spans="1:48" s="68" customFormat="1" x14ac:dyDescent="0.25">
      <c r="A18" t="s">
        <v>106</v>
      </c>
      <c r="B18" t="s">
        <v>146</v>
      </c>
      <c r="C18" t="s">
        <v>107</v>
      </c>
      <c r="D18" t="s">
        <v>108</v>
      </c>
      <c r="E18" t="s">
        <v>109</v>
      </c>
      <c r="F18" t="s">
        <v>64</v>
      </c>
      <c r="G18" t="s">
        <v>65</v>
      </c>
      <c r="H18" s="65">
        <v>9592000</v>
      </c>
      <c r="I18" s="65">
        <v>9592000</v>
      </c>
      <c r="J18" s="65">
        <v>9592000</v>
      </c>
      <c r="K18" s="65">
        <v>0</v>
      </c>
      <c r="L18" s="65">
        <v>176280.99</v>
      </c>
      <c r="M18" s="65">
        <v>0</v>
      </c>
      <c r="N18" s="65">
        <v>0</v>
      </c>
      <c r="O18" s="65">
        <v>176280.99</v>
      </c>
      <c r="P18" s="65">
        <v>0</v>
      </c>
      <c r="Q18" s="65">
        <v>9253990.910000002</v>
      </c>
      <c r="R18" s="65">
        <v>0</v>
      </c>
      <c r="S18" s="65">
        <v>0</v>
      </c>
      <c r="T18" s="65">
        <v>0</v>
      </c>
      <c r="U18" s="65">
        <v>0</v>
      </c>
      <c r="V18" s="65">
        <v>7369668.2600000007</v>
      </c>
      <c r="W18" s="65">
        <v>0</v>
      </c>
      <c r="X18" s="65">
        <v>0</v>
      </c>
      <c r="Y18" s="65">
        <v>176280.99</v>
      </c>
      <c r="Z18" s="65">
        <v>0</v>
      </c>
      <c r="AA18" s="65">
        <v>9253990.910000002</v>
      </c>
      <c r="AB18" s="65">
        <v>0</v>
      </c>
      <c r="AC18" s="65">
        <v>0</v>
      </c>
      <c r="AD18" s="65">
        <v>0</v>
      </c>
      <c r="AE18" s="65">
        <v>0</v>
      </c>
      <c r="AF18" s="65">
        <v>176280.99</v>
      </c>
      <c r="AG18" s="65">
        <v>0</v>
      </c>
      <c r="AH18" s="65">
        <v>0</v>
      </c>
      <c r="AI18" s="65">
        <v>176280.99</v>
      </c>
      <c r="AJ18" s="65">
        <v>0</v>
      </c>
      <c r="AK18" s="65">
        <v>0</v>
      </c>
      <c r="AL18" s="65">
        <v>0</v>
      </c>
      <c r="AM18" s="65">
        <v>55535055.030000009</v>
      </c>
      <c r="AN18" s="66">
        <v>1</v>
      </c>
      <c r="AO18" s="66" t="s">
        <v>66</v>
      </c>
      <c r="AP18" s="66" t="s">
        <v>66</v>
      </c>
      <c r="AQ18" s="66">
        <v>2029</v>
      </c>
      <c r="AR18" s="66" t="s">
        <v>66</v>
      </c>
      <c r="AS18" s="66" t="s">
        <v>66</v>
      </c>
      <c r="AT18" s="66">
        <v>2</v>
      </c>
      <c r="AU18" t="s">
        <v>73</v>
      </c>
      <c r="AV18" s="66">
        <v>0</v>
      </c>
    </row>
    <row r="19" spans="1:48" s="68" customFormat="1" x14ac:dyDescent="0.25">
      <c r="A19" t="s">
        <v>95</v>
      </c>
      <c r="B19" t="s">
        <v>143</v>
      </c>
      <c r="C19" t="s">
        <v>96</v>
      </c>
      <c r="D19" t="s">
        <v>97</v>
      </c>
      <c r="E19" t="s">
        <v>98</v>
      </c>
      <c r="F19" t="s">
        <v>64</v>
      </c>
      <c r="G19" t="s">
        <v>65</v>
      </c>
      <c r="H19" s="65">
        <v>7584333.333333334</v>
      </c>
      <c r="I19" s="65">
        <v>6709333.333333334</v>
      </c>
      <c r="J19" s="65">
        <v>6709333.333333334</v>
      </c>
      <c r="K19" s="65">
        <v>0</v>
      </c>
      <c r="L19" s="65">
        <v>173426.21</v>
      </c>
      <c r="M19" s="65">
        <v>0</v>
      </c>
      <c r="N19" s="65">
        <v>0</v>
      </c>
      <c r="O19" s="65">
        <v>173426.21</v>
      </c>
      <c r="P19" s="65">
        <v>0</v>
      </c>
      <c r="Q19" s="65">
        <v>6436027.4199999999</v>
      </c>
      <c r="R19" s="65">
        <v>0</v>
      </c>
      <c r="S19" s="65">
        <v>0</v>
      </c>
      <c r="T19" s="65">
        <v>0</v>
      </c>
      <c r="U19" s="65">
        <v>0</v>
      </c>
      <c r="V19" s="65">
        <v>5802339.9400000004</v>
      </c>
      <c r="W19" s="65">
        <v>0</v>
      </c>
      <c r="X19" s="65">
        <v>0</v>
      </c>
      <c r="Y19" s="65">
        <v>173426.21</v>
      </c>
      <c r="Z19" s="65">
        <v>0</v>
      </c>
      <c r="AA19" s="65">
        <v>6436027.4199999999</v>
      </c>
      <c r="AB19" s="65">
        <v>0</v>
      </c>
      <c r="AC19" s="65">
        <v>0</v>
      </c>
      <c r="AD19" s="65">
        <v>0</v>
      </c>
      <c r="AE19" s="65">
        <v>0</v>
      </c>
      <c r="AF19" s="65">
        <v>173426.21</v>
      </c>
      <c r="AG19" s="65">
        <v>0</v>
      </c>
      <c r="AH19" s="65">
        <v>0</v>
      </c>
      <c r="AI19" s="65">
        <v>173426.21</v>
      </c>
      <c r="AJ19" s="65">
        <v>0</v>
      </c>
      <c r="AK19" s="65">
        <v>0</v>
      </c>
      <c r="AL19" s="65">
        <v>0</v>
      </c>
      <c r="AM19" s="65">
        <v>40544525.830000006</v>
      </c>
      <c r="AN19" s="66">
        <v>1</v>
      </c>
      <c r="AO19" s="66" t="s">
        <v>66</v>
      </c>
      <c r="AP19" s="66" t="s">
        <v>66</v>
      </c>
      <c r="AQ19" s="66" t="s">
        <v>66</v>
      </c>
      <c r="AR19" s="66" t="s">
        <v>66</v>
      </c>
      <c r="AS19" s="66" t="s">
        <v>66</v>
      </c>
      <c r="AT19" s="66" t="s">
        <v>66</v>
      </c>
      <c r="AU19" t="s">
        <v>73</v>
      </c>
      <c r="AV19" s="66">
        <v>0</v>
      </c>
    </row>
    <row r="20" spans="1:48" s="68" customFormat="1" x14ac:dyDescent="0.25">
      <c r="A20" t="s">
        <v>81</v>
      </c>
      <c r="B20" t="s">
        <v>141</v>
      </c>
      <c r="C20" t="s">
        <v>83</v>
      </c>
      <c r="D20" t="s">
        <v>82</v>
      </c>
      <c r="E20" t="s">
        <v>84</v>
      </c>
      <c r="F20" t="s">
        <v>64</v>
      </c>
      <c r="G20" t="s">
        <v>65</v>
      </c>
      <c r="H20" s="65">
        <v>20328443.670000002</v>
      </c>
      <c r="I20" s="65">
        <v>19329000</v>
      </c>
      <c r="J20" s="65">
        <v>19329000</v>
      </c>
      <c r="K20" s="65">
        <v>0</v>
      </c>
      <c r="L20" s="65">
        <v>180113.9</v>
      </c>
      <c r="M20" s="65">
        <v>0</v>
      </c>
      <c r="N20" s="65">
        <v>0</v>
      </c>
      <c r="O20" s="65">
        <v>180113.9</v>
      </c>
      <c r="P20" s="65">
        <v>0</v>
      </c>
      <c r="Q20" s="65">
        <v>6208416.25</v>
      </c>
      <c r="R20" s="65">
        <v>0</v>
      </c>
      <c r="S20" s="65">
        <v>0</v>
      </c>
      <c r="T20" s="65">
        <v>0</v>
      </c>
      <c r="U20" s="65">
        <v>0</v>
      </c>
      <c r="V20" s="65">
        <v>6887729.2200000007</v>
      </c>
      <c r="W20" s="65">
        <v>0</v>
      </c>
      <c r="X20" s="65">
        <v>0</v>
      </c>
      <c r="Y20" s="65">
        <v>180113.9</v>
      </c>
      <c r="Z20" s="65">
        <v>0</v>
      </c>
      <c r="AA20" s="65">
        <v>6208416.25</v>
      </c>
      <c r="AB20" s="65">
        <v>0</v>
      </c>
      <c r="AC20" s="65">
        <v>0</v>
      </c>
      <c r="AD20" s="65">
        <v>0</v>
      </c>
      <c r="AE20" s="65">
        <v>0</v>
      </c>
      <c r="AF20" s="65">
        <v>180113.9</v>
      </c>
      <c r="AG20" s="65">
        <v>0</v>
      </c>
      <c r="AH20" s="65">
        <v>0</v>
      </c>
      <c r="AI20" s="65">
        <v>180113.9</v>
      </c>
      <c r="AJ20" s="65">
        <v>0</v>
      </c>
      <c r="AK20" s="65">
        <v>0</v>
      </c>
      <c r="AL20" s="65">
        <v>0</v>
      </c>
      <c r="AM20" s="65">
        <v>79191574.890000015</v>
      </c>
      <c r="AN20" s="66">
        <v>1</v>
      </c>
      <c r="AO20" s="66" t="s">
        <v>66</v>
      </c>
      <c r="AP20" s="66" t="s">
        <v>66</v>
      </c>
      <c r="AQ20" s="66" t="s">
        <v>66</v>
      </c>
      <c r="AR20" s="66" t="s">
        <v>66</v>
      </c>
      <c r="AS20" s="66" t="s">
        <v>66</v>
      </c>
      <c r="AT20" s="66" t="s">
        <v>66</v>
      </c>
      <c r="AU20" t="s">
        <v>67</v>
      </c>
      <c r="AV20" s="66">
        <v>3</v>
      </c>
    </row>
    <row r="21" spans="1:48" s="68" customFormat="1" x14ac:dyDescent="0.25">
      <c r="A21" t="s">
        <v>88</v>
      </c>
      <c r="B21" t="s">
        <v>142</v>
      </c>
      <c r="C21" t="s">
        <v>90</v>
      </c>
      <c r="D21" t="s">
        <v>89</v>
      </c>
      <c r="E21" t="s">
        <v>91</v>
      </c>
      <c r="F21" t="s">
        <v>64</v>
      </c>
      <c r="G21" t="s">
        <v>65</v>
      </c>
      <c r="H21" s="65">
        <v>25954316.799999997</v>
      </c>
      <c r="I21" s="65">
        <v>8482695.8372310065</v>
      </c>
      <c r="J21" s="65">
        <v>8397000</v>
      </c>
      <c r="K21" s="65">
        <v>85695.837231005775</v>
      </c>
      <c r="L21" s="65">
        <v>226461.74</v>
      </c>
      <c r="M21" s="65">
        <v>85695.837231005775</v>
      </c>
      <c r="N21" s="65">
        <v>0</v>
      </c>
      <c r="O21" s="65">
        <v>312157.57723100577</v>
      </c>
      <c r="P21" s="65">
        <v>0</v>
      </c>
      <c r="Q21" s="65">
        <v>11187788.127231007</v>
      </c>
      <c r="R21" s="65">
        <v>0</v>
      </c>
      <c r="S21" s="65">
        <v>85695.837231005775</v>
      </c>
      <c r="T21" s="65">
        <v>0</v>
      </c>
      <c r="U21" s="65">
        <v>85695.837231005775</v>
      </c>
      <c r="V21" s="65">
        <v>7321758.5600000005</v>
      </c>
      <c r="W21" s="65">
        <v>85695.837231005775</v>
      </c>
      <c r="X21" s="65">
        <v>0</v>
      </c>
      <c r="Y21" s="65">
        <v>312157.57723100577</v>
      </c>
      <c r="Z21" s="65">
        <v>0</v>
      </c>
      <c r="AA21" s="65">
        <v>11187788.127231007</v>
      </c>
      <c r="AB21" s="65">
        <v>0</v>
      </c>
      <c r="AC21" s="65">
        <v>85695.837231005775</v>
      </c>
      <c r="AD21" s="65">
        <v>0</v>
      </c>
      <c r="AE21" s="65">
        <v>85695.837231005775</v>
      </c>
      <c r="AF21" s="65">
        <v>226461.74</v>
      </c>
      <c r="AG21" s="65">
        <v>85695.837231005775</v>
      </c>
      <c r="AH21" s="65">
        <v>0</v>
      </c>
      <c r="AI21" s="65">
        <v>312157.57723100577</v>
      </c>
      <c r="AJ21" s="65">
        <v>0</v>
      </c>
      <c r="AK21" s="65">
        <v>85695.837231005775</v>
      </c>
      <c r="AL21" s="65">
        <v>0</v>
      </c>
      <c r="AM21" s="65">
        <v>74692006.198465094</v>
      </c>
      <c r="AN21" s="66">
        <v>2</v>
      </c>
      <c r="AO21" s="66" t="s">
        <v>66</v>
      </c>
      <c r="AP21" s="66" t="s">
        <v>66</v>
      </c>
      <c r="AQ21" s="66">
        <v>2027</v>
      </c>
      <c r="AR21" s="66" t="s">
        <v>66</v>
      </c>
      <c r="AS21" s="66" t="s">
        <v>66</v>
      </c>
      <c r="AT21" s="66">
        <v>3</v>
      </c>
      <c r="AU21" t="s">
        <v>67</v>
      </c>
      <c r="AV21" s="66">
        <v>4</v>
      </c>
    </row>
    <row r="22" spans="1:48" x14ac:dyDescent="0.25">
      <c r="H22" s="72">
        <v>337818225.28000003</v>
      </c>
      <c r="I22" s="72">
        <v>246759503.72231185</v>
      </c>
      <c r="J22" s="72">
        <v>245821000</v>
      </c>
      <c r="K22" s="72">
        <v>938503.72231178032</v>
      </c>
      <c r="L22" s="72">
        <v>3629923.4699999997</v>
      </c>
      <c r="M22" s="72">
        <v>938503.72231178032</v>
      </c>
      <c r="N22" s="72">
        <v>0</v>
      </c>
      <c r="O22" s="72">
        <v>4568427.1923117805</v>
      </c>
      <c r="P22" s="72">
        <v>0</v>
      </c>
      <c r="Q22" s="72">
        <v>156390390.45231175</v>
      </c>
      <c r="R22" s="72">
        <v>0</v>
      </c>
      <c r="S22" s="72">
        <v>938503.72231178032</v>
      </c>
      <c r="T22" s="72">
        <v>0</v>
      </c>
      <c r="U22" s="72">
        <v>938503.72231178032</v>
      </c>
      <c r="V22" s="72">
        <v>118823404.04000001</v>
      </c>
      <c r="W22" s="72">
        <v>938503.72231178032</v>
      </c>
      <c r="X22" s="72">
        <v>0</v>
      </c>
      <c r="Y22" s="72">
        <v>4568427.1923117805</v>
      </c>
      <c r="Z22" s="72">
        <v>0</v>
      </c>
      <c r="AA22" s="72">
        <v>156390390.45231175</v>
      </c>
      <c r="AB22" s="72">
        <v>0</v>
      </c>
      <c r="AC22" s="72">
        <v>938503.72231178032</v>
      </c>
      <c r="AD22" s="72">
        <v>0</v>
      </c>
      <c r="AE22" s="72">
        <v>938503.72231178032</v>
      </c>
      <c r="AF22" s="72">
        <v>3629923.4699999997</v>
      </c>
      <c r="AG22" s="72">
        <v>938503.72231178032</v>
      </c>
      <c r="AH22" s="72">
        <v>0</v>
      </c>
      <c r="AI22" s="72">
        <v>4568427.1923117805</v>
      </c>
      <c r="AJ22" s="72">
        <v>0</v>
      </c>
      <c r="AK22" s="72">
        <v>938503.72231178032</v>
      </c>
      <c r="AL22" s="72">
        <v>0</v>
      </c>
      <c r="AM22" s="72">
        <v>1291414575.9646766</v>
      </c>
      <c r="AO22" s="66"/>
      <c r="AP22" s="66"/>
      <c r="AQ22" s="66"/>
      <c r="AR22" s="66"/>
      <c r="AS22" s="66"/>
      <c r="AT22" s="66"/>
    </row>
    <row r="23" spans="1:48" x14ac:dyDescent="0.25">
      <c r="H23" s="72">
        <v>337818225.28000003</v>
      </c>
      <c r="I23" s="72">
        <v>584577729.00231194</v>
      </c>
      <c r="J23" s="72">
        <v>830398729.00231194</v>
      </c>
      <c r="K23" s="72">
        <v>831337232.72462368</v>
      </c>
      <c r="L23" s="72">
        <v>834967156.19462371</v>
      </c>
      <c r="M23" s="72">
        <v>835905659.91693544</v>
      </c>
      <c r="N23" s="72">
        <v>835905659.91693544</v>
      </c>
      <c r="O23" s="72">
        <v>840474087.10924721</v>
      </c>
      <c r="P23" s="72">
        <v>840474087.10924721</v>
      </c>
      <c r="Q23" s="72">
        <v>996864477.56155896</v>
      </c>
      <c r="R23" s="72">
        <v>996864477.56155896</v>
      </c>
      <c r="S23" s="72">
        <v>997802981.2838707</v>
      </c>
      <c r="T23" s="72">
        <v>997802981.2838707</v>
      </c>
      <c r="U23" s="72">
        <v>998741485.00618243</v>
      </c>
      <c r="V23" s="72">
        <v>1117564889.0461824</v>
      </c>
      <c r="W23" s="72">
        <v>1118503392.7684941</v>
      </c>
      <c r="X23" s="72">
        <v>1118503392.7684941</v>
      </c>
      <c r="Y23" s="72">
        <v>1123071819.9608059</v>
      </c>
      <c r="Z23" s="72">
        <v>1123071819.9608059</v>
      </c>
      <c r="AA23" s="72">
        <v>1279462210.4131176</v>
      </c>
      <c r="AB23" s="72">
        <v>1279462210.4131176</v>
      </c>
      <c r="AC23" s="72">
        <v>1280400714.1354294</v>
      </c>
      <c r="AD23" s="72">
        <v>1280400714.1354294</v>
      </c>
      <c r="AE23" s="72">
        <v>1281339217.8577411</v>
      </c>
      <c r="AF23" s="72">
        <v>1284969141.3277411</v>
      </c>
      <c r="AG23" s="72">
        <v>1285907645.0500529</v>
      </c>
      <c r="AH23" s="72">
        <v>1285907645.0500529</v>
      </c>
      <c r="AI23" s="72">
        <v>1290476072.2423646</v>
      </c>
      <c r="AJ23" s="72">
        <v>1290476072.2423646</v>
      </c>
      <c r="AK23" s="72">
        <v>1291414575.9646764</v>
      </c>
      <c r="AL23" s="72">
        <v>1291414575.9646764</v>
      </c>
      <c r="AO23" s="66"/>
      <c r="AP23" s="66"/>
      <c r="AQ23" s="66"/>
      <c r="AR23" s="66"/>
      <c r="AS23" s="66"/>
      <c r="AT23" s="66"/>
    </row>
    <row r="24" spans="1:48" x14ac:dyDescent="0.25">
      <c r="B24" s="62" t="s">
        <v>133</v>
      </c>
      <c r="C24" s="62">
        <v>1.6</v>
      </c>
    </row>
    <row r="25" spans="1:48" x14ac:dyDescent="0.25">
      <c r="B25" s="62" t="s">
        <v>134</v>
      </c>
      <c r="C25" s="62">
        <v>1.8</v>
      </c>
    </row>
    <row r="28" spans="1:48" x14ac:dyDescent="0.25">
      <c r="A28" s="73" t="s">
        <v>135</v>
      </c>
    </row>
  </sheetData>
  <autoFilter ref="A2:AU26" xr:uid="{DB2C9C07-6709-46B2-80CF-1F4B955233A0}">
    <sortState xmlns:xlrd2="http://schemas.microsoft.com/office/spreadsheetml/2017/richdata2" ref="A3:AU26">
      <sortCondition ref="D2:D26"/>
    </sortState>
  </autoFilter>
  <conditionalFormatting sqref="C3:C16">
    <cfRule type="duplicateValues" dxfId="0" priority="1"/>
  </conditionalFormatting>
  <hyperlinks>
    <hyperlink ref="A28" location="Introdução!A1" display="Introdução!A1" xr:uid="{6834A84B-03C5-4167-A2D0-800863B544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5A5D-BBDC-46E3-87B1-61BEEE2E3CB1}">
  <dimension ref="B15:S39"/>
  <sheetViews>
    <sheetView showGridLines="0" topLeftCell="A13" zoomScaleNormal="100" workbookViewId="0">
      <selection activeCell="B39" sqref="B39:S39"/>
    </sheetView>
  </sheetViews>
  <sheetFormatPr defaultColWidth="9.140625" defaultRowHeight="11.25" x14ac:dyDescent="0.2"/>
  <cols>
    <col min="1" max="16384" width="9.140625" style="84"/>
  </cols>
  <sheetData>
    <row r="15" s="85" customFormat="1" ht="15.75" x14ac:dyDescent="0.25"/>
    <row r="39" spans="2:19" ht="39" customHeight="1" x14ac:dyDescent="0.25">
      <c r="B39" s="111" t="s">
        <v>171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</row>
  </sheetData>
  <mergeCells count="1">
    <mergeCell ref="B39:S39"/>
  </mergeCells>
  <phoneticPr fontId="16" type="noConversion"/>
  <pageMargins left="0.78740157499999996" right="0.78740157499999996" top="0.984251969" bottom="0.984251969" header="0.49212598499999999" footer="0.49212598499999999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Reequilíbrio (ANAC)</vt:lpstr>
      <vt:lpstr>RECEITAS - PAN</vt:lpstr>
      <vt:lpstr>OPEX - PAN</vt:lpstr>
      <vt:lpstr>CAPEX - PAN</vt:lpstr>
      <vt:lpstr>IPCA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2025-11-06T11:59:35Z</dcterms:created>
  <dcterms:modified xsi:type="dcterms:W3CDTF">2025-11-06T19:35:20Z</dcterms:modified>
</cp:coreProperties>
</file>