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V:\Planos Setoriais\06. Consolidação (Produtos de Entrega)\2. Relatórios\5. Conjunto final 2024 - outubro2024\PSH_2024\3. Apêndice III\"/>
    </mc:Choice>
  </mc:AlternateContent>
  <xr:revisionPtr revIDLastSave="0" documentId="13_ncr:1_{7E37E6B1-21B3-4BEF-BECC-81B1F37FC0C7}" xr6:coauthVersionLast="47" xr6:coauthVersionMax="47" xr10:uidLastSave="{00000000-0000-0000-0000-000000000000}"/>
  <bookViews>
    <workbookView xWindow="28680" yWindow="-120" windowWidth="29040" windowHeight="15720" xr2:uid="{6E5A742A-0314-4062-9ABC-E0532724A252}"/>
  </bookViews>
  <sheets>
    <sheet name="Hidroviário" sheetId="2" r:id="rId1"/>
  </sheets>
  <definedNames>
    <definedName name="_xlnm._FilterDatabase" localSheetId="0" hidden="1">Hidroviário!$A$7:$BA$31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2" l="1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8" i="2"/>
  <c r="H9" i="2"/>
  <c r="J9" i="2" s="1"/>
  <c r="H10" i="2"/>
  <c r="H11" i="2"/>
  <c r="H12" i="2"/>
  <c r="H13" i="2"/>
  <c r="H14" i="2"/>
  <c r="H15" i="2"/>
  <c r="H16" i="2"/>
  <c r="H17" i="2"/>
  <c r="H18" i="2"/>
  <c r="J18" i="2" s="1"/>
  <c r="H19" i="2"/>
  <c r="H20" i="2"/>
  <c r="H21" i="2"/>
  <c r="H22" i="2"/>
  <c r="J22" i="2" s="1"/>
  <c r="H23" i="2"/>
  <c r="H24" i="2"/>
  <c r="H25" i="2"/>
  <c r="H26" i="2"/>
  <c r="H27" i="2"/>
  <c r="H28" i="2"/>
  <c r="H29" i="2"/>
  <c r="H30" i="2"/>
  <c r="H31" i="2"/>
  <c r="H8" i="2"/>
  <c r="Q8" i="2"/>
  <c r="T8" i="2"/>
  <c r="Q9" i="2"/>
  <c r="T9" i="2"/>
  <c r="Q10" i="2"/>
  <c r="T10" i="2"/>
  <c r="Q11" i="2"/>
  <c r="T11" i="2"/>
  <c r="Q12" i="2"/>
  <c r="T12" i="2"/>
  <c r="Q13" i="2"/>
  <c r="T13" i="2"/>
  <c r="Q14" i="2"/>
  <c r="T14" i="2"/>
  <c r="Q15" i="2"/>
  <c r="T15" i="2"/>
  <c r="Q16" i="2"/>
  <c r="T16" i="2"/>
  <c r="Q17" i="2"/>
  <c r="T17" i="2"/>
  <c r="Q18" i="2"/>
  <c r="T18" i="2"/>
  <c r="Q19" i="2"/>
  <c r="T19" i="2"/>
  <c r="Q20" i="2"/>
  <c r="T20" i="2"/>
  <c r="Q21" i="2"/>
  <c r="T21" i="2"/>
  <c r="Q22" i="2"/>
  <c r="T22" i="2"/>
  <c r="Q23" i="2"/>
  <c r="T23" i="2"/>
  <c r="Q24" i="2"/>
  <c r="T24" i="2"/>
  <c r="Q25" i="2"/>
  <c r="T25" i="2"/>
  <c r="Q26" i="2"/>
  <c r="T26" i="2"/>
  <c r="Q27" i="2"/>
  <c r="T27" i="2"/>
  <c r="Q28" i="2"/>
  <c r="T28" i="2"/>
  <c r="Q29" i="2"/>
  <c r="T29" i="2"/>
  <c r="Q30" i="2"/>
  <c r="T30" i="2"/>
  <c r="Q31" i="2"/>
  <c r="T31" i="2"/>
  <c r="W8" i="2"/>
  <c r="Z8" i="2"/>
  <c r="AC8" i="2"/>
  <c r="AF8" i="2"/>
  <c r="AI8" i="2"/>
  <c r="AL8" i="2"/>
  <c r="AO8" i="2"/>
  <c r="AR8" i="2"/>
  <c r="W9" i="2"/>
  <c r="Z9" i="2"/>
  <c r="AC9" i="2"/>
  <c r="AF9" i="2"/>
  <c r="AI9" i="2"/>
  <c r="AL9" i="2"/>
  <c r="AO9" i="2"/>
  <c r="AR9" i="2"/>
  <c r="W10" i="2"/>
  <c r="Z10" i="2"/>
  <c r="AC10" i="2"/>
  <c r="AF10" i="2"/>
  <c r="AI10" i="2"/>
  <c r="AL10" i="2"/>
  <c r="AO10" i="2"/>
  <c r="AR10" i="2"/>
  <c r="W11" i="2"/>
  <c r="Z11" i="2"/>
  <c r="AC11" i="2"/>
  <c r="AF11" i="2"/>
  <c r="AI11" i="2"/>
  <c r="AL11" i="2"/>
  <c r="AO11" i="2"/>
  <c r="AR11" i="2"/>
  <c r="W12" i="2"/>
  <c r="Z12" i="2"/>
  <c r="AC12" i="2"/>
  <c r="AF12" i="2"/>
  <c r="AI12" i="2"/>
  <c r="AL12" i="2"/>
  <c r="AO12" i="2"/>
  <c r="AR12" i="2"/>
  <c r="W13" i="2"/>
  <c r="Z13" i="2"/>
  <c r="AC13" i="2"/>
  <c r="AF13" i="2"/>
  <c r="AI13" i="2"/>
  <c r="AL13" i="2"/>
  <c r="AO13" i="2"/>
  <c r="AR13" i="2"/>
  <c r="W14" i="2"/>
  <c r="Z14" i="2"/>
  <c r="AC14" i="2"/>
  <c r="AF14" i="2"/>
  <c r="AI14" i="2"/>
  <c r="AL14" i="2"/>
  <c r="AO14" i="2"/>
  <c r="AR14" i="2"/>
  <c r="W15" i="2"/>
  <c r="Z15" i="2"/>
  <c r="AC15" i="2"/>
  <c r="AF15" i="2"/>
  <c r="AI15" i="2"/>
  <c r="AL15" i="2"/>
  <c r="AO15" i="2"/>
  <c r="AR15" i="2"/>
  <c r="W16" i="2"/>
  <c r="Z16" i="2"/>
  <c r="AC16" i="2"/>
  <c r="AF16" i="2"/>
  <c r="AI16" i="2"/>
  <c r="AL16" i="2"/>
  <c r="AO16" i="2"/>
  <c r="AR16" i="2"/>
  <c r="W17" i="2"/>
  <c r="Z17" i="2"/>
  <c r="AC17" i="2"/>
  <c r="AF17" i="2"/>
  <c r="AI17" i="2"/>
  <c r="AL17" i="2"/>
  <c r="AO17" i="2"/>
  <c r="AR17" i="2"/>
  <c r="W18" i="2"/>
  <c r="Z18" i="2"/>
  <c r="AC18" i="2"/>
  <c r="AF18" i="2"/>
  <c r="AI18" i="2"/>
  <c r="AL18" i="2"/>
  <c r="AO18" i="2"/>
  <c r="AR18" i="2"/>
  <c r="W19" i="2"/>
  <c r="Z19" i="2"/>
  <c r="AC19" i="2"/>
  <c r="AF19" i="2"/>
  <c r="AI19" i="2"/>
  <c r="AL19" i="2"/>
  <c r="AO19" i="2"/>
  <c r="AR19" i="2"/>
  <c r="W20" i="2"/>
  <c r="Z20" i="2"/>
  <c r="AC20" i="2"/>
  <c r="AF20" i="2"/>
  <c r="AI20" i="2"/>
  <c r="AL20" i="2"/>
  <c r="AO20" i="2"/>
  <c r="AR20" i="2"/>
  <c r="W21" i="2"/>
  <c r="Z21" i="2"/>
  <c r="AC21" i="2"/>
  <c r="AF21" i="2"/>
  <c r="AI21" i="2"/>
  <c r="AL21" i="2"/>
  <c r="AO21" i="2"/>
  <c r="AR21" i="2"/>
  <c r="W22" i="2"/>
  <c r="Z22" i="2"/>
  <c r="AC22" i="2"/>
  <c r="AF22" i="2"/>
  <c r="AI22" i="2"/>
  <c r="AL22" i="2"/>
  <c r="AO22" i="2"/>
  <c r="AR22" i="2"/>
  <c r="W23" i="2"/>
  <c r="Z23" i="2"/>
  <c r="AC23" i="2"/>
  <c r="AF23" i="2"/>
  <c r="AI23" i="2"/>
  <c r="AL23" i="2"/>
  <c r="AO23" i="2"/>
  <c r="AR23" i="2"/>
  <c r="W24" i="2"/>
  <c r="Z24" i="2"/>
  <c r="AC24" i="2"/>
  <c r="AF24" i="2"/>
  <c r="AI24" i="2"/>
  <c r="AL24" i="2"/>
  <c r="AO24" i="2"/>
  <c r="AR24" i="2"/>
  <c r="W25" i="2"/>
  <c r="Z25" i="2"/>
  <c r="AC25" i="2"/>
  <c r="AF25" i="2"/>
  <c r="AI25" i="2"/>
  <c r="AL25" i="2"/>
  <c r="AO25" i="2"/>
  <c r="AR25" i="2"/>
  <c r="W26" i="2"/>
  <c r="Z26" i="2"/>
  <c r="AC26" i="2"/>
  <c r="AF26" i="2"/>
  <c r="AI26" i="2"/>
  <c r="AL26" i="2"/>
  <c r="AO26" i="2"/>
  <c r="AR26" i="2"/>
  <c r="W27" i="2"/>
  <c r="Z27" i="2"/>
  <c r="AC27" i="2"/>
  <c r="AF27" i="2"/>
  <c r="AI27" i="2"/>
  <c r="AL27" i="2"/>
  <c r="AO27" i="2"/>
  <c r="AR27" i="2"/>
  <c r="W28" i="2"/>
  <c r="Z28" i="2"/>
  <c r="AC28" i="2"/>
  <c r="AF28" i="2"/>
  <c r="AI28" i="2"/>
  <c r="AL28" i="2"/>
  <c r="AO28" i="2"/>
  <c r="AR28" i="2"/>
  <c r="W29" i="2"/>
  <c r="Z29" i="2"/>
  <c r="AC29" i="2"/>
  <c r="AF29" i="2"/>
  <c r="AI29" i="2"/>
  <c r="AL29" i="2"/>
  <c r="AO29" i="2"/>
  <c r="AR29" i="2"/>
  <c r="W30" i="2"/>
  <c r="Z30" i="2"/>
  <c r="AC30" i="2"/>
  <c r="AF30" i="2"/>
  <c r="AI30" i="2"/>
  <c r="AL30" i="2"/>
  <c r="AO30" i="2"/>
  <c r="AR30" i="2"/>
  <c r="W31" i="2"/>
  <c r="Z31" i="2"/>
  <c r="AC31" i="2"/>
  <c r="AF31" i="2"/>
  <c r="AI31" i="2"/>
  <c r="AL31" i="2"/>
  <c r="AO31" i="2"/>
  <c r="AR31" i="2"/>
  <c r="J11" i="2" l="1"/>
  <c r="J17" i="2"/>
  <c r="J31" i="2"/>
  <c r="J15" i="2"/>
  <c r="J30" i="2"/>
  <c r="J10" i="2"/>
  <c r="J24" i="2"/>
  <c r="J23" i="2"/>
  <c r="J21" i="2"/>
  <c r="J16" i="2"/>
  <c r="J20" i="2"/>
  <c r="J14" i="2"/>
  <c r="J13" i="2"/>
  <c r="J8" i="2"/>
  <c r="J12" i="2"/>
  <c r="J19" i="2"/>
  <c r="J28" i="2"/>
  <c r="J29" i="2"/>
  <c r="J27" i="2"/>
  <c r="J26" i="2"/>
  <c r="J25" i="2"/>
  <c r="AS8" i="2"/>
  <c r="AS10" i="2"/>
  <c r="AS29" i="2"/>
  <c r="AS23" i="2"/>
  <c r="AS21" i="2"/>
  <c r="AS30" i="2"/>
  <c r="AS15" i="2"/>
  <c r="AS25" i="2"/>
  <c r="AS20" i="2"/>
  <c r="AS14" i="2"/>
  <c r="AS12" i="2"/>
  <c r="AS26" i="2"/>
  <c r="AS28" i="2"/>
  <c r="AS19" i="2"/>
  <c r="AS17" i="2"/>
  <c r="AS24" i="2"/>
  <c r="AS31" i="2"/>
  <c r="AS27" i="2"/>
  <c r="AS13" i="2"/>
  <c r="AS11" i="2"/>
  <c r="AS18" i="2"/>
  <c r="AS9" i="2"/>
  <c r="AS22" i="2"/>
  <c r="AS16" i="2"/>
  <c r="AT13" i="2" l="1"/>
  <c r="AT10" i="2"/>
  <c r="AT12" i="2"/>
  <c r="AT26" i="2"/>
  <c r="BA26" i="2" s="1"/>
  <c r="AT31" i="2"/>
  <c r="BA31" i="2" s="1"/>
  <c r="BD31" i="2" s="1"/>
  <c r="AT19" i="2"/>
  <c r="AT18" i="2"/>
  <c r="AT17" i="2"/>
  <c r="AT28" i="2"/>
  <c r="AT16" i="2"/>
  <c r="AT22" i="2"/>
  <c r="BA22" i="2" s="1"/>
  <c r="AT11" i="2"/>
  <c r="AT8" i="2"/>
  <c r="AT21" i="2"/>
  <c r="AT24" i="2"/>
  <c r="AT23" i="2"/>
  <c r="BA23" i="2" s="1"/>
  <c r="AT29" i="2"/>
  <c r="BA29" i="2" s="1"/>
  <c r="BD29" i="2" s="1"/>
  <c r="AT9" i="2"/>
  <c r="AT27" i="2"/>
  <c r="AT14" i="2"/>
  <c r="AT30" i="2"/>
  <c r="AT15" i="2"/>
  <c r="BA15" i="2" s="1"/>
  <c r="AT20" i="2"/>
  <c r="BA20" i="2" s="1"/>
  <c r="AT25" i="2"/>
  <c r="BA10" i="2"/>
  <c r="BA12" i="2"/>
  <c r="BA13" i="2"/>
  <c r="AV24" i="2" l="1"/>
  <c r="AU20" i="2"/>
  <c r="AV25" i="2"/>
  <c r="AU21" i="2"/>
  <c r="AU23" i="2"/>
  <c r="AW23" i="2" s="1"/>
  <c r="AV28" i="2"/>
  <c r="AV21" i="2"/>
  <c r="AV26" i="2"/>
  <c r="AU22" i="2"/>
  <c r="AV27" i="2"/>
  <c r="AU17" i="2"/>
  <c r="AU24" i="2"/>
  <c r="AW24" i="2" s="1"/>
  <c r="AV9" i="2"/>
  <c r="AV29" i="2"/>
  <c r="AU25" i="2"/>
  <c r="AU19" i="2"/>
  <c r="AW19" i="2" s="1"/>
  <c r="AV10" i="2"/>
  <c r="AV30" i="2"/>
  <c r="AU26" i="2"/>
  <c r="AW26" i="2" s="1"/>
  <c r="AV11" i="2"/>
  <c r="AV31" i="2"/>
  <c r="AU27" i="2"/>
  <c r="AW27" i="2" s="1"/>
  <c r="AV12" i="2"/>
  <c r="AV8" i="2"/>
  <c r="AU28" i="2"/>
  <c r="AW28" i="2" s="1"/>
  <c r="AU14" i="2"/>
  <c r="AW14" i="2" s="1"/>
  <c r="AV19" i="2"/>
  <c r="AU16" i="2"/>
  <c r="AV13" i="2"/>
  <c r="AU9" i="2"/>
  <c r="AU29" i="2"/>
  <c r="AW29" i="2" s="1"/>
  <c r="AU13" i="2"/>
  <c r="AW13" i="2" s="1"/>
  <c r="AV14" i="2"/>
  <c r="AU10" i="2"/>
  <c r="AU30" i="2"/>
  <c r="AW30" i="2" s="1"/>
  <c r="AV22" i="2"/>
  <c r="AW22" i="2" s="1"/>
  <c r="AV15" i="2"/>
  <c r="AU11" i="2"/>
  <c r="AU31" i="2"/>
  <c r="AW31" i="2" s="1"/>
  <c r="AV17" i="2"/>
  <c r="AV18" i="2"/>
  <c r="AU15" i="2"/>
  <c r="AW15" i="2" s="1"/>
  <c r="AV20" i="2"/>
  <c r="AV23" i="2"/>
  <c r="AV16" i="2"/>
  <c r="AU12" i="2"/>
  <c r="AU8" i="2"/>
  <c r="AU18" i="2"/>
  <c r="BA17" i="2"/>
  <c r="BA16" i="2"/>
  <c r="BA28" i="2"/>
  <c r="BD28" i="2" s="1"/>
  <c r="BA24" i="2"/>
  <c r="BA11" i="2"/>
  <c r="BA19" i="2"/>
  <c r="BA21" i="2"/>
  <c r="BA9" i="2"/>
  <c r="BA8" i="2"/>
  <c r="BA18" i="2"/>
  <c r="BA27" i="2"/>
  <c r="BD27" i="2" s="1"/>
  <c r="BA14" i="2"/>
  <c r="BA25" i="2"/>
  <c r="BA30" i="2"/>
  <c r="BD30" i="2" s="1"/>
  <c r="AW9" i="2" l="1"/>
  <c r="AW11" i="2"/>
  <c r="AW16" i="2"/>
  <c r="AW21" i="2"/>
  <c r="AW25" i="2"/>
  <c r="AW20" i="2"/>
  <c r="AW8" i="2"/>
  <c r="AW18" i="2"/>
  <c r="AW17" i="2"/>
  <c r="AW10" i="2"/>
  <c r="BD14" i="2"/>
  <c r="BC9" i="2"/>
  <c r="BC29" i="2"/>
  <c r="BC30" i="2"/>
  <c r="BC12" i="2"/>
  <c r="BD12" i="2" s="1"/>
  <c r="BC10" i="2"/>
  <c r="BD10" i="2" s="1"/>
  <c r="BC8" i="2"/>
  <c r="BB8" i="2"/>
  <c r="BD8" i="2" s="1"/>
  <c r="BC26" i="2"/>
  <c r="BD26" i="2" s="1"/>
  <c r="BC11" i="2"/>
  <c r="BD11" i="2" s="1"/>
  <c r="BC31" i="2"/>
  <c r="BC13" i="2"/>
  <c r="BD13" i="2" s="1"/>
  <c r="BC14" i="2"/>
  <c r="BC15" i="2"/>
  <c r="BD15" i="2" s="1"/>
  <c r="BC28" i="2"/>
  <c r="BC16" i="2"/>
  <c r="BD16" i="2" s="1"/>
  <c r="BC17" i="2"/>
  <c r="BD17" i="2" s="1"/>
  <c r="BC18" i="2"/>
  <c r="BC19" i="2"/>
  <c r="BD19" i="2" s="1"/>
  <c r="BC20" i="2"/>
  <c r="BD20" i="2" s="1"/>
  <c r="BC21" i="2"/>
  <c r="BD21" i="2" s="1"/>
  <c r="BC22" i="2"/>
  <c r="BD22" i="2" s="1"/>
  <c r="BC24" i="2"/>
  <c r="BD24" i="2" s="1"/>
  <c r="BC23" i="2"/>
  <c r="BD23" i="2" s="1"/>
  <c r="BC25" i="2"/>
  <c r="BD25" i="2" s="1"/>
  <c r="BC27" i="2"/>
  <c r="BD18" i="2"/>
  <c r="BD9" i="2"/>
  <c r="AW12" i="2"/>
</calcChain>
</file>

<file path=xl/sharedStrings.xml><?xml version="1.0" encoding="utf-8"?>
<sst xmlns="http://schemas.openxmlformats.org/spreadsheetml/2006/main" count="154" uniqueCount="89">
  <si>
    <t>Hidroviário</t>
  </si>
  <si>
    <t>INFRA</t>
  </si>
  <si>
    <t>Estudo de caracterização e avaliação do ambiente institucional</t>
  </si>
  <si>
    <t>Estudo de quantificação e caracterização do nível de burocratização do setor</t>
  </si>
  <si>
    <t>Estudo de quantificação e caracterização da padronização normativa do Setor de Transporte Hidroviário</t>
  </si>
  <si>
    <t>Estudo sobre a segurança hidroviária e a sua relação com as intervenções (obras)</t>
  </si>
  <si>
    <t>MPOR</t>
  </si>
  <si>
    <t>Institucionalização dos fóruns de representação dos agentes que atuam na navegação interior (CONAHIDRO)</t>
  </si>
  <si>
    <t>Estudos para Concessões Hidroviárias (Madeira, Paraguai, Lagoa Mirim e Tocantins)</t>
  </si>
  <si>
    <t>DNIT</t>
  </si>
  <si>
    <t>ANTAQ</t>
  </si>
  <si>
    <t>Adequação da agenda regulatória para incentivo à navegação interior</t>
  </si>
  <si>
    <t>MINFRA</t>
  </si>
  <si>
    <t>Revisão do arcabouço legal e normativo para incentivo à navegação interior (BR dos Rios)</t>
  </si>
  <si>
    <t>Plano de Monitoramento Hidroviário do Rio Paraguai Lote 4</t>
  </si>
  <si>
    <t>Plano de Monitoramento Hidroviário do Rio Paraguai Lote 3</t>
  </si>
  <si>
    <t>Plano de Monitoramento Hidroviário do Rio Paraguai Lote 2</t>
  </si>
  <si>
    <t>EPL</t>
  </si>
  <si>
    <t>Plano de Monitoramento Hidroviário do Rio São Francisco - Lote 2 (HN-500)</t>
  </si>
  <si>
    <t>Plano de Monitoramento Hidroviário do Rio Parnaíba</t>
  </si>
  <si>
    <t>Plano de Monitoramento Hidroviário dos Rios do sul</t>
  </si>
  <si>
    <t>Plano de Monitoramento Hidroviário do Rio Paraguai Lote 1</t>
  </si>
  <si>
    <t>Plano de Monitoramento Hidroviário do Rio Tocantins - Lote 1 (HN-200)</t>
  </si>
  <si>
    <t>Campanhas Educativas dos Rios Tocantins e Tapajós (HN-106 HN-200)</t>
  </si>
  <si>
    <t>Campanhas Educativas dos Rios Tocantins, Tapajós e Região dos Estreitos (HN-106 HN-200)</t>
  </si>
  <si>
    <t>Plano de Monitoramento Hidroviário do Rio Tocantins - Lote 2 (HN-200)</t>
  </si>
  <si>
    <t>Plano de Monitoramento Hidroviário do Rio São Francisco - Lote 1 (HN-500)</t>
  </si>
  <si>
    <t>Plano de Monitoramento Hidroviário do Rio Madeira - Lote 1 (HN-117)</t>
  </si>
  <si>
    <t>Plano de Monitoramento Hidroviário do Rio Tapajós (HN-106)</t>
  </si>
  <si>
    <t>Plano de Monitoramento Hidroviário do Rio Madeira - Lote 3 (HN-117)</t>
  </si>
  <si>
    <t>Plano de Monitoramento Hidroviário do Rio Madeira - Lote 2 (HN-117)</t>
  </si>
  <si>
    <t>Classificação IC</t>
  </si>
  <si>
    <t>Limite Max IC</t>
  </si>
  <si>
    <t>Limite Inf IC</t>
  </si>
  <si>
    <t>IC</t>
  </si>
  <si>
    <t>Peso IEST</t>
  </si>
  <si>
    <t>Peso IEF</t>
  </si>
  <si>
    <t>Peso IBG</t>
  </si>
  <si>
    <t>Classificação IBG</t>
  </si>
  <si>
    <t>Limite Max IBG</t>
  </si>
  <si>
    <t>Limite Inf IBG</t>
  </si>
  <si>
    <t>IBG P Normalizado</t>
  </si>
  <si>
    <t>IBG Final</t>
  </si>
  <si>
    <t>β10 Pond</t>
  </si>
  <si>
    <t xml:space="preserve">Peso β10 </t>
  </si>
  <si>
    <t>β10 Bruto</t>
  </si>
  <si>
    <t>β9 Pond</t>
  </si>
  <si>
    <t>Peso β9</t>
  </si>
  <si>
    <t xml:space="preserve">β9 Bruto </t>
  </si>
  <si>
    <t>β8 Pond</t>
  </si>
  <si>
    <t>Peso β8</t>
  </si>
  <si>
    <t>β8 Bruto</t>
  </si>
  <si>
    <t>β7 Pond</t>
  </si>
  <si>
    <t>Peso β7</t>
  </si>
  <si>
    <t>β7 Bruto</t>
  </si>
  <si>
    <t>β6 Pond</t>
  </si>
  <si>
    <t>Peso β6</t>
  </si>
  <si>
    <t>β6 Bruto</t>
  </si>
  <si>
    <t>β5 Pond</t>
  </si>
  <si>
    <t>Peso β5</t>
  </si>
  <si>
    <t>β5 Bruto</t>
  </si>
  <si>
    <t>β4 Pond</t>
  </si>
  <si>
    <t>Peso β4</t>
  </si>
  <si>
    <t>β4 Bruto</t>
  </si>
  <si>
    <t>β3 Pond</t>
  </si>
  <si>
    <t>Peso β3</t>
  </si>
  <si>
    <t>β3 Bruto</t>
  </si>
  <si>
    <t>β2 Pond</t>
  </si>
  <si>
    <t>Peso β2</t>
  </si>
  <si>
    <t>β2 Bruto</t>
  </si>
  <si>
    <t>β1 Pond</t>
  </si>
  <si>
    <t>Peso β1</t>
  </si>
  <si>
    <t>β1 Bruto</t>
  </si>
  <si>
    <t>IEST</t>
  </si>
  <si>
    <t>Classifação IEF</t>
  </si>
  <si>
    <t>Limite Max IEF</t>
  </si>
  <si>
    <t>Limite Inf IEF</t>
  </si>
  <si>
    <t>IEF Final Norm</t>
  </si>
  <si>
    <t>Orçamento</t>
  </si>
  <si>
    <t>Setor</t>
  </si>
  <si>
    <t>Respondente</t>
  </si>
  <si>
    <t>Nome Iniciativa</t>
  </si>
  <si>
    <t>Id Iniciativa</t>
  </si>
  <si>
    <t xml:space="preserve"> </t>
  </si>
  <si>
    <t>• Classificação Completa Iniciativas - IBG, IEF, IEST e IC || Gerado em 2024-11-24 17:49</t>
  </si>
  <si>
    <t>Contratado - em execução</t>
  </si>
  <si>
    <t>Em concepção</t>
  </si>
  <si>
    <t>Em contratação (Licitação / Autorização / Adesão)</t>
  </si>
  <si>
    <t>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</si>
</sst>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_-* #,##0_-;\-* #,##0_-;_-* &quot;-&quot;??_-;_-@_-"/>
  </numFmts>
  <fonts count="5">
    <font>
      <sz val="11"/>
      <color theme="1"/>
      <name val="JetBrains Mono"/>
      <family val="2"/>
    </font>
    <font>
      <sz val="11"/>
      <color theme="1"/>
      <name val="JetBrains Mono"/>
      <family val="2"/>
    </font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0E4F4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4">
    <xf numFmtId="0" fontId="0" fillId="0" borderId="0" xfId="0"/>
    <xf numFmtId="0" fontId="2" fillId="0" borderId="0" xfId="2"/>
    <xf numFmtId="164" fontId="3" fillId="0" borderId="0" xfId="2" applyNumberFormat="1" applyFont="1"/>
    <xf numFmtId="164" fontId="2" fillId="0" borderId="0" xfId="2" applyNumberFormat="1"/>
    <xf numFmtId="165" fontId="2" fillId="0" borderId="0" xfId="1" applyNumberFormat="1" applyFont="1"/>
    <xf numFmtId="0" fontId="4" fillId="0" borderId="1" xfId="2" applyFont="1" applyBorder="1" applyAlignment="1">
      <alignment horizontal="center" vertical="top"/>
    </xf>
    <xf numFmtId="0" fontId="4" fillId="2" borderId="0" xfId="2" applyFont="1" applyFill="1" applyAlignment="1">
      <alignment horizontal="center" wrapText="1"/>
    </xf>
    <xf numFmtId="0" fontId="4" fillId="2" borderId="0" xfId="2" applyFont="1" applyFill="1" applyAlignment="1">
      <alignment horizontal="left"/>
    </xf>
    <xf numFmtId="0" fontId="4" fillId="2" borderId="2" xfId="2" applyFont="1" applyFill="1" applyBorder="1" applyAlignment="1">
      <alignment horizontal="center" wrapText="1"/>
    </xf>
    <xf numFmtId="0" fontId="4" fillId="2" borderId="3" xfId="2" applyFont="1" applyFill="1" applyBorder="1" applyAlignment="1">
      <alignment horizontal="center" wrapText="1"/>
    </xf>
    <xf numFmtId="0" fontId="4" fillId="2" borderId="4" xfId="2" applyFont="1" applyFill="1" applyBorder="1" applyAlignment="1">
      <alignment horizontal="left"/>
    </xf>
    <xf numFmtId="3" fontId="2" fillId="0" borderId="0" xfId="2" applyNumberFormat="1"/>
    <xf numFmtId="0" fontId="4" fillId="2" borderId="5" xfId="2" applyFont="1" applyFill="1" applyBorder="1" applyAlignment="1">
      <alignment horizontal="center" wrapText="1"/>
    </xf>
    <xf numFmtId="0" fontId="4" fillId="2" borderId="0" xfId="2" applyFont="1" applyFill="1" applyAlignment="1">
      <alignment horizontal="center" wrapText="1"/>
    </xf>
  </cellXfs>
  <cellStyles count="3">
    <cellStyle name="Normal" xfId="0" builtinId="0"/>
    <cellStyle name="Normal 2" xfId="2" xr:uid="{53719FBF-3210-43A7-8172-530FABC64755}"/>
    <cellStyle name="Vírgula" xfId="1" builtinId="3"/>
  </cellStyles>
  <dxfs count="1">
    <dxf>
      <fill>
        <patternFill>
          <bgColor rgb="FFE0E4F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</xdr:colOff>
      <xdr:row>1</xdr:row>
      <xdr:rowOff>2858</xdr:rowOff>
    </xdr:from>
    <xdr:to>
      <xdr:col>1</xdr:col>
      <xdr:colOff>1257299</xdr:colOff>
      <xdr:row>3</xdr:row>
      <xdr:rowOff>2877</xdr:rowOff>
    </xdr:to>
    <xdr:pic>
      <xdr:nvPicPr>
        <xdr:cNvPr id="2" name="Picture 1" descr="infrasa-logo.png">
          <a:extLst>
            <a:ext uri="{FF2B5EF4-FFF2-40B4-BE49-F238E27FC236}">
              <a16:creationId xmlns:a16="http://schemas.microsoft.com/office/drawing/2014/main" id="{0ED40EDF-B93E-4788-BFDB-44656B095DD7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" y="193358"/>
          <a:ext cx="1521142" cy="3810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3B015-5014-4F14-866E-83EE17706F74}">
  <dimension ref="A1:BD32"/>
  <sheetViews>
    <sheetView tabSelected="1" topLeftCell="B1" zoomScaleNormal="100" workbookViewId="0">
      <selection activeCell="C19" sqref="C19"/>
    </sheetView>
  </sheetViews>
  <sheetFormatPr defaultColWidth="8.875" defaultRowHeight="15"/>
  <cols>
    <col min="1" max="1" width="9.625" style="1" customWidth="1"/>
    <col min="2" max="2" width="103.75" style="1" bestFit="1" customWidth="1"/>
    <col min="3" max="3" width="13.875" style="1" bestFit="1" customWidth="1"/>
    <col min="4" max="4" width="40.25" style="1" bestFit="1" customWidth="1"/>
    <col min="5" max="5" width="9.5" style="1" bestFit="1" customWidth="1"/>
    <col min="6" max="6" width="11.75" style="1" bestFit="1" customWidth="1"/>
    <col min="7" max="7" width="15.5" style="1" bestFit="1" customWidth="1"/>
    <col min="8" max="10" width="15.5" style="1" customWidth="1"/>
    <col min="11" max="11" width="6" style="1" bestFit="1" customWidth="1"/>
    <col min="12" max="14" width="15.5" style="1" customWidth="1"/>
    <col min="15" max="15" width="9" style="1" bestFit="1" customWidth="1"/>
    <col min="16" max="16" width="8.25" style="1" bestFit="1" customWidth="1"/>
    <col min="17" max="17" width="8.5" style="1" bestFit="1" customWidth="1"/>
    <col min="18" max="18" width="9.5" style="1" bestFit="1" customWidth="1"/>
    <col min="19" max="19" width="8.5" style="1" bestFit="1" customWidth="1"/>
    <col min="20" max="20" width="8.75" style="1" bestFit="1" customWidth="1"/>
    <col min="21" max="21" width="9.5" style="1" bestFit="1" customWidth="1"/>
    <col min="22" max="22" width="8.5" style="1" bestFit="1" customWidth="1"/>
    <col min="23" max="23" width="8.75" style="1" bestFit="1" customWidth="1"/>
    <col min="24" max="24" width="9.5" style="1" bestFit="1" customWidth="1"/>
    <col min="25" max="25" width="8.5" style="1" bestFit="1" customWidth="1"/>
    <col min="26" max="26" width="8.75" style="1" bestFit="1" customWidth="1"/>
    <col min="27" max="27" width="9.25" style="1" bestFit="1" customWidth="1"/>
    <col min="28" max="29" width="8.5" style="1" bestFit="1" customWidth="1"/>
    <col min="30" max="30" width="9.5" style="1" bestFit="1" customWidth="1"/>
    <col min="31" max="31" width="8.5" style="1" bestFit="1" customWidth="1"/>
    <col min="32" max="32" width="8.75" style="1" bestFit="1" customWidth="1"/>
    <col min="33" max="33" width="9.25" style="1" bestFit="1" customWidth="1"/>
    <col min="34" max="35" width="8.5" style="1" bestFit="1" customWidth="1"/>
    <col min="36" max="36" width="9.5" style="1" bestFit="1" customWidth="1"/>
    <col min="37" max="37" width="8.5" style="1" bestFit="1" customWidth="1"/>
    <col min="38" max="38" width="8.75" style="1" bestFit="1" customWidth="1"/>
    <col min="39" max="39" width="10" style="1" bestFit="1" customWidth="1"/>
    <col min="40" max="40" width="8.5" style="1" bestFit="1" customWidth="1"/>
    <col min="41" max="41" width="8.75" style="1" bestFit="1" customWidth="1"/>
    <col min="42" max="42" width="10.25" style="1" bestFit="1" customWidth="1"/>
    <col min="43" max="43" width="10" style="1" bestFit="1" customWidth="1"/>
    <col min="44" max="44" width="9.5" style="1" bestFit="1" customWidth="1"/>
    <col min="45" max="45" width="10.25" style="1" bestFit="1" customWidth="1"/>
    <col min="46" max="46" width="19.5" style="1" bestFit="1" customWidth="1"/>
    <col min="47" max="49" width="19.5" style="1" customWidth="1"/>
    <col min="50" max="50" width="10.25" style="1" bestFit="1" customWidth="1"/>
    <col min="51" max="51" width="9.75" style="1" bestFit="1" customWidth="1"/>
    <col min="52" max="52" width="11" style="1" bestFit="1" customWidth="1"/>
    <col min="53" max="53" width="5.75" style="1" bestFit="1" customWidth="1"/>
    <col min="54" max="54" width="10" style="1" bestFit="1" customWidth="1"/>
    <col min="55" max="55" width="10.25" style="1" bestFit="1" customWidth="1"/>
    <col min="56" max="56" width="14" style="1" bestFit="1" customWidth="1"/>
    <col min="57" max="16384" width="8.875" style="1"/>
  </cols>
  <sheetData>
    <row r="1" spans="1:56">
      <c r="A1" s="12" t="s">
        <v>83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6"/>
      <c r="BC1" s="6"/>
      <c r="BD1" s="6"/>
    </row>
    <row r="2" spans="1:56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6"/>
      <c r="BC2" s="6"/>
      <c r="BD2" s="6"/>
    </row>
    <row r="3" spans="1:56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6"/>
      <c r="BC3" s="6"/>
      <c r="BD3" s="6"/>
    </row>
    <row r="4" spans="1:56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6"/>
      <c r="BC4" s="6"/>
      <c r="BD4" s="6"/>
    </row>
    <row r="5" spans="1:56">
      <c r="A5" s="10" t="s">
        <v>84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8"/>
    </row>
    <row r="6" spans="1:56">
      <c r="A6" s="7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5" customHeight="1">
      <c r="A7" s="5" t="s">
        <v>82</v>
      </c>
      <c r="B7" s="5" t="s">
        <v>81</v>
      </c>
      <c r="C7" s="5" t="s">
        <v>80</v>
      </c>
      <c r="D7" s="5" t="s">
        <v>88</v>
      </c>
      <c r="E7" s="5" t="s">
        <v>79</v>
      </c>
      <c r="F7" s="5" t="s">
        <v>78</v>
      </c>
      <c r="G7" s="5" t="s">
        <v>77</v>
      </c>
      <c r="H7" s="5" t="s">
        <v>76</v>
      </c>
      <c r="I7" s="5" t="s">
        <v>75</v>
      </c>
      <c r="J7" s="5" t="s">
        <v>74</v>
      </c>
      <c r="K7" s="5" t="s">
        <v>73</v>
      </c>
      <c r="L7" s="5" t="s">
        <v>76</v>
      </c>
      <c r="M7" s="5" t="s">
        <v>75</v>
      </c>
      <c r="N7" s="5" t="s">
        <v>74</v>
      </c>
      <c r="O7" s="5" t="s">
        <v>72</v>
      </c>
      <c r="P7" s="5" t="s">
        <v>71</v>
      </c>
      <c r="Q7" s="5" t="s">
        <v>70</v>
      </c>
      <c r="R7" s="5" t="s">
        <v>69</v>
      </c>
      <c r="S7" s="5" t="s">
        <v>68</v>
      </c>
      <c r="T7" s="5" t="s">
        <v>67</v>
      </c>
      <c r="U7" s="5" t="s">
        <v>66</v>
      </c>
      <c r="V7" s="5" t="s">
        <v>65</v>
      </c>
      <c r="W7" s="5" t="s">
        <v>64</v>
      </c>
      <c r="X7" s="5" t="s">
        <v>63</v>
      </c>
      <c r="Y7" s="5" t="s">
        <v>62</v>
      </c>
      <c r="Z7" s="5" t="s">
        <v>61</v>
      </c>
      <c r="AA7" s="5" t="s">
        <v>60</v>
      </c>
      <c r="AB7" s="5" t="s">
        <v>59</v>
      </c>
      <c r="AC7" s="5" t="s">
        <v>58</v>
      </c>
      <c r="AD7" s="5" t="s">
        <v>57</v>
      </c>
      <c r="AE7" s="5" t="s">
        <v>56</v>
      </c>
      <c r="AF7" s="5" t="s">
        <v>55</v>
      </c>
      <c r="AG7" s="5" t="s">
        <v>54</v>
      </c>
      <c r="AH7" s="5" t="s">
        <v>53</v>
      </c>
      <c r="AI7" s="5" t="s">
        <v>52</v>
      </c>
      <c r="AJ7" s="5" t="s">
        <v>51</v>
      </c>
      <c r="AK7" s="5" t="s">
        <v>50</v>
      </c>
      <c r="AL7" s="5" t="s">
        <v>49</v>
      </c>
      <c r="AM7" s="5" t="s">
        <v>48</v>
      </c>
      <c r="AN7" s="5" t="s">
        <v>47</v>
      </c>
      <c r="AO7" s="5" t="s">
        <v>46</v>
      </c>
      <c r="AP7" s="5" t="s">
        <v>45</v>
      </c>
      <c r="AQ7" s="5" t="s">
        <v>44</v>
      </c>
      <c r="AR7" s="5" t="s">
        <v>43</v>
      </c>
      <c r="AS7" s="5" t="s">
        <v>42</v>
      </c>
      <c r="AT7" s="5" t="s">
        <v>41</v>
      </c>
      <c r="AU7" s="5" t="s">
        <v>40</v>
      </c>
      <c r="AV7" s="5" t="s">
        <v>39</v>
      </c>
      <c r="AW7" s="5" t="s">
        <v>38</v>
      </c>
      <c r="AX7" s="5" t="s">
        <v>37</v>
      </c>
      <c r="AY7" s="5" t="s">
        <v>36</v>
      </c>
      <c r="AZ7" s="5" t="s">
        <v>35</v>
      </c>
      <c r="BA7" s="5" t="s">
        <v>34</v>
      </c>
      <c r="BB7" s="5" t="s">
        <v>33</v>
      </c>
      <c r="BC7" s="5" t="s">
        <v>32</v>
      </c>
      <c r="BD7" s="5" t="s">
        <v>31</v>
      </c>
    </row>
    <row r="8" spans="1:56">
      <c r="A8" s="1">
        <v>2</v>
      </c>
      <c r="B8" s="1" t="s">
        <v>30</v>
      </c>
      <c r="C8" s="1" t="s">
        <v>9</v>
      </c>
      <c r="D8" s="1" t="s">
        <v>85</v>
      </c>
      <c r="E8" s="1" t="s">
        <v>0</v>
      </c>
      <c r="F8" s="4">
        <v>11496599</v>
      </c>
      <c r="G8" s="3">
        <v>0.91518444889999995</v>
      </c>
      <c r="H8" s="3">
        <f>AVERAGE($G$8:$G$31)-STDEVP($G$8:$G$31)</f>
        <v>0.91384813370460083</v>
      </c>
      <c r="I8" s="3">
        <f>AVERAGE($G$8:$G$31)+STDEVP($G$8:$G$31)</f>
        <v>0.98522885297039864</v>
      </c>
      <c r="J8" s="2" t="str">
        <f t="shared" ref="J8:J31" si="0">IF(G8&lt;=H8,"Baixa Pré-Viabilidade",IF(AND(G8&lt;I8,G8&gt;H8),"Média Pré-Viabilidade","Alta Pré-Viabilidade"))</f>
        <v>Média Pré-Viabilidade</v>
      </c>
      <c r="K8" s="1">
        <v>0.51</v>
      </c>
      <c r="L8" s="3">
        <f>AVERAGE($K$8:$K$31)-STDEVP($K$8:$K$31)</f>
        <v>0.29560338859235602</v>
      </c>
      <c r="M8" s="3">
        <f>AVERAGE($K$8:$K$31)+STDEVP($K$8:$K$31)</f>
        <v>0.75022994474097737</v>
      </c>
      <c r="N8" s="2" t="str">
        <f>IF(K8&lt;=L8,"Baixo IEST",IF(AND(K8&lt;M8,K8&gt;L8),"Médio IEST","Alto IEST"))</f>
        <v>Médio IEST</v>
      </c>
      <c r="O8" s="1">
        <v>0</v>
      </c>
      <c r="P8" s="1">
        <v>0.109</v>
      </c>
      <c r="Q8" s="1">
        <f t="shared" ref="Q8:Q31" si="1">O8*P8</f>
        <v>0</v>
      </c>
      <c r="R8" s="1">
        <v>0</v>
      </c>
      <c r="S8" s="1">
        <v>8.5999999999999993E-2</v>
      </c>
      <c r="T8" s="1">
        <f t="shared" ref="T8:T31" si="2">R8*S8</f>
        <v>0</v>
      </c>
      <c r="U8" s="1">
        <v>0</v>
      </c>
      <c r="V8" s="1">
        <v>9.0999999999999998E-2</v>
      </c>
      <c r="W8" s="1">
        <f t="shared" ref="W8:W31" si="3">U8*V8</f>
        <v>0</v>
      </c>
      <c r="X8" s="1">
        <v>1</v>
      </c>
      <c r="Y8" s="1">
        <v>0.114</v>
      </c>
      <c r="Z8" s="1">
        <f t="shared" ref="Z8:Z31" si="4">X8*Y8</f>
        <v>0.114</v>
      </c>
      <c r="AA8" s="1">
        <v>1</v>
      </c>
      <c r="AB8" s="1">
        <v>0.105</v>
      </c>
      <c r="AC8" s="1">
        <f t="shared" ref="AC8:AC31" si="5">AA8*AB8</f>
        <v>0.105</v>
      </c>
      <c r="AD8" s="1">
        <v>0</v>
      </c>
      <c r="AE8" s="1">
        <v>8.2000000000000003E-2</v>
      </c>
      <c r="AF8" s="1">
        <f t="shared" ref="AF8:AF31" si="6">AD8*AE8</f>
        <v>0</v>
      </c>
      <c r="AG8" s="1">
        <v>1</v>
      </c>
      <c r="AH8" s="1">
        <v>0.105</v>
      </c>
      <c r="AI8" s="1">
        <f t="shared" ref="AI8:AI31" si="7">AG8*AH8</f>
        <v>0.105</v>
      </c>
      <c r="AJ8" s="1">
        <v>0</v>
      </c>
      <c r="AK8" s="1">
        <v>0.109</v>
      </c>
      <c r="AL8" s="1">
        <f t="shared" ref="AL8:AL31" si="8">AJ8*AK8</f>
        <v>0</v>
      </c>
      <c r="AM8" s="1">
        <v>0</v>
      </c>
      <c r="AN8" s="1">
        <v>0.109</v>
      </c>
      <c r="AO8" s="1">
        <f t="shared" ref="AO8:AO31" si="9">AM8*AN8</f>
        <v>0</v>
      </c>
      <c r="AP8" s="1">
        <v>0</v>
      </c>
      <c r="AQ8" s="1">
        <v>8.8999999999999996E-2</v>
      </c>
      <c r="AR8" s="1">
        <f t="shared" ref="AR8:AR31" si="10">AP8*AQ8</f>
        <v>0</v>
      </c>
      <c r="AS8" s="1">
        <f t="shared" ref="AS8:AS31" si="11">SUM(AR8,AO8,AL8,AI8,AF8,AC8,Z8,W8,T8,Q8)</f>
        <v>0.32400000000000001</v>
      </c>
      <c r="AT8" s="3">
        <f t="shared" ref="AT8:AT31" si="12">(AS8-MIN($AS$8:$AS$31))/(MAX($AS$8:$AS$31)-MIN($AS$8:$AS$31))</f>
        <v>0.3944636678200692</v>
      </c>
      <c r="AU8" s="3">
        <f>AVERAGE($AT$8:$AT$31)-STDEVP($AT$8:$AT$31)</f>
        <v>8.3506090476554523E-2</v>
      </c>
      <c r="AV8" s="3">
        <f>AVERAGE($AT$8:$AT$31)+STDEVP($AT$8:$AT$31)</f>
        <v>0.52347199487523333</v>
      </c>
      <c r="AW8" s="2" t="str">
        <f t="shared" ref="AW8:AW31" si="13">IF(AT8&lt;=AU8,"Baixo Impacto",IF(AND(AT8&lt;AV8,AT8&gt;AU8),"Médio Impacto","Alto Impacto"))</f>
        <v>Médio Impacto</v>
      </c>
      <c r="AX8" s="1">
        <v>0.36</v>
      </c>
      <c r="AY8" s="1">
        <v>0.34</v>
      </c>
      <c r="AZ8" s="1">
        <v>0.3</v>
      </c>
      <c r="BA8" s="3">
        <f t="shared" ref="BA8:BA31" si="14">AT8*AX8+G8*AY8+K8*AZ8</f>
        <v>0.60616963304122495</v>
      </c>
      <c r="BB8" s="3">
        <f>AVERAGE($BA$8:$BA$31)-STDEVP($BA$8:$BA$31)</f>
        <v>0.48044201843707607</v>
      </c>
      <c r="BC8" s="3">
        <f>AVERAGE($BA$8:$BA$31)+STDEVP($BA$8:$BA$31)</f>
        <v>0.69750626775906766</v>
      </c>
      <c r="BD8" s="2" t="str">
        <f t="shared" ref="BD8:BD31" si="15">IF(BA8&lt;=BB8,"Baixa Relevância",IF(AND(BA8&lt;BC8,BA8&gt;BB8),"Média Relevância","Alta Relevância"))</f>
        <v>Média Relevância</v>
      </c>
    </row>
    <row r="9" spans="1:56">
      <c r="A9" s="1">
        <v>3</v>
      </c>
      <c r="B9" s="1" t="s">
        <v>29</v>
      </c>
      <c r="C9" s="1" t="s">
        <v>9</v>
      </c>
      <c r="D9" s="1" t="s">
        <v>85</v>
      </c>
      <c r="E9" s="1" t="s">
        <v>0</v>
      </c>
      <c r="F9" s="4">
        <v>13778000</v>
      </c>
      <c r="G9" s="3">
        <v>0.8982788196</v>
      </c>
      <c r="H9" s="3">
        <f t="shared" ref="H9:H31" si="16">AVERAGE($G$8:$G$31)-STDEVP($G$8:$G$31)</f>
        <v>0.91384813370460083</v>
      </c>
      <c r="I9" s="3">
        <f t="shared" ref="I9:I31" si="17">AVERAGE($G$8:$G$31)+STDEVP($G$8:$G$31)</f>
        <v>0.98522885297039864</v>
      </c>
      <c r="J9" s="2" t="str">
        <f t="shared" si="0"/>
        <v>Baixa Pré-Viabilidade</v>
      </c>
      <c r="K9" s="1">
        <v>0.51</v>
      </c>
      <c r="L9" s="3">
        <f t="shared" ref="L9:L31" si="18">AVERAGE($K$8:$K$31)-STDEVP($K$8:$K$31)</f>
        <v>0.29560338859235602</v>
      </c>
      <c r="M9" s="3">
        <f t="shared" ref="M9:M31" si="19">AVERAGE($K$8:$K$31)+STDEVP($K$8:$K$31)</f>
        <v>0.75022994474097737</v>
      </c>
      <c r="N9" s="2" t="str">
        <f t="shared" ref="N9:N31" si="20">IF(K9&lt;=L9,"Baixo IEST",IF(AND(K9&lt;M9,K9&gt;L9),"Médio IEST","Alto IEST"))</f>
        <v>Médio IEST</v>
      </c>
      <c r="O9" s="1">
        <v>0</v>
      </c>
      <c r="P9" s="1">
        <v>0.109</v>
      </c>
      <c r="Q9" s="1">
        <f t="shared" si="1"/>
        <v>0</v>
      </c>
      <c r="R9" s="1">
        <v>0</v>
      </c>
      <c r="S9" s="1">
        <v>8.5999999999999993E-2</v>
      </c>
      <c r="T9" s="1">
        <f t="shared" si="2"/>
        <v>0</v>
      </c>
      <c r="U9" s="1">
        <v>0</v>
      </c>
      <c r="V9" s="1">
        <v>9.0999999999999998E-2</v>
      </c>
      <c r="W9" s="1">
        <f t="shared" si="3"/>
        <v>0</v>
      </c>
      <c r="X9" s="1">
        <v>1</v>
      </c>
      <c r="Y9" s="1">
        <v>0.114</v>
      </c>
      <c r="Z9" s="1">
        <f t="shared" si="4"/>
        <v>0.114</v>
      </c>
      <c r="AA9" s="1">
        <v>1</v>
      </c>
      <c r="AB9" s="1">
        <v>0.105</v>
      </c>
      <c r="AC9" s="1">
        <f t="shared" si="5"/>
        <v>0.105</v>
      </c>
      <c r="AD9" s="1">
        <v>0</v>
      </c>
      <c r="AE9" s="1">
        <v>8.2000000000000003E-2</v>
      </c>
      <c r="AF9" s="1">
        <f t="shared" si="6"/>
        <v>0</v>
      </c>
      <c r="AG9" s="1">
        <v>1</v>
      </c>
      <c r="AH9" s="1">
        <v>0.105</v>
      </c>
      <c r="AI9" s="1">
        <f t="shared" si="7"/>
        <v>0.105</v>
      </c>
      <c r="AJ9" s="1">
        <v>0</v>
      </c>
      <c r="AK9" s="1">
        <v>0.109</v>
      </c>
      <c r="AL9" s="1">
        <f t="shared" si="8"/>
        <v>0</v>
      </c>
      <c r="AM9" s="1">
        <v>0</v>
      </c>
      <c r="AN9" s="1">
        <v>0.109</v>
      </c>
      <c r="AO9" s="1">
        <f t="shared" si="9"/>
        <v>0</v>
      </c>
      <c r="AP9" s="1">
        <v>0</v>
      </c>
      <c r="AQ9" s="1">
        <v>8.8999999999999996E-2</v>
      </c>
      <c r="AR9" s="1">
        <f t="shared" si="10"/>
        <v>0</v>
      </c>
      <c r="AS9" s="1">
        <f t="shared" si="11"/>
        <v>0.32400000000000001</v>
      </c>
      <c r="AT9" s="3">
        <f t="shared" si="12"/>
        <v>0.3944636678200692</v>
      </c>
      <c r="AU9" s="3">
        <f t="shared" ref="AU9:AU31" si="21">AVERAGE($AT$8:$AT$31)-STDEVP($AT$8:$AT$31)</f>
        <v>8.3506090476554523E-2</v>
      </c>
      <c r="AV9" s="3">
        <f t="shared" ref="AV9:AV31" si="22">AVERAGE($AT$8:$AT$31)+STDEVP($AT$8:$AT$31)</f>
        <v>0.52347199487523333</v>
      </c>
      <c r="AW9" s="2" t="str">
        <f t="shared" si="13"/>
        <v>Médio Impacto</v>
      </c>
      <c r="AX9" s="1">
        <v>0.36</v>
      </c>
      <c r="AY9" s="1">
        <v>0.34</v>
      </c>
      <c r="AZ9" s="1">
        <v>0.3</v>
      </c>
      <c r="BA9" s="3">
        <f t="shared" si="14"/>
        <v>0.60042171907922492</v>
      </c>
      <c r="BB9" s="3">
        <v>0.44400000000000001</v>
      </c>
      <c r="BC9" s="3">
        <f t="shared" ref="BC9:BC31" si="23">AVERAGE($BA$8:$BA$31)+STDEVP($BA$8:$BA$31)</f>
        <v>0.69750626775906766</v>
      </c>
      <c r="BD9" s="2" t="str">
        <f t="shared" si="15"/>
        <v>Média Relevância</v>
      </c>
    </row>
    <row r="10" spans="1:56">
      <c r="A10" s="1">
        <v>4</v>
      </c>
      <c r="B10" s="1" t="s">
        <v>28</v>
      </c>
      <c r="C10" s="1" t="s">
        <v>9</v>
      </c>
      <c r="D10" s="1" t="s">
        <v>85</v>
      </c>
      <c r="E10" s="1" t="s">
        <v>0</v>
      </c>
      <c r="F10" s="4">
        <v>9282571</v>
      </c>
      <c r="G10" s="3">
        <v>0.93159083109999996</v>
      </c>
      <c r="H10" s="3">
        <f t="shared" si="16"/>
        <v>0.91384813370460083</v>
      </c>
      <c r="I10" s="3">
        <f t="shared" si="17"/>
        <v>0.98522885297039864</v>
      </c>
      <c r="J10" s="2" t="str">
        <f t="shared" si="0"/>
        <v>Média Pré-Viabilidade</v>
      </c>
      <c r="K10" s="1">
        <v>0.51</v>
      </c>
      <c r="L10" s="3">
        <f t="shared" si="18"/>
        <v>0.29560338859235602</v>
      </c>
      <c r="M10" s="3">
        <f t="shared" si="19"/>
        <v>0.75022994474097737</v>
      </c>
      <c r="N10" s="2" t="str">
        <f t="shared" si="20"/>
        <v>Médio IEST</v>
      </c>
      <c r="O10" s="1">
        <v>0</v>
      </c>
      <c r="P10" s="1">
        <v>0.109</v>
      </c>
      <c r="Q10" s="1">
        <f t="shared" si="1"/>
        <v>0</v>
      </c>
      <c r="R10" s="1">
        <v>0</v>
      </c>
      <c r="S10" s="1">
        <v>8.5999999999999993E-2</v>
      </c>
      <c r="T10" s="1">
        <f t="shared" si="2"/>
        <v>0</v>
      </c>
      <c r="U10" s="1">
        <v>0</v>
      </c>
      <c r="V10" s="1">
        <v>9.0999999999999998E-2</v>
      </c>
      <c r="W10" s="1">
        <f t="shared" si="3"/>
        <v>0</v>
      </c>
      <c r="X10" s="1">
        <v>1</v>
      </c>
      <c r="Y10" s="1">
        <v>0.114</v>
      </c>
      <c r="Z10" s="1">
        <f t="shared" si="4"/>
        <v>0.114</v>
      </c>
      <c r="AA10" s="1">
        <v>1</v>
      </c>
      <c r="AB10" s="1">
        <v>0.105</v>
      </c>
      <c r="AC10" s="1">
        <f t="shared" si="5"/>
        <v>0.105</v>
      </c>
      <c r="AD10" s="1">
        <v>0</v>
      </c>
      <c r="AE10" s="1">
        <v>8.2000000000000003E-2</v>
      </c>
      <c r="AF10" s="1">
        <f t="shared" si="6"/>
        <v>0</v>
      </c>
      <c r="AG10" s="1">
        <v>1</v>
      </c>
      <c r="AH10" s="1">
        <v>0.105</v>
      </c>
      <c r="AI10" s="1">
        <f t="shared" si="7"/>
        <v>0.105</v>
      </c>
      <c r="AJ10" s="1">
        <v>0</v>
      </c>
      <c r="AK10" s="1">
        <v>0.109</v>
      </c>
      <c r="AL10" s="1">
        <f t="shared" si="8"/>
        <v>0</v>
      </c>
      <c r="AM10" s="1">
        <v>0</v>
      </c>
      <c r="AN10" s="1">
        <v>0.109</v>
      </c>
      <c r="AO10" s="1">
        <f t="shared" si="9"/>
        <v>0</v>
      </c>
      <c r="AP10" s="1">
        <v>0</v>
      </c>
      <c r="AQ10" s="1">
        <v>8.8999999999999996E-2</v>
      </c>
      <c r="AR10" s="1">
        <f t="shared" si="10"/>
        <v>0</v>
      </c>
      <c r="AS10" s="1">
        <f t="shared" si="11"/>
        <v>0.32400000000000001</v>
      </c>
      <c r="AT10" s="3">
        <f t="shared" si="12"/>
        <v>0.3944636678200692</v>
      </c>
      <c r="AU10" s="3">
        <f t="shared" si="21"/>
        <v>8.3506090476554523E-2</v>
      </c>
      <c r="AV10" s="3">
        <f t="shared" si="22"/>
        <v>0.52347199487523333</v>
      </c>
      <c r="AW10" s="2" t="str">
        <f t="shared" si="13"/>
        <v>Médio Impacto</v>
      </c>
      <c r="AX10" s="1">
        <v>0.36</v>
      </c>
      <c r="AY10" s="1">
        <v>0.34</v>
      </c>
      <c r="AZ10" s="1">
        <v>0.3</v>
      </c>
      <c r="BA10" s="3">
        <f t="shared" si="14"/>
        <v>0.61174780298922493</v>
      </c>
      <c r="BB10" s="3">
        <v>0.44400000000000001</v>
      </c>
      <c r="BC10" s="3">
        <f t="shared" si="23"/>
        <v>0.69750626775906766</v>
      </c>
      <c r="BD10" s="2" t="str">
        <f t="shared" si="15"/>
        <v>Média Relevância</v>
      </c>
    </row>
    <row r="11" spans="1:56">
      <c r="A11" s="1">
        <v>5</v>
      </c>
      <c r="B11" s="1" t="s">
        <v>27</v>
      </c>
      <c r="C11" s="1" t="s">
        <v>9</v>
      </c>
      <c r="D11" s="1" t="s">
        <v>85</v>
      </c>
      <c r="E11" s="1" t="s">
        <v>0</v>
      </c>
      <c r="F11" s="4">
        <v>11397500</v>
      </c>
      <c r="G11" s="3">
        <v>0.91591879200000004</v>
      </c>
      <c r="H11" s="3">
        <f t="shared" si="16"/>
        <v>0.91384813370460083</v>
      </c>
      <c r="I11" s="3">
        <f t="shared" si="17"/>
        <v>0.98522885297039864</v>
      </c>
      <c r="J11" s="2" t="str">
        <f t="shared" si="0"/>
        <v>Média Pré-Viabilidade</v>
      </c>
      <c r="K11" s="1">
        <v>0.51</v>
      </c>
      <c r="L11" s="3">
        <f t="shared" si="18"/>
        <v>0.29560338859235602</v>
      </c>
      <c r="M11" s="3">
        <f t="shared" si="19"/>
        <v>0.75022994474097737</v>
      </c>
      <c r="N11" s="2" t="str">
        <f t="shared" si="20"/>
        <v>Médio IEST</v>
      </c>
      <c r="O11" s="1">
        <v>0</v>
      </c>
      <c r="P11" s="1">
        <v>0.109</v>
      </c>
      <c r="Q11" s="1">
        <f t="shared" si="1"/>
        <v>0</v>
      </c>
      <c r="R11" s="1">
        <v>0</v>
      </c>
      <c r="S11" s="1">
        <v>8.5999999999999993E-2</v>
      </c>
      <c r="T11" s="1">
        <f t="shared" si="2"/>
        <v>0</v>
      </c>
      <c r="U11" s="1">
        <v>0</v>
      </c>
      <c r="V11" s="1">
        <v>9.0999999999999998E-2</v>
      </c>
      <c r="W11" s="1">
        <f t="shared" si="3"/>
        <v>0</v>
      </c>
      <c r="X11" s="1">
        <v>1</v>
      </c>
      <c r="Y11" s="1">
        <v>0.114</v>
      </c>
      <c r="Z11" s="1">
        <f t="shared" si="4"/>
        <v>0.114</v>
      </c>
      <c r="AA11" s="1">
        <v>1</v>
      </c>
      <c r="AB11" s="1">
        <v>0.105</v>
      </c>
      <c r="AC11" s="1">
        <f t="shared" si="5"/>
        <v>0.105</v>
      </c>
      <c r="AD11" s="1">
        <v>0</v>
      </c>
      <c r="AE11" s="1">
        <v>8.2000000000000003E-2</v>
      </c>
      <c r="AF11" s="1">
        <f t="shared" si="6"/>
        <v>0</v>
      </c>
      <c r="AG11" s="1">
        <v>1</v>
      </c>
      <c r="AH11" s="1">
        <v>0.105</v>
      </c>
      <c r="AI11" s="1">
        <f t="shared" si="7"/>
        <v>0.105</v>
      </c>
      <c r="AJ11" s="1">
        <v>0</v>
      </c>
      <c r="AK11" s="1">
        <v>0.109</v>
      </c>
      <c r="AL11" s="1">
        <f t="shared" si="8"/>
        <v>0</v>
      </c>
      <c r="AM11" s="1">
        <v>0</v>
      </c>
      <c r="AN11" s="1">
        <v>0.109</v>
      </c>
      <c r="AO11" s="1">
        <f t="shared" si="9"/>
        <v>0</v>
      </c>
      <c r="AP11" s="1">
        <v>0</v>
      </c>
      <c r="AQ11" s="1">
        <v>8.8999999999999996E-2</v>
      </c>
      <c r="AR11" s="1">
        <f t="shared" si="10"/>
        <v>0</v>
      </c>
      <c r="AS11" s="1">
        <f t="shared" si="11"/>
        <v>0.32400000000000001</v>
      </c>
      <c r="AT11" s="3">
        <f t="shared" si="12"/>
        <v>0.3944636678200692</v>
      </c>
      <c r="AU11" s="3">
        <f t="shared" si="21"/>
        <v>8.3506090476554523E-2</v>
      </c>
      <c r="AV11" s="3">
        <f t="shared" si="22"/>
        <v>0.52347199487523333</v>
      </c>
      <c r="AW11" s="2" t="str">
        <f t="shared" si="13"/>
        <v>Médio Impacto</v>
      </c>
      <c r="AX11" s="1">
        <v>0.36</v>
      </c>
      <c r="AY11" s="1">
        <v>0.34</v>
      </c>
      <c r="AZ11" s="1">
        <v>0.3</v>
      </c>
      <c r="BA11" s="3">
        <f t="shared" si="14"/>
        <v>0.60641930969522495</v>
      </c>
      <c r="BB11" s="3">
        <v>0.44400000000000001</v>
      </c>
      <c r="BC11" s="3">
        <f t="shared" si="23"/>
        <v>0.69750626775906766</v>
      </c>
      <c r="BD11" s="2" t="str">
        <f t="shared" si="15"/>
        <v>Média Relevância</v>
      </c>
    </row>
    <row r="12" spans="1:56">
      <c r="A12" s="1">
        <v>6</v>
      </c>
      <c r="B12" s="1" t="s">
        <v>26</v>
      </c>
      <c r="C12" s="1" t="s">
        <v>9</v>
      </c>
      <c r="D12" s="1" t="s">
        <v>85</v>
      </c>
      <c r="E12" s="1" t="s">
        <v>0</v>
      </c>
      <c r="F12" s="4">
        <v>5093456</v>
      </c>
      <c r="G12" s="3">
        <v>0.96263299570000005</v>
      </c>
      <c r="H12" s="3">
        <f t="shared" si="16"/>
        <v>0.91384813370460083</v>
      </c>
      <c r="I12" s="3">
        <f t="shared" si="17"/>
        <v>0.98522885297039864</v>
      </c>
      <c r="J12" s="2" t="str">
        <f t="shared" si="0"/>
        <v>Média Pré-Viabilidade</v>
      </c>
      <c r="K12" s="1">
        <v>1</v>
      </c>
      <c r="L12" s="3">
        <f t="shared" si="18"/>
        <v>0.29560338859235602</v>
      </c>
      <c r="M12" s="3">
        <f t="shared" si="19"/>
        <v>0.75022994474097737</v>
      </c>
      <c r="N12" s="2" t="str">
        <f t="shared" si="20"/>
        <v>Alto IEST</v>
      </c>
      <c r="O12" s="1">
        <v>0</v>
      </c>
      <c r="P12" s="1">
        <v>0.109</v>
      </c>
      <c r="Q12" s="1">
        <f t="shared" si="1"/>
        <v>0</v>
      </c>
      <c r="R12" s="1">
        <v>0</v>
      </c>
      <c r="S12" s="1">
        <v>8.5999999999999993E-2</v>
      </c>
      <c r="T12" s="1">
        <f t="shared" si="2"/>
        <v>0</v>
      </c>
      <c r="U12" s="1">
        <v>0</v>
      </c>
      <c r="V12" s="1">
        <v>9.0999999999999998E-2</v>
      </c>
      <c r="W12" s="1">
        <f t="shared" si="3"/>
        <v>0</v>
      </c>
      <c r="X12" s="1">
        <v>1</v>
      </c>
      <c r="Y12" s="1">
        <v>0.114</v>
      </c>
      <c r="Z12" s="1">
        <f t="shared" si="4"/>
        <v>0.114</v>
      </c>
      <c r="AA12" s="1">
        <v>1</v>
      </c>
      <c r="AB12" s="1">
        <v>0.105</v>
      </c>
      <c r="AC12" s="1">
        <f t="shared" si="5"/>
        <v>0.105</v>
      </c>
      <c r="AD12" s="1">
        <v>0</v>
      </c>
      <c r="AE12" s="1">
        <v>8.2000000000000003E-2</v>
      </c>
      <c r="AF12" s="1">
        <f t="shared" si="6"/>
        <v>0</v>
      </c>
      <c r="AG12" s="1">
        <v>1</v>
      </c>
      <c r="AH12" s="1">
        <v>0.105</v>
      </c>
      <c r="AI12" s="1">
        <f t="shared" si="7"/>
        <v>0.105</v>
      </c>
      <c r="AJ12" s="1">
        <v>0</v>
      </c>
      <c r="AK12" s="1">
        <v>0.109</v>
      </c>
      <c r="AL12" s="1">
        <f t="shared" si="8"/>
        <v>0</v>
      </c>
      <c r="AM12" s="1">
        <v>0</v>
      </c>
      <c r="AN12" s="1">
        <v>0.109</v>
      </c>
      <c r="AO12" s="1">
        <f t="shared" si="9"/>
        <v>0</v>
      </c>
      <c r="AP12" s="1">
        <v>0</v>
      </c>
      <c r="AQ12" s="1">
        <v>8.8999999999999996E-2</v>
      </c>
      <c r="AR12" s="1">
        <f t="shared" si="10"/>
        <v>0</v>
      </c>
      <c r="AS12" s="1">
        <f t="shared" si="11"/>
        <v>0.32400000000000001</v>
      </c>
      <c r="AT12" s="3">
        <f t="shared" si="12"/>
        <v>0.3944636678200692</v>
      </c>
      <c r="AU12" s="3">
        <f t="shared" si="21"/>
        <v>8.3506090476554523E-2</v>
      </c>
      <c r="AV12" s="3">
        <f t="shared" si="22"/>
        <v>0.52347199487523333</v>
      </c>
      <c r="AW12" s="2" t="str">
        <f t="shared" si="13"/>
        <v>Médio Impacto</v>
      </c>
      <c r="AX12" s="1">
        <v>0.36</v>
      </c>
      <c r="AY12" s="1">
        <v>0.34</v>
      </c>
      <c r="AZ12" s="1">
        <v>0.3</v>
      </c>
      <c r="BA12" s="3">
        <f t="shared" si="14"/>
        <v>0.76930213895322486</v>
      </c>
      <c r="BB12" s="3">
        <v>0.44400000000000001</v>
      </c>
      <c r="BC12" s="3">
        <f t="shared" si="23"/>
        <v>0.69750626775906766</v>
      </c>
      <c r="BD12" s="2" t="str">
        <f t="shared" si="15"/>
        <v>Alta Relevância</v>
      </c>
    </row>
    <row r="13" spans="1:56">
      <c r="A13" s="1">
        <v>7</v>
      </c>
      <c r="B13" s="1" t="s">
        <v>25</v>
      </c>
      <c r="C13" s="1" t="s">
        <v>9</v>
      </c>
      <c r="D13" s="1" t="s">
        <v>85</v>
      </c>
      <c r="E13" s="1" t="s">
        <v>0</v>
      </c>
      <c r="F13" s="4">
        <v>5778719</v>
      </c>
      <c r="G13" s="3">
        <v>0.95755506229999998</v>
      </c>
      <c r="H13" s="3">
        <f t="shared" si="16"/>
        <v>0.91384813370460083</v>
      </c>
      <c r="I13" s="3">
        <f t="shared" si="17"/>
        <v>0.98522885297039864</v>
      </c>
      <c r="J13" s="2" t="str">
        <f t="shared" si="0"/>
        <v>Média Pré-Viabilidade</v>
      </c>
      <c r="K13" s="1">
        <v>0.51</v>
      </c>
      <c r="L13" s="3">
        <f t="shared" si="18"/>
        <v>0.29560338859235602</v>
      </c>
      <c r="M13" s="3">
        <f t="shared" si="19"/>
        <v>0.75022994474097737</v>
      </c>
      <c r="N13" s="2" t="str">
        <f t="shared" si="20"/>
        <v>Médio IEST</v>
      </c>
      <c r="O13" s="1">
        <v>0</v>
      </c>
      <c r="P13" s="1">
        <v>0.109</v>
      </c>
      <c r="Q13" s="1">
        <f t="shared" si="1"/>
        <v>0</v>
      </c>
      <c r="R13" s="1">
        <v>0</v>
      </c>
      <c r="S13" s="1">
        <v>8.5999999999999993E-2</v>
      </c>
      <c r="T13" s="1">
        <f t="shared" si="2"/>
        <v>0</v>
      </c>
      <c r="U13" s="1">
        <v>0</v>
      </c>
      <c r="V13" s="1">
        <v>9.0999999999999998E-2</v>
      </c>
      <c r="W13" s="1">
        <f t="shared" si="3"/>
        <v>0</v>
      </c>
      <c r="X13" s="1">
        <v>1</v>
      </c>
      <c r="Y13" s="1">
        <v>0.114</v>
      </c>
      <c r="Z13" s="1">
        <f t="shared" si="4"/>
        <v>0.114</v>
      </c>
      <c r="AA13" s="1">
        <v>1</v>
      </c>
      <c r="AB13" s="1">
        <v>0.105</v>
      </c>
      <c r="AC13" s="1">
        <f t="shared" si="5"/>
        <v>0.105</v>
      </c>
      <c r="AD13" s="1">
        <v>0</v>
      </c>
      <c r="AE13" s="1">
        <v>8.2000000000000003E-2</v>
      </c>
      <c r="AF13" s="1">
        <f t="shared" si="6"/>
        <v>0</v>
      </c>
      <c r="AG13" s="1">
        <v>1</v>
      </c>
      <c r="AH13" s="1">
        <v>0.105</v>
      </c>
      <c r="AI13" s="1">
        <f t="shared" si="7"/>
        <v>0.105</v>
      </c>
      <c r="AJ13" s="1">
        <v>0</v>
      </c>
      <c r="AK13" s="1">
        <v>0.109</v>
      </c>
      <c r="AL13" s="1">
        <f t="shared" si="8"/>
        <v>0</v>
      </c>
      <c r="AM13" s="1">
        <v>0</v>
      </c>
      <c r="AN13" s="1">
        <v>0.109</v>
      </c>
      <c r="AO13" s="1">
        <f t="shared" si="9"/>
        <v>0</v>
      </c>
      <c r="AP13" s="1">
        <v>0</v>
      </c>
      <c r="AQ13" s="1">
        <v>8.8999999999999996E-2</v>
      </c>
      <c r="AR13" s="1">
        <f t="shared" si="10"/>
        <v>0</v>
      </c>
      <c r="AS13" s="1">
        <f t="shared" si="11"/>
        <v>0.32400000000000001</v>
      </c>
      <c r="AT13" s="3">
        <f t="shared" si="12"/>
        <v>0.3944636678200692</v>
      </c>
      <c r="AU13" s="3">
        <f t="shared" si="21"/>
        <v>8.3506090476554523E-2</v>
      </c>
      <c r="AV13" s="3">
        <f t="shared" si="22"/>
        <v>0.52347199487523333</v>
      </c>
      <c r="AW13" s="2" t="str">
        <f t="shared" si="13"/>
        <v>Médio Impacto</v>
      </c>
      <c r="AX13" s="1">
        <v>0.36</v>
      </c>
      <c r="AY13" s="1">
        <v>0.34</v>
      </c>
      <c r="AZ13" s="1">
        <v>0.3</v>
      </c>
      <c r="BA13" s="3">
        <f t="shared" si="14"/>
        <v>0.620575641597225</v>
      </c>
      <c r="BB13" s="3">
        <v>0.44400000000000001</v>
      </c>
      <c r="BC13" s="3">
        <f t="shared" si="23"/>
        <v>0.69750626775906766</v>
      </c>
      <c r="BD13" s="2" t="str">
        <f t="shared" si="15"/>
        <v>Média Relevância</v>
      </c>
    </row>
    <row r="14" spans="1:56">
      <c r="A14" s="1">
        <v>8</v>
      </c>
      <c r="B14" s="1" t="s">
        <v>24</v>
      </c>
      <c r="C14" s="1" t="s">
        <v>9</v>
      </c>
      <c r="D14" s="1" t="s">
        <v>86</v>
      </c>
      <c r="E14" s="1" t="s">
        <v>0</v>
      </c>
      <c r="F14" s="4">
        <v>11380632</v>
      </c>
      <c r="G14" s="3">
        <v>0.91604378720000001</v>
      </c>
      <c r="H14" s="3">
        <f t="shared" si="16"/>
        <v>0.91384813370460083</v>
      </c>
      <c r="I14" s="3">
        <f t="shared" si="17"/>
        <v>0.98522885297039864</v>
      </c>
      <c r="J14" s="2" t="str">
        <f t="shared" si="0"/>
        <v>Média Pré-Viabilidade</v>
      </c>
      <c r="K14" s="1">
        <v>0.69399999999999995</v>
      </c>
      <c r="L14" s="3">
        <f t="shared" si="18"/>
        <v>0.29560338859235602</v>
      </c>
      <c r="M14" s="3">
        <f t="shared" si="19"/>
        <v>0.75022994474097737</v>
      </c>
      <c r="N14" s="2" t="str">
        <f t="shared" si="20"/>
        <v>Médio IEST</v>
      </c>
      <c r="O14" s="1">
        <v>1</v>
      </c>
      <c r="P14" s="1">
        <v>0.109</v>
      </c>
      <c r="Q14" s="1">
        <f t="shared" si="1"/>
        <v>0.109</v>
      </c>
      <c r="R14" s="1">
        <v>0</v>
      </c>
      <c r="S14" s="1">
        <v>8.5999999999999993E-2</v>
      </c>
      <c r="T14" s="1">
        <f t="shared" si="2"/>
        <v>0</v>
      </c>
      <c r="U14" s="1">
        <v>0</v>
      </c>
      <c r="V14" s="1">
        <v>9.0999999999999998E-2</v>
      </c>
      <c r="W14" s="1">
        <f t="shared" si="3"/>
        <v>0</v>
      </c>
      <c r="X14" s="1">
        <v>0</v>
      </c>
      <c r="Y14" s="1">
        <v>0.114</v>
      </c>
      <c r="Z14" s="1">
        <f t="shared" si="4"/>
        <v>0</v>
      </c>
      <c r="AA14" s="1">
        <v>0</v>
      </c>
      <c r="AB14" s="1">
        <v>0.105</v>
      </c>
      <c r="AC14" s="1">
        <f t="shared" si="5"/>
        <v>0</v>
      </c>
      <c r="AD14" s="1">
        <v>0</v>
      </c>
      <c r="AE14" s="1">
        <v>8.2000000000000003E-2</v>
      </c>
      <c r="AF14" s="1">
        <f t="shared" si="6"/>
        <v>0</v>
      </c>
      <c r="AG14" s="1">
        <v>0</v>
      </c>
      <c r="AH14" s="1">
        <v>0.105</v>
      </c>
      <c r="AI14" s="1">
        <f t="shared" si="7"/>
        <v>0</v>
      </c>
      <c r="AJ14" s="1">
        <v>1</v>
      </c>
      <c r="AK14" s="1">
        <v>0.109</v>
      </c>
      <c r="AL14" s="1">
        <f t="shared" si="8"/>
        <v>0.109</v>
      </c>
      <c r="AM14" s="1">
        <v>0</v>
      </c>
      <c r="AN14" s="1">
        <v>0.109</v>
      </c>
      <c r="AO14" s="1">
        <f t="shared" si="9"/>
        <v>0</v>
      </c>
      <c r="AP14" s="1">
        <v>0</v>
      </c>
      <c r="AQ14" s="1">
        <v>8.8999999999999996E-2</v>
      </c>
      <c r="AR14" s="1">
        <f t="shared" si="10"/>
        <v>0</v>
      </c>
      <c r="AS14" s="1">
        <f t="shared" si="11"/>
        <v>0.218</v>
      </c>
      <c r="AT14" s="3">
        <f t="shared" si="12"/>
        <v>2.7681660899654001E-2</v>
      </c>
      <c r="AU14" s="3">
        <f t="shared" si="21"/>
        <v>8.3506090476554523E-2</v>
      </c>
      <c r="AV14" s="3">
        <f t="shared" si="22"/>
        <v>0.52347199487523333</v>
      </c>
      <c r="AW14" s="2" t="str">
        <f t="shared" si="13"/>
        <v>Baixo Impacto</v>
      </c>
      <c r="AX14" s="1">
        <v>0.36</v>
      </c>
      <c r="AY14" s="1">
        <v>0.34</v>
      </c>
      <c r="AZ14" s="1">
        <v>0.3</v>
      </c>
      <c r="BA14" s="3">
        <f t="shared" si="14"/>
        <v>0.52962028557187546</v>
      </c>
      <c r="BB14" s="3">
        <v>0.44400000000000001</v>
      </c>
      <c r="BC14" s="3">
        <f t="shared" si="23"/>
        <v>0.69750626775906766</v>
      </c>
      <c r="BD14" s="2" t="str">
        <f t="shared" si="15"/>
        <v>Média Relevância</v>
      </c>
    </row>
    <row r="15" spans="1:56">
      <c r="A15" s="1">
        <v>9</v>
      </c>
      <c r="B15" s="1" t="s">
        <v>23</v>
      </c>
      <c r="C15" s="1" t="s">
        <v>9</v>
      </c>
      <c r="D15" s="1" t="s">
        <v>86</v>
      </c>
      <c r="E15" s="1" t="s">
        <v>0</v>
      </c>
      <c r="F15" s="4">
        <v>10929047</v>
      </c>
      <c r="G15" s="3">
        <v>0.91939012070000004</v>
      </c>
      <c r="H15" s="3">
        <f t="shared" si="16"/>
        <v>0.91384813370460083</v>
      </c>
      <c r="I15" s="3">
        <f t="shared" si="17"/>
        <v>0.98522885297039864</v>
      </c>
      <c r="J15" s="2" t="str">
        <f t="shared" si="0"/>
        <v>Média Pré-Viabilidade</v>
      </c>
      <c r="K15" s="1">
        <v>0.69399999999999995</v>
      </c>
      <c r="L15" s="3">
        <f t="shared" si="18"/>
        <v>0.29560338859235602</v>
      </c>
      <c r="M15" s="3">
        <f t="shared" si="19"/>
        <v>0.75022994474097737</v>
      </c>
      <c r="N15" s="2" t="str">
        <f t="shared" si="20"/>
        <v>Médio IEST</v>
      </c>
      <c r="O15" s="1">
        <v>1</v>
      </c>
      <c r="P15" s="1">
        <v>0.109</v>
      </c>
      <c r="Q15" s="1">
        <f t="shared" si="1"/>
        <v>0.109</v>
      </c>
      <c r="R15" s="1">
        <v>0</v>
      </c>
      <c r="S15" s="1">
        <v>8.5999999999999993E-2</v>
      </c>
      <c r="T15" s="1">
        <f t="shared" si="2"/>
        <v>0</v>
      </c>
      <c r="U15" s="1">
        <v>0</v>
      </c>
      <c r="V15" s="1">
        <v>9.0999999999999998E-2</v>
      </c>
      <c r="W15" s="1">
        <f t="shared" si="3"/>
        <v>0</v>
      </c>
      <c r="X15" s="1">
        <v>0</v>
      </c>
      <c r="Y15" s="1">
        <v>0.114</v>
      </c>
      <c r="Z15" s="1">
        <f t="shared" si="4"/>
        <v>0</v>
      </c>
      <c r="AA15" s="1">
        <v>0</v>
      </c>
      <c r="AB15" s="1">
        <v>0.105</v>
      </c>
      <c r="AC15" s="1">
        <f t="shared" si="5"/>
        <v>0</v>
      </c>
      <c r="AD15" s="1">
        <v>0</v>
      </c>
      <c r="AE15" s="1">
        <v>8.2000000000000003E-2</v>
      </c>
      <c r="AF15" s="1">
        <f t="shared" si="6"/>
        <v>0</v>
      </c>
      <c r="AG15" s="1">
        <v>0</v>
      </c>
      <c r="AH15" s="1">
        <v>0.105</v>
      </c>
      <c r="AI15" s="1">
        <f t="shared" si="7"/>
        <v>0</v>
      </c>
      <c r="AJ15" s="1">
        <v>1</v>
      </c>
      <c r="AK15" s="1">
        <v>0.109</v>
      </c>
      <c r="AL15" s="1">
        <f t="shared" si="8"/>
        <v>0.109</v>
      </c>
      <c r="AM15" s="1">
        <v>0</v>
      </c>
      <c r="AN15" s="1">
        <v>0.109</v>
      </c>
      <c r="AO15" s="1">
        <f t="shared" si="9"/>
        <v>0</v>
      </c>
      <c r="AP15" s="1">
        <v>0</v>
      </c>
      <c r="AQ15" s="1">
        <v>8.8999999999999996E-2</v>
      </c>
      <c r="AR15" s="1">
        <f t="shared" si="10"/>
        <v>0</v>
      </c>
      <c r="AS15" s="1">
        <f t="shared" si="11"/>
        <v>0.218</v>
      </c>
      <c r="AT15" s="3">
        <f t="shared" si="12"/>
        <v>2.7681660899654001E-2</v>
      </c>
      <c r="AU15" s="3">
        <f t="shared" si="21"/>
        <v>8.3506090476554523E-2</v>
      </c>
      <c r="AV15" s="3">
        <f t="shared" si="22"/>
        <v>0.52347199487523333</v>
      </c>
      <c r="AW15" s="2" t="str">
        <f t="shared" si="13"/>
        <v>Baixo Impacto</v>
      </c>
      <c r="AX15" s="1">
        <v>0.36</v>
      </c>
      <c r="AY15" s="1">
        <v>0.34</v>
      </c>
      <c r="AZ15" s="1">
        <v>0.3</v>
      </c>
      <c r="BA15" s="3">
        <f t="shared" si="14"/>
        <v>0.53075803896187546</v>
      </c>
      <c r="BB15" s="3">
        <v>0.44400000000000001</v>
      </c>
      <c r="BC15" s="3">
        <f t="shared" si="23"/>
        <v>0.69750626775906766</v>
      </c>
      <c r="BD15" s="2" t="str">
        <f t="shared" si="15"/>
        <v>Média Relevância</v>
      </c>
    </row>
    <row r="16" spans="1:56">
      <c r="A16" s="1">
        <v>10</v>
      </c>
      <c r="B16" s="1" t="s">
        <v>22</v>
      </c>
      <c r="C16" s="1" t="s">
        <v>9</v>
      </c>
      <c r="D16" s="1" t="s">
        <v>85</v>
      </c>
      <c r="E16" s="1" t="s">
        <v>0</v>
      </c>
      <c r="F16" s="4">
        <v>6336530</v>
      </c>
      <c r="G16" s="3">
        <v>0.95342157329999999</v>
      </c>
      <c r="H16" s="3">
        <f t="shared" si="16"/>
        <v>0.91384813370460083</v>
      </c>
      <c r="I16" s="3">
        <f t="shared" si="17"/>
        <v>0.98522885297039864</v>
      </c>
      <c r="J16" s="2" t="str">
        <f t="shared" si="0"/>
        <v>Média Pré-Viabilidade</v>
      </c>
      <c r="K16" s="1">
        <v>0.51</v>
      </c>
      <c r="L16" s="3">
        <f t="shared" si="18"/>
        <v>0.29560338859235602</v>
      </c>
      <c r="M16" s="3">
        <f t="shared" si="19"/>
        <v>0.75022994474097737</v>
      </c>
      <c r="N16" s="2" t="str">
        <f t="shared" si="20"/>
        <v>Médio IEST</v>
      </c>
      <c r="O16" s="1">
        <v>0</v>
      </c>
      <c r="P16" s="1">
        <v>0.109</v>
      </c>
      <c r="Q16" s="1">
        <f t="shared" si="1"/>
        <v>0</v>
      </c>
      <c r="R16" s="1">
        <v>0</v>
      </c>
      <c r="S16" s="1">
        <v>8.5999999999999993E-2</v>
      </c>
      <c r="T16" s="1">
        <f t="shared" si="2"/>
        <v>0</v>
      </c>
      <c r="U16" s="1">
        <v>0</v>
      </c>
      <c r="V16" s="1">
        <v>9.0999999999999998E-2</v>
      </c>
      <c r="W16" s="1">
        <f t="shared" si="3"/>
        <v>0</v>
      </c>
      <c r="X16" s="1">
        <v>1</v>
      </c>
      <c r="Y16" s="1">
        <v>0.114</v>
      </c>
      <c r="Z16" s="1">
        <f t="shared" si="4"/>
        <v>0.114</v>
      </c>
      <c r="AA16" s="1">
        <v>1</v>
      </c>
      <c r="AB16" s="1">
        <v>0.105</v>
      </c>
      <c r="AC16" s="1">
        <f t="shared" si="5"/>
        <v>0.105</v>
      </c>
      <c r="AD16" s="1">
        <v>0</v>
      </c>
      <c r="AE16" s="1">
        <v>8.2000000000000003E-2</v>
      </c>
      <c r="AF16" s="1">
        <f t="shared" si="6"/>
        <v>0</v>
      </c>
      <c r="AG16" s="1">
        <v>1</v>
      </c>
      <c r="AH16" s="1">
        <v>0.105</v>
      </c>
      <c r="AI16" s="1">
        <f t="shared" si="7"/>
        <v>0.105</v>
      </c>
      <c r="AJ16" s="1">
        <v>0</v>
      </c>
      <c r="AK16" s="1">
        <v>0.109</v>
      </c>
      <c r="AL16" s="1">
        <f t="shared" si="8"/>
        <v>0</v>
      </c>
      <c r="AM16" s="1">
        <v>0</v>
      </c>
      <c r="AN16" s="1">
        <v>0.109</v>
      </c>
      <c r="AO16" s="1">
        <f t="shared" si="9"/>
        <v>0</v>
      </c>
      <c r="AP16" s="1">
        <v>0</v>
      </c>
      <c r="AQ16" s="1">
        <v>8.8999999999999996E-2</v>
      </c>
      <c r="AR16" s="1">
        <f t="shared" si="10"/>
        <v>0</v>
      </c>
      <c r="AS16" s="1">
        <f t="shared" si="11"/>
        <v>0.32400000000000001</v>
      </c>
      <c r="AT16" s="3">
        <f t="shared" si="12"/>
        <v>0.3944636678200692</v>
      </c>
      <c r="AU16" s="3">
        <f t="shared" si="21"/>
        <v>8.3506090476554523E-2</v>
      </c>
      <c r="AV16" s="3">
        <f t="shared" si="22"/>
        <v>0.52347199487523333</v>
      </c>
      <c r="AW16" s="2" t="str">
        <f t="shared" si="13"/>
        <v>Médio Impacto</v>
      </c>
      <c r="AX16" s="1">
        <v>0.36</v>
      </c>
      <c r="AY16" s="1">
        <v>0.34</v>
      </c>
      <c r="AZ16" s="1">
        <v>0.3</v>
      </c>
      <c r="BA16" s="3">
        <f t="shared" si="14"/>
        <v>0.61917025533722492</v>
      </c>
      <c r="BB16" s="3">
        <v>0.44400000000000001</v>
      </c>
      <c r="BC16" s="3">
        <f t="shared" si="23"/>
        <v>0.69750626775906766</v>
      </c>
      <c r="BD16" s="2" t="str">
        <f t="shared" si="15"/>
        <v>Média Relevância</v>
      </c>
    </row>
    <row r="17" spans="1:56">
      <c r="A17" s="1">
        <v>11</v>
      </c>
      <c r="B17" s="1" t="s">
        <v>21</v>
      </c>
      <c r="C17" s="1" t="s">
        <v>9</v>
      </c>
      <c r="D17" s="1" t="s">
        <v>87</v>
      </c>
      <c r="E17" s="1" t="s">
        <v>0</v>
      </c>
      <c r="F17" s="4">
        <v>11625795</v>
      </c>
      <c r="G17" s="3">
        <v>0.91422708119999996</v>
      </c>
      <c r="H17" s="3">
        <f t="shared" si="16"/>
        <v>0.91384813370460083</v>
      </c>
      <c r="I17" s="3">
        <f t="shared" si="17"/>
        <v>0.98522885297039864</v>
      </c>
      <c r="J17" s="2" t="str">
        <f t="shared" si="0"/>
        <v>Média Pré-Viabilidade</v>
      </c>
      <c r="K17" s="1">
        <v>0.89800000000000002</v>
      </c>
      <c r="L17" s="3">
        <f t="shared" si="18"/>
        <v>0.29560338859235602</v>
      </c>
      <c r="M17" s="3">
        <f t="shared" si="19"/>
        <v>0.75022994474097737</v>
      </c>
      <c r="N17" s="2" t="str">
        <f t="shared" si="20"/>
        <v>Alto IEST</v>
      </c>
      <c r="O17" s="1">
        <v>0</v>
      </c>
      <c r="P17" s="1">
        <v>0.109</v>
      </c>
      <c r="Q17" s="1">
        <f t="shared" si="1"/>
        <v>0</v>
      </c>
      <c r="R17" s="1">
        <v>0</v>
      </c>
      <c r="S17" s="1">
        <v>8.5999999999999993E-2</v>
      </c>
      <c r="T17" s="1">
        <f t="shared" si="2"/>
        <v>0</v>
      </c>
      <c r="U17" s="1">
        <v>0</v>
      </c>
      <c r="V17" s="1">
        <v>9.0999999999999998E-2</v>
      </c>
      <c r="W17" s="1">
        <f t="shared" si="3"/>
        <v>0</v>
      </c>
      <c r="X17" s="1">
        <v>1</v>
      </c>
      <c r="Y17" s="1">
        <v>0.114</v>
      </c>
      <c r="Z17" s="1">
        <f t="shared" si="4"/>
        <v>0.114</v>
      </c>
      <c r="AA17" s="1">
        <v>1</v>
      </c>
      <c r="AB17" s="1">
        <v>0.105</v>
      </c>
      <c r="AC17" s="1">
        <f t="shared" si="5"/>
        <v>0.105</v>
      </c>
      <c r="AD17" s="1">
        <v>0</v>
      </c>
      <c r="AE17" s="1">
        <v>8.2000000000000003E-2</v>
      </c>
      <c r="AF17" s="1">
        <f t="shared" si="6"/>
        <v>0</v>
      </c>
      <c r="AG17" s="1">
        <v>1</v>
      </c>
      <c r="AH17" s="1">
        <v>0.105</v>
      </c>
      <c r="AI17" s="1">
        <f t="shared" si="7"/>
        <v>0.105</v>
      </c>
      <c r="AJ17" s="1">
        <v>0</v>
      </c>
      <c r="AK17" s="1">
        <v>0.109</v>
      </c>
      <c r="AL17" s="1">
        <f t="shared" si="8"/>
        <v>0</v>
      </c>
      <c r="AM17" s="1">
        <v>0</v>
      </c>
      <c r="AN17" s="1">
        <v>0.109</v>
      </c>
      <c r="AO17" s="1">
        <f t="shared" si="9"/>
        <v>0</v>
      </c>
      <c r="AP17" s="1">
        <v>0</v>
      </c>
      <c r="AQ17" s="1">
        <v>8.8999999999999996E-2</v>
      </c>
      <c r="AR17" s="1">
        <f t="shared" si="10"/>
        <v>0</v>
      </c>
      <c r="AS17" s="1">
        <f t="shared" si="11"/>
        <v>0.32400000000000001</v>
      </c>
      <c r="AT17" s="3">
        <f t="shared" si="12"/>
        <v>0.3944636678200692</v>
      </c>
      <c r="AU17" s="3">
        <f t="shared" si="21"/>
        <v>8.3506090476554523E-2</v>
      </c>
      <c r="AV17" s="3">
        <f t="shared" si="22"/>
        <v>0.52347199487523333</v>
      </c>
      <c r="AW17" s="2" t="str">
        <f t="shared" si="13"/>
        <v>Médio Impacto</v>
      </c>
      <c r="AX17" s="1">
        <v>0.36</v>
      </c>
      <c r="AY17" s="1">
        <v>0.34</v>
      </c>
      <c r="AZ17" s="1">
        <v>0.3</v>
      </c>
      <c r="BA17" s="3">
        <f t="shared" si="14"/>
        <v>0.72224412802322491</v>
      </c>
      <c r="BB17" s="3">
        <v>0.44400000000000001</v>
      </c>
      <c r="BC17" s="3">
        <f t="shared" si="23"/>
        <v>0.69750626775906766</v>
      </c>
      <c r="BD17" s="2" t="str">
        <f t="shared" si="15"/>
        <v>Alta Relevância</v>
      </c>
    </row>
    <row r="18" spans="1:56">
      <c r="A18" s="1">
        <v>12</v>
      </c>
      <c r="B18" s="1" t="s">
        <v>20</v>
      </c>
      <c r="C18" s="1" t="s">
        <v>9</v>
      </c>
      <c r="D18" s="1" t="s">
        <v>87</v>
      </c>
      <c r="E18" s="1" t="s">
        <v>0</v>
      </c>
      <c r="F18" s="4">
        <v>14231930</v>
      </c>
      <c r="G18" s="3">
        <v>0.89491510919999995</v>
      </c>
      <c r="H18" s="3">
        <f t="shared" si="16"/>
        <v>0.91384813370460083</v>
      </c>
      <c r="I18" s="3">
        <f t="shared" si="17"/>
        <v>0.98522885297039864</v>
      </c>
      <c r="J18" s="2" t="str">
        <f t="shared" si="0"/>
        <v>Baixa Pré-Viabilidade</v>
      </c>
      <c r="K18" s="1">
        <v>0.40799999999999997</v>
      </c>
      <c r="L18" s="3">
        <f t="shared" si="18"/>
        <v>0.29560338859235602</v>
      </c>
      <c r="M18" s="3">
        <f t="shared" si="19"/>
        <v>0.75022994474097737</v>
      </c>
      <c r="N18" s="2" t="str">
        <f t="shared" si="20"/>
        <v>Médio IEST</v>
      </c>
      <c r="O18" s="1">
        <v>0</v>
      </c>
      <c r="P18" s="1">
        <v>0.109</v>
      </c>
      <c r="Q18" s="1">
        <f t="shared" si="1"/>
        <v>0</v>
      </c>
      <c r="R18" s="1">
        <v>0</v>
      </c>
      <c r="S18" s="1">
        <v>8.5999999999999993E-2</v>
      </c>
      <c r="T18" s="1">
        <f t="shared" si="2"/>
        <v>0</v>
      </c>
      <c r="U18" s="1">
        <v>0</v>
      </c>
      <c r="V18" s="1">
        <v>9.0999999999999998E-2</v>
      </c>
      <c r="W18" s="1">
        <f t="shared" si="3"/>
        <v>0</v>
      </c>
      <c r="X18" s="1">
        <v>1</v>
      </c>
      <c r="Y18" s="1">
        <v>0.114</v>
      </c>
      <c r="Z18" s="1">
        <f t="shared" si="4"/>
        <v>0.114</v>
      </c>
      <c r="AA18" s="1">
        <v>1</v>
      </c>
      <c r="AB18" s="1">
        <v>0.105</v>
      </c>
      <c r="AC18" s="1">
        <f t="shared" si="5"/>
        <v>0.105</v>
      </c>
      <c r="AD18" s="1">
        <v>0</v>
      </c>
      <c r="AE18" s="1">
        <v>8.2000000000000003E-2</v>
      </c>
      <c r="AF18" s="1">
        <f t="shared" si="6"/>
        <v>0</v>
      </c>
      <c r="AG18" s="1">
        <v>1</v>
      </c>
      <c r="AH18" s="1">
        <v>0.105</v>
      </c>
      <c r="AI18" s="1">
        <f t="shared" si="7"/>
        <v>0.105</v>
      </c>
      <c r="AJ18" s="1">
        <v>0</v>
      </c>
      <c r="AK18" s="1">
        <v>0.109</v>
      </c>
      <c r="AL18" s="1">
        <f t="shared" si="8"/>
        <v>0</v>
      </c>
      <c r="AM18" s="1">
        <v>0</v>
      </c>
      <c r="AN18" s="1">
        <v>0.109</v>
      </c>
      <c r="AO18" s="1">
        <f t="shared" si="9"/>
        <v>0</v>
      </c>
      <c r="AP18" s="1">
        <v>0</v>
      </c>
      <c r="AQ18" s="1">
        <v>8.8999999999999996E-2</v>
      </c>
      <c r="AR18" s="1">
        <f t="shared" si="10"/>
        <v>0</v>
      </c>
      <c r="AS18" s="1">
        <f t="shared" si="11"/>
        <v>0.32400000000000001</v>
      </c>
      <c r="AT18" s="3">
        <f t="shared" si="12"/>
        <v>0.3944636678200692</v>
      </c>
      <c r="AU18" s="3">
        <f t="shared" si="21"/>
        <v>8.3506090476554523E-2</v>
      </c>
      <c r="AV18" s="3">
        <f t="shared" si="22"/>
        <v>0.52347199487523333</v>
      </c>
      <c r="AW18" s="2" t="str">
        <f t="shared" si="13"/>
        <v>Médio Impacto</v>
      </c>
      <c r="AX18" s="1">
        <v>0.36</v>
      </c>
      <c r="AY18" s="1">
        <v>0.34</v>
      </c>
      <c r="AZ18" s="1">
        <v>0.3</v>
      </c>
      <c r="BA18" s="3">
        <f t="shared" si="14"/>
        <v>0.56867805754322487</v>
      </c>
      <c r="BB18" s="3">
        <v>0.44400000000000001</v>
      </c>
      <c r="BC18" s="3">
        <f t="shared" si="23"/>
        <v>0.69750626775906766</v>
      </c>
      <c r="BD18" s="2" t="str">
        <f t="shared" si="15"/>
        <v>Média Relevância</v>
      </c>
    </row>
    <row r="19" spans="1:56">
      <c r="A19" s="1">
        <v>13</v>
      </c>
      <c r="B19" s="1" t="s">
        <v>19</v>
      </c>
      <c r="C19" s="1" t="s">
        <v>9</v>
      </c>
      <c r="D19" s="1" t="s">
        <v>87</v>
      </c>
      <c r="E19" s="1" t="s">
        <v>0</v>
      </c>
      <c r="F19" s="4">
        <v>5000000</v>
      </c>
      <c r="G19" s="3">
        <v>0.96332552299999996</v>
      </c>
      <c r="H19" s="3">
        <f t="shared" si="16"/>
        <v>0.91384813370460083</v>
      </c>
      <c r="I19" s="3">
        <f t="shared" si="17"/>
        <v>0.98522885297039864</v>
      </c>
      <c r="J19" s="2" t="str">
        <f t="shared" si="0"/>
        <v>Média Pré-Viabilidade</v>
      </c>
      <c r="K19" s="1">
        <v>0.40799999999999997</v>
      </c>
      <c r="L19" s="3">
        <f t="shared" si="18"/>
        <v>0.29560338859235602</v>
      </c>
      <c r="M19" s="3">
        <f t="shared" si="19"/>
        <v>0.75022994474097737</v>
      </c>
      <c r="N19" s="2" t="str">
        <f t="shared" si="20"/>
        <v>Médio IEST</v>
      </c>
      <c r="O19" s="1">
        <v>0</v>
      </c>
      <c r="P19" s="1">
        <v>0.109</v>
      </c>
      <c r="Q19" s="1">
        <f t="shared" si="1"/>
        <v>0</v>
      </c>
      <c r="R19" s="1">
        <v>0</v>
      </c>
      <c r="S19" s="1">
        <v>8.5999999999999993E-2</v>
      </c>
      <c r="T19" s="1">
        <f t="shared" si="2"/>
        <v>0</v>
      </c>
      <c r="U19" s="1">
        <v>0</v>
      </c>
      <c r="V19" s="1">
        <v>9.0999999999999998E-2</v>
      </c>
      <c r="W19" s="1">
        <f t="shared" si="3"/>
        <v>0</v>
      </c>
      <c r="X19" s="1">
        <v>1</v>
      </c>
      <c r="Y19" s="1">
        <v>0.114</v>
      </c>
      <c r="Z19" s="1">
        <f t="shared" si="4"/>
        <v>0.114</v>
      </c>
      <c r="AA19" s="1">
        <v>1</v>
      </c>
      <c r="AB19" s="1">
        <v>0.105</v>
      </c>
      <c r="AC19" s="1">
        <f t="shared" si="5"/>
        <v>0.105</v>
      </c>
      <c r="AD19" s="1">
        <v>0</v>
      </c>
      <c r="AE19" s="1">
        <v>8.2000000000000003E-2</v>
      </c>
      <c r="AF19" s="1">
        <f t="shared" si="6"/>
        <v>0</v>
      </c>
      <c r="AG19" s="1">
        <v>1</v>
      </c>
      <c r="AH19" s="1">
        <v>0.105</v>
      </c>
      <c r="AI19" s="1">
        <f t="shared" si="7"/>
        <v>0.105</v>
      </c>
      <c r="AJ19" s="1">
        <v>0</v>
      </c>
      <c r="AK19" s="1">
        <v>0.109</v>
      </c>
      <c r="AL19" s="1">
        <f t="shared" si="8"/>
        <v>0</v>
      </c>
      <c r="AM19" s="1">
        <v>0</v>
      </c>
      <c r="AN19" s="1">
        <v>0.109</v>
      </c>
      <c r="AO19" s="1">
        <f t="shared" si="9"/>
        <v>0</v>
      </c>
      <c r="AP19" s="1">
        <v>0</v>
      </c>
      <c r="AQ19" s="1">
        <v>8.8999999999999996E-2</v>
      </c>
      <c r="AR19" s="1">
        <f t="shared" si="10"/>
        <v>0</v>
      </c>
      <c r="AS19" s="1">
        <f t="shared" si="11"/>
        <v>0.32400000000000001</v>
      </c>
      <c r="AT19" s="3">
        <f t="shared" si="12"/>
        <v>0.3944636678200692</v>
      </c>
      <c r="AU19" s="3">
        <f t="shared" si="21"/>
        <v>8.3506090476554523E-2</v>
      </c>
      <c r="AV19" s="3">
        <f t="shared" si="22"/>
        <v>0.52347199487523333</v>
      </c>
      <c r="AW19" s="2" t="str">
        <f t="shared" si="13"/>
        <v>Médio Impacto</v>
      </c>
      <c r="AX19" s="1">
        <v>0.36</v>
      </c>
      <c r="AY19" s="1">
        <v>0.34</v>
      </c>
      <c r="AZ19" s="1">
        <v>0.3</v>
      </c>
      <c r="BA19" s="3">
        <f t="shared" si="14"/>
        <v>0.59193759823522485</v>
      </c>
      <c r="BB19" s="3">
        <v>0.44400000000000001</v>
      </c>
      <c r="BC19" s="3">
        <f t="shared" si="23"/>
        <v>0.69750626775906766</v>
      </c>
      <c r="BD19" s="2" t="str">
        <f t="shared" si="15"/>
        <v>Média Relevância</v>
      </c>
    </row>
    <row r="20" spans="1:56">
      <c r="A20" s="1">
        <v>179</v>
      </c>
      <c r="B20" s="1" t="s">
        <v>18</v>
      </c>
      <c r="C20" s="1" t="s">
        <v>17</v>
      </c>
      <c r="D20" s="1" t="s">
        <v>86</v>
      </c>
      <c r="E20" s="1" t="s">
        <v>0</v>
      </c>
      <c r="F20" s="4">
        <v>4775786</v>
      </c>
      <c r="G20" s="3">
        <v>0.9649869928</v>
      </c>
      <c r="H20" s="3">
        <f t="shared" si="16"/>
        <v>0.91384813370460083</v>
      </c>
      <c r="I20" s="3">
        <f t="shared" si="17"/>
        <v>0.98522885297039864</v>
      </c>
      <c r="J20" s="2" t="str">
        <f t="shared" si="0"/>
        <v>Média Pré-Viabilidade</v>
      </c>
      <c r="K20" s="1">
        <v>0.69399999999999995</v>
      </c>
      <c r="L20" s="3">
        <f t="shared" si="18"/>
        <v>0.29560338859235602</v>
      </c>
      <c r="M20" s="3">
        <f t="shared" si="19"/>
        <v>0.75022994474097737</v>
      </c>
      <c r="N20" s="2" t="str">
        <f t="shared" si="20"/>
        <v>Médio IEST</v>
      </c>
      <c r="O20" s="1">
        <v>0</v>
      </c>
      <c r="P20" s="1">
        <v>0.109</v>
      </c>
      <c r="Q20" s="1">
        <f t="shared" si="1"/>
        <v>0</v>
      </c>
      <c r="R20" s="1">
        <v>0</v>
      </c>
      <c r="S20" s="1">
        <v>8.5999999999999993E-2</v>
      </c>
      <c r="T20" s="1">
        <f t="shared" si="2"/>
        <v>0</v>
      </c>
      <c r="U20" s="1">
        <v>0</v>
      </c>
      <c r="V20" s="1">
        <v>9.0999999999999998E-2</v>
      </c>
      <c r="W20" s="1">
        <f t="shared" si="3"/>
        <v>0</v>
      </c>
      <c r="X20" s="1">
        <v>1</v>
      </c>
      <c r="Y20" s="1">
        <v>0.114</v>
      </c>
      <c r="Z20" s="1">
        <f t="shared" si="4"/>
        <v>0.114</v>
      </c>
      <c r="AA20" s="1">
        <v>1</v>
      </c>
      <c r="AB20" s="1">
        <v>0.105</v>
      </c>
      <c r="AC20" s="1">
        <f t="shared" si="5"/>
        <v>0.105</v>
      </c>
      <c r="AD20" s="1">
        <v>0</v>
      </c>
      <c r="AE20" s="1">
        <v>8.2000000000000003E-2</v>
      </c>
      <c r="AF20" s="1">
        <f t="shared" si="6"/>
        <v>0</v>
      </c>
      <c r="AG20" s="1">
        <v>1</v>
      </c>
      <c r="AH20" s="1">
        <v>0.105</v>
      </c>
      <c r="AI20" s="1">
        <f t="shared" si="7"/>
        <v>0.105</v>
      </c>
      <c r="AJ20" s="1">
        <v>0</v>
      </c>
      <c r="AK20" s="1">
        <v>0.109</v>
      </c>
      <c r="AL20" s="1">
        <f t="shared" si="8"/>
        <v>0</v>
      </c>
      <c r="AM20" s="1">
        <v>0</v>
      </c>
      <c r="AN20" s="1">
        <v>0.109</v>
      </c>
      <c r="AO20" s="1">
        <f t="shared" si="9"/>
        <v>0</v>
      </c>
      <c r="AP20" s="1">
        <v>0</v>
      </c>
      <c r="AQ20" s="1">
        <v>8.8999999999999996E-2</v>
      </c>
      <c r="AR20" s="1">
        <f t="shared" si="10"/>
        <v>0</v>
      </c>
      <c r="AS20" s="1">
        <f t="shared" si="11"/>
        <v>0.32400000000000001</v>
      </c>
      <c r="AT20" s="3">
        <f t="shared" si="12"/>
        <v>0.3944636678200692</v>
      </c>
      <c r="AU20" s="3">
        <f t="shared" si="21"/>
        <v>8.3506090476554523E-2</v>
      </c>
      <c r="AV20" s="3">
        <f t="shared" si="22"/>
        <v>0.52347199487523333</v>
      </c>
      <c r="AW20" s="2" t="str">
        <f t="shared" si="13"/>
        <v>Médio Impacto</v>
      </c>
      <c r="AX20" s="1">
        <v>0.36</v>
      </c>
      <c r="AY20" s="1">
        <v>0.34</v>
      </c>
      <c r="AZ20" s="1">
        <v>0.3</v>
      </c>
      <c r="BA20" s="3">
        <f t="shared" si="14"/>
        <v>0.67830249796722486</v>
      </c>
      <c r="BB20" s="3">
        <v>0.44400000000000001</v>
      </c>
      <c r="BC20" s="3">
        <f t="shared" si="23"/>
        <v>0.69750626775906766</v>
      </c>
      <c r="BD20" s="2" t="str">
        <f t="shared" si="15"/>
        <v>Média Relevância</v>
      </c>
    </row>
    <row r="21" spans="1:56">
      <c r="A21" s="1">
        <v>180</v>
      </c>
      <c r="B21" s="1" t="s">
        <v>16</v>
      </c>
      <c r="C21" s="1" t="s">
        <v>9</v>
      </c>
      <c r="D21" s="1" t="s">
        <v>86</v>
      </c>
      <c r="E21" s="1" t="s">
        <v>0</v>
      </c>
      <c r="F21" s="4">
        <v>11380632</v>
      </c>
      <c r="G21" s="3">
        <v>0.91604378720000001</v>
      </c>
      <c r="H21" s="3">
        <f t="shared" si="16"/>
        <v>0.91384813370460083</v>
      </c>
      <c r="I21" s="3">
        <f t="shared" si="17"/>
        <v>0.98522885297039864</v>
      </c>
      <c r="J21" s="2" t="str">
        <f t="shared" si="0"/>
        <v>Média Pré-Viabilidade</v>
      </c>
      <c r="K21" s="1">
        <v>0.69399999999999995</v>
      </c>
      <c r="L21" s="3">
        <f t="shared" si="18"/>
        <v>0.29560338859235602</v>
      </c>
      <c r="M21" s="3">
        <f t="shared" si="19"/>
        <v>0.75022994474097737</v>
      </c>
      <c r="N21" s="2" t="str">
        <f t="shared" si="20"/>
        <v>Médio IEST</v>
      </c>
      <c r="O21" s="1">
        <v>0</v>
      </c>
      <c r="P21" s="1">
        <v>0.109</v>
      </c>
      <c r="Q21" s="1">
        <f t="shared" si="1"/>
        <v>0</v>
      </c>
      <c r="R21" s="1">
        <v>0</v>
      </c>
      <c r="S21" s="1">
        <v>8.5999999999999993E-2</v>
      </c>
      <c r="T21" s="1">
        <f t="shared" si="2"/>
        <v>0</v>
      </c>
      <c r="U21" s="1">
        <v>0</v>
      </c>
      <c r="V21" s="1">
        <v>9.0999999999999998E-2</v>
      </c>
      <c r="W21" s="1">
        <f t="shared" si="3"/>
        <v>0</v>
      </c>
      <c r="X21" s="1">
        <v>1</v>
      </c>
      <c r="Y21" s="1">
        <v>0.114</v>
      </c>
      <c r="Z21" s="1">
        <f t="shared" si="4"/>
        <v>0.114</v>
      </c>
      <c r="AA21" s="1">
        <v>1</v>
      </c>
      <c r="AB21" s="1">
        <v>0.105</v>
      </c>
      <c r="AC21" s="1">
        <f t="shared" si="5"/>
        <v>0.105</v>
      </c>
      <c r="AD21" s="1">
        <v>0</v>
      </c>
      <c r="AE21" s="1">
        <v>8.2000000000000003E-2</v>
      </c>
      <c r="AF21" s="1">
        <f t="shared" si="6"/>
        <v>0</v>
      </c>
      <c r="AG21" s="1">
        <v>1</v>
      </c>
      <c r="AH21" s="1">
        <v>0.105</v>
      </c>
      <c r="AI21" s="1">
        <f t="shared" si="7"/>
        <v>0.105</v>
      </c>
      <c r="AJ21" s="1">
        <v>0</v>
      </c>
      <c r="AK21" s="1">
        <v>0.109</v>
      </c>
      <c r="AL21" s="1">
        <f t="shared" si="8"/>
        <v>0</v>
      </c>
      <c r="AM21" s="1">
        <v>0</v>
      </c>
      <c r="AN21" s="1">
        <v>0.109</v>
      </c>
      <c r="AO21" s="1">
        <f t="shared" si="9"/>
        <v>0</v>
      </c>
      <c r="AP21" s="1">
        <v>0</v>
      </c>
      <c r="AQ21" s="1">
        <v>8.8999999999999996E-2</v>
      </c>
      <c r="AR21" s="1">
        <f t="shared" si="10"/>
        <v>0</v>
      </c>
      <c r="AS21" s="1">
        <f t="shared" si="11"/>
        <v>0.32400000000000001</v>
      </c>
      <c r="AT21" s="3">
        <f t="shared" si="12"/>
        <v>0.3944636678200692</v>
      </c>
      <c r="AU21" s="3">
        <f t="shared" si="21"/>
        <v>8.3506090476554523E-2</v>
      </c>
      <c r="AV21" s="3">
        <f t="shared" si="22"/>
        <v>0.52347199487523333</v>
      </c>
      <c r="AW21" s="2" t="str">
        <f t="shared" si="13"/>
        <v>Médio Impacto</v>
      </c>
      <c r="AX21" s="1">
        <v>0.36</v>
      </c>
      <c r="AY21" s="1">
        <v>0.34</v>
      </c>
      <c r="AZ21" s="1">
        <v>0.3</v>
      </c>
      <c r="BA21" s="3">
        <f t="shared" si="14"/>
        <v>0.66166180806322483</v>
      </c>
      <c r="BB21" s="3">
        <v>0.44400000000000001</v>
      </c>
      <c r="BC21" s="3">
        <f t="shared" si="23"/>
        <v>0.69750626775906766</v>
      </c>
      <c r="BD21" s="2" t="str">
        <f t="shared" si="15"/>
        <v>Média Relevância</v>
      </c>
    </row>
    <row r="22" spans="1:56">
      <c r="A22" s="1">
        <v>181</v>
      </c>
      <c r="B22" s="1" t="s">
        <v>15</v>
      </c>
      <c r="C22" s="1" t="s">
        <v>9</v>
      </c>
      <c r="D22" s="1" t="s">
        <v>86</v>
      </c>
      <c r="E22" s="1" t="s">
        <v>0</v>
      </c>
      <c r="F22" s="4">
        <v>12124517</v>
      </c>
      <c r="G22" s="3">
        <v>0.91053145329999996</v>
      </c>
      <c r="H22" s="3">
        <f t="shared" si="16"/>
        <v>0.91384813370460083</v>
      </c>
      <c r="I22" s="3">
        <f t="shared" si="17"/>
        <v>0.98522885297039864</v>
      </c>
      <c r="J22" s="2" t="str">
        <f t="shared" si="0"/>
        <v>Baixa Pré-Viabilidade</v>
      </c>
      <c r="K22" s="1">
        <v>0.69399999999999995</v>
      </c>
      <c r="L22" s="3">
        <f t="shared" si="18"/>
        <v>0.29560338859235602</v>
      </c>
      <c r="M22" s="3">
        <f t="shared" si="19"/>
        <v>0.75022994474097737</v>
      </c>
      <c r="N22" s="2" t="str">
        <f t="shared" si="20"/>
        <v>Médio IEST</v>
      </c>
      <c r="O22" s="1">
        <v>0</v>
      </c>
      <c r="P22" s="1">
        <v>0.109</v>
      </c>
      <c r="Q22" s="1">
        <f t="shared" si="1"/>
        <v>0</v>
      </c>
      <c r="R22" s="1">
        <v>0</v>
      </c>
      <c r="S22" s="1">
        <v>8.5999999999999993E-2</v>
      </c>
      <c r="T22" s="1">
        <f t="shared" si="2"/>
        <v>0</v>
      </c>
      <c r="U22" s="1">
        <v>0</v>
      </c>
      <c r="V22" s="1">
        <v>9.0999999999999998E-2</v>
      </c>
      <c r="W22" s="1">
        <f t="shared" si="3"/>
        <v>0</v>
      </c>
      <c r="X22" s="1">
        <v>1</v>
      </c>
      <c r="Y22" s="1">
        <v>0.114</v>
      </c>
      <c r="Z22" s="1">
        <f t="shared" si="4"/>
        <v>0.114</v>
      </c>
      <c r="AA22" s="1">
        <v>1</v>
      </c>
      <c r="AB22" s="1">
        <v>0.105</v>
      </c>
      <c r="AC22" s="1">
        <f t="shared" si="5"/>
        <v>0.105</v>
      </c>
      <c r="AD22" s="1">
        <v>0</v>
      </c>
      <c r="AE22" s="1">
        <v>8.2000000000000003E-2</v>
      </c>
      <c r="AF22" s="1">
        <f t="shared" si="6"/>
        <v>0</v>
      </c>
      <c r="AG22" s="1">
        <v>1</v>
      </c>
      <c r="AH22" s="1">
        <v>0.105</v>
      </c>
      <c r="AI22" s="1">
        <f t="shared" si="7"/>
        <v>0.105</v>
      </c>
      <c r="AJ22" s="1">
        <v>0</v>
      </c>
      <c r="AK22" s="1">
        <v>0.109</v>
      </c>
      <c r="AL22" s="1">
        <f t="shared" si="8"/>
        <v>0</v>
      </c>
      <c r="AM22" s="1">
        <v>0</v>
      </c>
      <c r="AN22" s="1">
        <v>0.109</v>
      </c>
      <c r="AO22" s="1">
        <f t="shared" si="9"/>
        <v>0</v>
      </c>
      <c r="AP22" s="1">
        <v>0</v>
      </c>
      <c r="AQ22" s="1">
        <v>8.8999999999999996E-2</v>
      </c>
      <c r="AR22" s="1">
        <f t="shared" si="10"/>
        <v>0</v>
      </c>
      <c r="AS22" s="1">
        <f t="shared" si="11"/>
        <v>0.32400000000000001</v>
      </c>
      <c r="AT22" s="3">
        <f t="shared" si="12"/>
        <v>0.3944636678200692</v>
      </c>
      <c r="AU22" s="3">
        <f t="shared" si="21"/>
        <v>8.3506090476554523E-2</v>
      </c>
      <c r="AV22" s="3">
        <f t="shared" si="22"/>
        <v>0.52347199487523333</v>
      </c>
      <c r="AW22" s="2" t="str">
        <f t="shared" si="13"/>
        <v>Médio Impacto</v>
      </c>
      <c r="AX22" s="1">
        <v>0.36</v>
      </c>
      <c r="AY22" s="1">
        <v>0.34</v>
      </c>
      <c r="AZ22" s="1">
        <v>0.3</v>
      </c>
      <c r="BA22" s="3">
        <f t="shared" si="14"/>
        <v>0.6597876145372249</v>
      </c>
      <c r="BB22" s="3">
        <v>0.44400000000000001</v>
      </c>
      <c r="BC22" s="3">
        <f t="shared" si="23"/>
        <v>0.69750626775906766</v>
      </c>
      <c r="BD22" s="2" t="str">
        <f t="shared" si="15"/>
        <v>Média Relevância</v>
      </c>
    </row>
    <row r="23" spans="1:56">
      <c r="A23" s="1">
        <v>182</v>
      </c>
      <c r="B23" s="1" t="s">
        <v>14</v>
      </c>
      <c r="C23" s="1" t="s">
        <v>9</v>
      </c>
      <c r="D23" s="1" t="s">
        <v>86</v>
      </c>
      <c r="E23" s="1" t="s">
        <v>0</v>
      </c>
      <c r="F23" s="4">
        <v>9386000</v>
      </c>
      <c r="G23" s="3">
        <v>0.93082440190000004</v>
      </c>
      <c r="H23" s="3">
        <f t="shared" si="16"/>
        <v>0.91384813370460083</v>
      </c>
      <c r="I23" s="3">
        <f t="shared" si="17"/>
        <v>0.98522885297039864</v>
      </c>
      <c r="J23" s="2" t="str">
        <f t="shared" si="0"/>
        <v>Média Pré-Viabilidade</v>
      </c>
      <c r="K23" s="1">
        <v>0.69399999999999995</v>
      </c>
      <c r="L23" s="3">
        <f t="shared" si="18"/>
        <v>0.29560338859235602</v>
      </c>
      <c r="M23" s="3">
        <f t="shared" si="19"/>
        <v>0.75022994474097737</v>
      </c>
      <c r="N23" s="2" t="str">
        <f t="shared" si="20"/>
        <v>Médio IEST</v>
      </c>
      <c r="O23" s="1">
        <v>0</v>
      </c>
      <c r="P23" s="1">
        <v>0.109</v>
      </c>
      <c r="Q23" s="1">
        <f t="shared" si="1"/>
        <v>0</v>
      </c>
      <c r="R23" s="1">
        <v>0</v>
      </c>
      <c r="S23" s="1">
        <v>8.5999999999999993E-2</v>
      </c>
      <c r="T23" s="1">
        <f t="shared" si="2"/>
        <v>0</v>
      </c>
      <c r="U23" s="1">
        <v>0</v>
      </c>
      <c r="V23" s="1">
        <v>9.0999999999999998E-2</v>
      </c>
      <c r="W23" s="1">
        <f t="shared" si="3"/>
        <v>0</v>
      </c>
      <c r="X23" s="1">
        <v>1</v>
      </c>
      <c r="Y23" s="1">
        <v>0.114</v>
      </c>
      <c r="Z23" s="1">
        <f t="shared" si="4"/>
        <v>0.114</v>
      </c>
      <c r="AA23" s="1">
        <v>1</v>
      </c>
      <c r="AB23" s="1">
        <v>0.105</v>
      </c>
      <c r="AC23" s="1">
        <f t="shared" si="5"/>
        <v>0.105</v>
      </c>
      <c r="AD23" s="1">
        <v>0</v>
      </c>
      <c r="AE23" s="1">
        <v>8.2000000000000003E-2</v>
      </c>
      <c r="AF23" s="1">
        <f t="shared" si="6"/>
        <v>0</v>
      </c>
      <c r="AG23" s="1">
        <v>1</v>
      </c>
      <c r="AH23" s="1">
        <v>0.105</v>
      </c>
      <c r="AI23" s="1">
        <f t="shared" si="7"/>
        <v>0.105</v>
      </c>
      <c r="AJ23" s="1">
        <v>0</v>
      </c>
      <c r="AK23" s="1">
        <v>0.109</v>
      </c>
      <c r="AL23" s="1">
        <f t="shared" si="8"/>
        <v>0</v>
      </c>
      <c r="AM23" s="1">
        <v>0</v>
      </c>
      <c r="AN23" s="1">
        <v>0.109</v>
      </c>
      <c r="AO23" s="1">
        <f t="shared" si="9"/>
        <v>0</v>
      </c>
      <c r="AP23" s="1">
        <v>0</v>
      </c>
      <c r="AQ23" s="1">
        <v>8.8999999999999996E-2</v>
      </c>
      <c r="AR23" s="1">
        <f t="shared" si="10"/>
        <v>0</v>
      </c>
      <c r="AS23" s="1">
        <f t="shared" si="11"/>
        <v>0.32400000000000001</v>
      </c>
      <c r="AT23" s="3">
        <f t="shared" si="12"/>
        <v>0.3944636678200692</v>
      </c>
      <c r="AU23" s="3">
        <f t="shared" si="21"/>
        <v>8.3506090476554523E-2</v>
      </c>
      <c r="AV23" s="3">
        <f t="shared" si="22"/>
        <v>0.52347199487523333</v>
      </c>
      <c r="AW23" s="2" t="str">
        <f t="shared" si="13"/>
        <v>Médio Impacto</v>
      </c>
      <c r="AX23" s="1">
        <v>0.36</v>
      </c>
      <c r="AY23" s="1">
        <v>0.34</v>
      </c>
      <c r="AZ23" s="1">
        <v>0.3</v>
      </c>
      <c r="BA23" s="3">
        <f t="shared" si="14"/>
        <v>0.66668721706122491</v>
      </c>
      <c r="BB23" s="3">
        <v>0.44400000000000001</v>
      </c>
      <c r="BC23" s="3">
        <f t="shared" si="23"/>
        <v>0.69750626775906766</v>
      </c>
      <c r="BD23" s="2" t="str">
        <f t="shared" si="15"/>
        <v>Média Relevância</v>
      </c>
    </row>
    <row r="24" spans="1:56">
      <c r="A24" s="1">
        <v>183</v>
      </c>
      <c r="B24" s="1" t="s">
        <v>13</v>
      </c>
      <c r="C24" s="1" t="s">
        <v>12</v>
      </c>
      <c r="D24" s="1" t="s">
        <v>86</v>
      </c>
      <c r="E24" s="1" t="s">
        <v>0</v>
      </c>
      <c r="F24" s="4">
        <v>2431567</v>
      </c>
      <c r="G24" s="3">
        <v>0.98235811579999999</v>
      </c>
      <c r="H24" s="3">
        <f t="shared" si="16"/>
        <v>0.91384813370460083</v>
      </c>
      <c r="I24" s="3">
        <f t="shared" si="17"/>
        <v>0.98522885297039864</v>
      </c>
      <c r="J24" s="2" t="str">
        <f t="shared" si="0"/>
        <v>Média Pré-Viabilidade</v>
      </c>
      <c r="K24" s="1">
        <v>0.69399999999999995</v>
      </c>
      <c r="L24" s="3">
        <f t="shared" si="18"/>
        <v>0.29560338859235602</v>
      </c>
      <c r="M24" s="3">
        <f t="shared" si="19"/>
        <v>0.75022994474097737</v>
      </c>
      <c r="N24" s="2" t="str">
        <f t="shared" si="20"/>
        <v>Médio IEST</v>
      </c>
      <c r="O24" s="1">
        <v>0</v>
      </c>
      <c r="P24" s="1">
        <v>0.109</v>
      </c>
      <c r="Q24" s="1">
        <f t="shared" si="1"/>
        <v>0</v>
      </c>
      <c r="R24" s="1">
        <v>0</v>
      </c>
      <c r="S24" s="1">
        <v>8.5999999999999993E-2</v>
      </c>
      <c r="T24" s="1">
        <f t="shared" si="2"/>
        <v>0</v>
      </c>
      <c r="U24" s="1">
        <v>0</v>
      </c>
      <c r="V24" s="1">
        <v>9.0999999999999998E-2</v>
      </c>
      <c r="W24" s="1">
        <f t="shared" si="3"/>
        <v>0</v>
      </c>
      <c r="X24" s="1">
        <v>0</v>
      </c>
      <c r="Y24" s="1">
        <v>0.114</v>
      </c>
      <c r="Z24" s="1">
        <f t="shared" si="4"/>
        <v>0</v>
      </c>
      <c r="AA24" s="1">
        <v>1</v>
      </c>
      <c r="AB24" s="1">
        <v>0.105</v>
      </c>
      <c r="AC24" s="1">
        <f t="shared" si="5"/>
        <v>0.105</v>
      </c>
      <c r="AD24" s="1">
        <v>0</v>
      </c>
      <c r="AE24" s="1">
        <v>8.2000000000000003E-2</v>
      </c>
      <c r="AF24" s="1">
        <f t="shared" si="6"/>
        <v>0</v>
      </c>
      <c r="AG24" s="1">
        <v>1</v>
      </c>
      <c r="AH24" s="1">
        <v>0.105</v>
      </c>
      <c r="AI24" s="1">
        <f t="shared" si="7"/>
        <v>0.105</v>
      </c>
      <c r="AJ24" s="1">
        <v>0</v>
      </c>
      <c r="AK24" s="1">
        <v>0.109</v>
      </c>
      <c r="AL24" s="1">
        <f t="shared" si="8"/>
        <v>0</v>
      </c>
      <c r="AM24" s="1">
        <v>0</v>
      </c>
      <c r="AN24" s="1">
        <v>0.109</v>
      </c>
      <c r="AO24" s="1">
        <f t="shared" si="9"/>
        <v>0</v>
      </c>
      <c r="AP24" s="1">
        <v>1</v>
      </c>
      <c r="AQ24" s="1">
        <v>8.8999999999999996E-2</v>
      </c>
      <c r="AR24" s="1">
        <f t="shared" si="10"/>
        <v>8.8999999999999996E-2</v>
      </c>
      <c r="AS24" s="1">
        <f t="shared" si="11"/>
        <v>0.29899999999999999</v>
      </c>
      <c r="AT24" s="3">
        <f t="shared" si="12"/>
        <v>0.30795847750865046</v>
      </c>
      <c r="AU24" s="3">
        <f t="shared" si="21"/>
        <v>8.3506090476554523E-2</v>
      </c>
      <c r="AV24" s="3">
        <f t="shared" si="22"/>
        <v>0.52347199487523333</v>
      </c>
      <c r="AW24" s="2" t="str">
        <f t="shared" si="13"/>
        <v>Médio Impacto</v>
      </c>
      <c r="AX24" s="1">
        <v>0.36</v>
      </c>
      <c r="AY24" s="1">
        <v>0.34</v>
      </c>
      <c r="AZ24" s="1">
        <v>0.3</v>
      </c>
      <c r="BA24" s="3">
        <f t="shared" si="14"/>
        <v>0.65306681127511412</v>
      </c>
      <c r="BB24" s="3">
        <v>0.44400000000000001</v>
      </c>
      <c r="BC24" s="3">
        <f t="shared" si="23"/>
        <v>0.69750626775906766</v>
      </c>
      <c r="BD24" s="2" t="str">
        <f t="shared" si="15"/>
        <v>Média Relevância</v>
      </c>
    </row>
    <row r="25" spans="1:56">
      <c r="A25" s="1">
        <v>184</v>
      </c>
      <c r="B25" s="1" t="s">
        <v>11</v>
      </c>
      <c r="C25" s="1" t="s">
        <v>10</v>
      </c>
      <c r="D25" s="1" t="s">
        <v>86</v>
      </c>
      <c r="E25" s="1" t="s">
        <v>0</v>
      </c>
      <c r="F25" s="4">
        <v>1215783</v>
      </c>
      <c r="G25" s="3">
        <v>0.99136731389999999</v>
      </c>
      <c r="H25" s="3">
        <f t="shared" si="16"/>
        <v>0.91384813370460083</v>
      </c>
      <c r="I25" s="3">
        <f t="shared" si="17"/>
        <v>0.98522885297039864</v>
      </c>
      <c r="J25" s="2" t="str">
        <f t="shared" si="0"/>
        <v>Alta Pré-Viabilidade</v>
      </c>
      <c r="K25" s="1">
        <v>0.69399999999999995</v>
      </c>
      <c r="L25" s="3">
        <f t="shared" si="18"/>
        <v>0.29560338859235602</v>
      </c>
      <c r="M25" s="3">
        <f t="shared" si="19"/>
        <v>0.75022994474097737</v>
      </c>
      <c r="N25" s="2" t="str">
        <f t="shared" si="20"/>
        <v>Médio IEST</v>
      </c>
      <c r="O25" s="1">
        <v>0</v>
      </c>
      <c r="P25" s="1">
        <v>0.109</v>
      </c>
      <c r="Q25" s="1">
        <f t="shared" si="1"/>
        <v>0</v>
      </c>
      <c r="R25" s="1">
        <v>0</v>
      </c>
      <c r="S25" s="1">
        <v>8.5999999999999993E-2</v>
      </c>
      <c r="T25" s="1">
        <f t="shared" si="2"/>
        <v>0</v>
      </c>
      <c r="U25" s="1">
        <v>0</v>
      </c>
      <c r="V25" s="1">
        <v>9.0999999999999998E-2</v>
      </c>
      <c r="W25" s="1">
        <f t="shared" si="3"/>
        <v>0</v>
      </c>
      <c r="X25" s="1">
        <v>0</v>
      </c>
      <c r="Y25" s="1">
        <v>0.114</v>
      </c>
      <c r="Z25" s="1">
        <f t="shared" si="4"/>
        <v>0</v>
      </c>
      <c r="AA25" s="1">
        <v>1</v>
      </c>
      <c r="AB25" s="1">
        <v>0.105</v>
      </c>
      <c r="AC25" s="1">
        <f t="shared" si="5"/>
        <v>0.105</v>
      </c>
      <c r="AD25" s="1">
        <v>0</v>
      </c>
      <c r="AE25" s="1">
        <v>8.2000000000000003E-2</v>
      </c>
      <c r="AF25" s="1">
        <f t="shared" si="6"/>
        <v>0</v>
      </c>
      <c r="AG25" s="1">
        <v>1</v>
      </c>
      <c r="AH25" s="1">
        <v>0.105</v>
      </c>
      <c r="AI25" s="1">
        <f t="shared" si="7"/>
        <v>0.105</v>
      </c>
      <c r="AJ25" s="1">
        <v>0</v>
      </c>
      <c r="AK25" s="1">
        <v>0.109</v>
      </c>
      <c r="AL25" s="1">
        <f t="shared" si="8"/>
        <v>0</v>
      </c>
      <c r="AM25" s="1">
        <v>0</v>
      </c>
      <c r="AN25" s="1">
        <v>0.109</v>
      </c>
      <c r="AO25" s="1">
        <f t="shared" si="9"/>
        <v>0</v>
      </c>
      <c r="AP25" s="1">
        <v>1</v>
      </c>
      <c r="AQ25" s="1">
        <v>8.8999999999999996E-2</v>
      </c>
      <c r="AR25" s="1">
        <f t="shared" si="10"/>
        <v>8.8999999999999996E-2</v>
      </c>
      <c r="AS25" s="1">
        <f t="shared" si="11"/>
        <v>0.29899999999999999</v>
      </c>
      <c r="AT25" s="3">
        <f t="shared" si="12"/>
        <v>0.30795847750865046</v>
      </c>
      <c r="AU25" s="3">
        <f t="shared" si="21"/>
        <v>8.3506090476554523E-2</v>
      </c>
      <c r="AV25" s="3">
        <f t="shared" si="22"/>
        <v>0.52347199487523333</v>
      </c>
      <c r="AW25" s="2" t="str">
        <f t="shared" si="13"/>
        <v>Médio Impacto</v>
      </c>
      <c r="AX25" s="1">
        <v>0.36</v>
      </c>
      <c r="AY25" s="1">
        <v>0.34</v>
      </c>
      <c r="AZ25" s="1">
        <v>0.3</v>
      </c>
      <c r="BA25" s="3">
        <f t="shared" si="14"/>
        <v>0.65612993862911417</v>
      </c>
      <c r="BB25" s="3">
        <v>0.44400000000000001</v>
      </c>
      <c r="BC25" s="3">
        <f t="shared" si="23"/>
        <v>0.69750626775906766</v>
      </c>
      <c r="BD25" s="2" t="str">
        <f t="shared" si="15"/>
        <v>Média Relevância</v>
      </c>
    </row>
    <row r="26" spans="1:56">
      <c r="A26" s="11">
        <v>20515</v>
      </c>
      <c r="B26" s="1" t="s">
        <v>8</v>
      </c>
      <c r="C26" s="1" t="s">
        <v>6</v>
      </c>
      <c r="D26" s="1" t="s">
        <v>86</v>
      </c>
      <c r="E26" s="1" t="s">
        <v>0</v>
      </c>
      <c r="F26" s="4">
        <v>6500000</v>
      </c>
      <c r="G26" s="3">
        <v>0.95221022850000003</v>
      </c>
      <c r="H26" s="3">
        <f t="shared" si="16"/>
        <v>0.91384813370460083</v>
      </c>
      <c r="I26" s="3">
        <f t="shared" si="17"/>
        <v>0.98522885297039864</v>
      </c>
      <c r="J26" s="2" t="str">
        <f t="shared" si="0"/>
        <v>Média Pré-Viabilidade</v>
      </c>
      <c r="K26" s="1">
        <v>0.20399999999999999</v>
      </c>
      <c r="L26" s="3">
        <f t="shared" si="18"/>
        <v>0.29560338859235602</v>
      </c>
      <c r="M26" s="3">
        <f t="shared" si="19"/>
        <v>0.75022994474097737</v>
      </c>
      <c r="N26" s="2" t="str">
        <f t="shared" si="20"/>
        <v>Baixo IEST</v>
      </c>
      <c r="O26" s="1">
        <v>0</v>
      </c>
      <c r="P26" s="1">
        <v>0.109</v>
      </c>
      <c r="Q26" s="1">
        <f t="shared" si="1"/>
        <v>0</v>
      </c>
      <c r="R26" s="1">
        <v>0</v>
      </c>
      <c r="S26" s="1">
        <v>8.5999999999999993E-2</v>
      </c>
      <c r="T26" s="1">
        <f t="shared" si="2"/>
        <v>0</v>
      </c>
      <c r="U26" s="1">
        <v>1</v>
      </c>
      <c r="V26" s="1">
        <v>9.0999999999999998E-2</v>
      </c>
      <c r="W26" s="1">
        <f t="shared" si="3"/>
        <v>9.0999999999999998E-2</v>
      </c>
      <c r="X26" s="1">
        <v>0</v>
      </c>
      <c r="Y26" s="1">
        <v>0.114</v>
      </c>
      <c r="Z26" s="1">
        <f t="shared" si="4"/>
        <v>0</v>
      </c>
      <c r="AA26" s="1">
        <v>1</v>
      </c>
      <c r="AB26" s="1">
        <v>0.105</v>
      </c>
      <c r="AC26" s="1">
        <f t="shared" si="5"/>
        <v>0.105</v>
      </c>
      <c r="AD26" s="1">
        <v>0</v>
      </c>
      <c r="AE26" s="1">
        <v>8.2000000000000003E-2</v>
      </c>
      <c r="AF26" s="1">
        <f t="shared" si="6"/>
        <v>0</v>
      </c>
      <c r="AG26" s="1">
        <v>1</v>
      </c>
      <c r="AH26" s="1">
        <v>0.105</v>
      </c>
      <c r="AI26" s="1">
        <f t="shared" si="7"/>
        <v>0.105</v>
      </c>
      <c r="AJ26" s="1">
        <v>1</v>
      </c>
      <c r="AK26" s="1">
        <v>0.109</v>
      </c>
      <c r="AL26" s="1">
        <f t="shared" si="8"/>
        <v>0.109</v>
      </c>
      <c r="AM26" s="1">
        <v>0</v>
      </c>
      <c r="AN26" s="1">
        <v>0.109</v>
      </c>
      <c r="AO26" s="1">
        <f t="shared" si="9"/>
        <v>0</v>
      </c>
      <c r="AP26" s="1">
        <v>1</v>
      </c>
      <c r="AQ26" s="1">
        <v>8.8999999999999996E-2</v>
      </c>
      <c r="AR26" s="1">
        <f t="shared" si="10"/>
        <v>8.8999999999999996E-2</v>
      </c>
      <c r="AS26" s="1">
        <f t="shared" si="11"/>
        <v>0.499</v>
      </c>
      <c r="AT26" s="3">
        <f t="shared" si="12"/>
        <v>1</v>
      </c>
      <c r="AU26" s="3">
        <f t="shared" si="21"/>
        <v>8.3506090476554523E-2</v>
      </c>
      <c r="AV26" s="3">
        <f t="shared" si="22"/>
        <v>0.52347199487523333</v>
      </c>
      <c r="AW26" s="2" t="str">
        <f t="shared" si="13"/>
        <v>Alto Impacto</v>
      </c>
      <c r="AX26" s="1">
        <v>0.36</v>
      </c>
      <c r="AY26" s="1">
        <v>0.34</v>
      </c>
      <c r="AZ26" s="1">
        <v>0.3</v>
      </c>
      <c r="BA26" s="3">
        <f t="shared" si="14"/>
        <v>0.74495147769000003</v>
      </c>
      <c r="BB26" s="3">
        <v>0.44400000000000001</v>
      </c>
      <c r="BC26" s="3">
        <f t="shared" si="23"/>
        <v>0.69750626775906766</v>
      </c>
      <c r="BD26" s="2" t="str">
        <f t="shared" si="15"/>
        <v>Alta Relevância</v>
      </c>
    </row>
    <row r="27" spans="1:56">
      <c r="A27" s="11">
        <v>20517</v>
      </c>
      <c r="B27" s="1" t="s">
        <v>7</v>
      </c>
      <c r="C27" s="1" t="s">
        <v>6</v>
      </c>
      <c r="D27" s="1" t="s">
        <v>86</v>
      </c>
      <c r="E27" s="1" t="s">
        <v>0</v>
      </c>
      <c r="F27" s="4">
        <v>101620</v>
      </c>
      <c r="G27" s="3">
        <v>0.99962348050000005</v>
      </c>
      <c r="H27" s="3">
        <f t="shared" si="16"/>
        <v>0.91384813370460083</v>
      </c>
      <c r="I27" s="3">
        <f t="shared" si="17"/>
        <v>0.98522885297039864</v>
      </c>
      <c r="J27" s="2" t="str">
        <f t="shared" si="0"/>
        <v>Alta Pré-Viabilidade</v>
      </c>
      <c r="K27" s="1">
        <v>0.20399999999999999</v>
      </c>
      <c r="L27" s="3">
        <f t="shared" si="18"/>
        <v>0.29560338859235602</v>
      </c>
      <c r="M27" s="3">
        <f t="shared" si="19"/>
        <v>0.75022994474097737</v>
      </c>
      <c r="N27" s="2" t="str">
        <f t="shared" si="20"/>
        <v>Baixo IEST</v>
      </c>
      <c r="O27" s="1">
        <v>1</v>
      </c>
      <c r="P27" s="1">
        <v>0.109</v>
      </c>
      <c r="Q27" s="1">
        <f t="shared" si="1"/>
        <v>0.109</v>
      </c>
      <c r="R27" s="1">
        <v>0</v>
      </c>
      <c r="S27" s="1">
        <v>8.5999999999999993E-2</v>
      </c>
      <c r="T27" s="1">
        <f t="shared" si="2"/>
        <v>0</v>
      </c>
      <c r="U27" s="1">
        <v>0</v>
      </c>
      <c r="V27" s="1">
        <v>9.0999999999999998E-2</v>
      </c>
      <c r="W27" s="1">
        <f t="shared" si="3"/>
        <v>0</v>
      </c>
      <c r="X27" s="1">
        <v>0</v>
      </c>
      <c r="Y27" s="1">
        <v>0.114</v>
      </c>
      <c r="Z27" s="1">
        <f t="shared" si="4"/>
        <v>0</v>
      </c>
      <c r="AA27" s="1">
        <v>0</v>
      </c>
      <c r="AB27" s="1">
        <v>0.105</v>
      </c>
      <c r="AC27" s="1">
        <f t="shared" si="5"/>
        <v>0</v>
      </c>
      <c r="AD27" s="1">
        <v>0</v>
      </c>
      <c r="AE27" s="1">
        <v>8.2000000000000003E-2</v>
      </c>
      <c r="AF27" s="1">
        <f t="shared" si="6"/>
        <v>0</v>
      </c>
      <c r="AG27" s="1">
        <v>1</v>
      </c>
      <c r="AH27" s="1">
        <v>0.105</v>
      </c>
      <c r="AI27" s="1">
        <f t="shared" si="7"/>
        <v>0.105</v>
      </c>
      <c r="AJ27" s="1">
        <v>0</v>
      </c>
      <c r="AK27" s="1">
        <v>0.109</v>
      </c>
      <c r="AL27" s="1">
        <f t="shared" si="8"/>
        <v>0</v>
      </c>
      <c r="AM27" s="1">
        <v>0</v>
      </c>
      <c r="AN27" s="1">
        <v>0.109</v>
      </c>
      <c r="AO27" s="1">
        <f t="shared" si="9"/>
        <v>0</v>
      </c>
      <c r="AP27" s="1">
        <v>0</v>
      </c>
      <c r="AQ27" s="1">
        <v>8.8999999999999996E-2</v>
      </c>
      <c r="AR27" s="1">
        <f t="shared" si="10"/>
        <v>0</v>
      </c>
      <c r="AS27" s="1">
        <f t="shared" si="11"/>
        <v>0.214</v>
      </c>
      <c r="AT27" s="3">
        <f t="shared" si="12"/>
        <v>1.3840830449827E-2</v>
      </c>
      <c r="AU27" s="3">
        <f t="shared" si="21"/>
        <v>8.3506090476554523E-2</v>
      </c>
      <c r="AV27" s="3">
        <f t="shared" si="22"/>
        <v>0.52347199487523333</v>
      </c>
      <c r="AW27" s="2" t="str">
        <f t="shared" si="13"/>
        <v>Baixo Impacto</v>
      </c>
      <c r="AX27" s="1">
        <v>0.36</v>
      </c>
      <c r="AY27" s="1">
        <v>0.34</v>
      </c>
      <c r="AZ27" s="1">
        <v>0.3</v>
      </c>
      <c r="BA27" s="3">
        <f t="shared" si="14"/>
        <v>0.4060546823319377</v>
      </c>
      <c r="BB27" s="3">
        <v>0.44400000000000001</v>
      </c>
      <c r="BC27" s="3">
        <f t="shared" si="23"/>
        <v>0.69750626775906766</v>
      </c>
      <c r="BD27" s="2" t="str">
        <f t="shared" si="15"/>
        <v>Baixa Relevância</v>
      </c>
    </row>
    <row r="28" spans="1:56">
      <c r="A28" s="11">
        <v>20526</v>
      </c>
      <c r="B28" s="1" t="s">
        <v>5</v>
      </c>
      <c r="C28" s="1" t="s">
        <v>1</v>
      </c>
      <c r="D28" s="1" t="s">
        <v>86</v>
      </c>
      <c r="E28" s="1" t="s">
        <v>0</v>
      </c>
      <c r="F28" s="4">
        <v>101620</v>
      </c>
      <c r="G28" s="3">
        <v>0.99962348050000005</v>
      </c>
      <c r="H28" s="3">
        <f t="shared" si="16"/>
        <v>0.91384813370460083</v>
      </c>
      <c r="I28" s="3">
        <f t="shared" si="17"/>
        <v>0.98522885297039864</v>
      </c>
      <c r="J28" s="2" t="str">
        <f t="shared" si="0"/>
        <v>Alta Pré-Viabilidade</v>
      </c>
      <c r="K28" s="1">
        <v>0.20399999999999999</v>
      </c>
      <c r="L28" s="3">
        <f t="shared" si="18"/>
        <v>0.29560338859235602</v>
      </c>
      <c r="M28" s="3">
        <f t="shared" si="19"/>
        <v>0.75022994474097737</v>
      </c>
      <c r="N28" s="2" t="str">
        <f t="shared" si="20"/>
        <v>Baixo IEST</v>
      </c>
      <c r="O28" s="1">
        <v>0</v>
      </c>
      <c r="P28" s="1">
        <v>0.109</v>
      </c>
      <c r="Q28" s="1">
        <f t="shared" si="1"/>
        <v>0</v>
      </c>
      <c r="R28" s="1">
        <v>0</v>
      </c>
      <c r="S28" s="1">
        <v>8.5999999999999993E-2</v>
      </c>
      <c r="T28" s="1">
        <f t="shared" si="2"/>
        <v>0</v>
      </c>
      <c r="U28" s="1">
        <v>0</v>
      </c>
      <c r="V28" s="1">
        <v>9.0999999999999998E-2</v>
      </c>
      <c r="W28" s="1">
        <f t="shared" si="3"/>
        <v>0</v>
      </c>
      <c r="X28" s="1">
        <v>0</v>
      </c>
      <c r="Y28" s="1">
        <v>0.114</v>
      </c>
      <c r="Z28" s="1">
        <f t="shared" si="4"/>
        <v>0</v>
      </c>
      <c r="AA28" s="1">
        <v>1</v>
      </c>
      <c r="AB28" s="1">
        <v>0.105</v>
      </c>
      <c r="AC28" s="1">
        <f t="shared" si="5"/>
        <v>0.105</v>
      </c>
      <c r="AD28" s="1">
        <v>0</v>
      </c>
      <c r="AE28" s="1">
        <v>8.2000000000000003E-2</v>
      </c>
      <c r="AF28" s="1">
        <f t="shared" si="6"/>
        <v>0</v>
      </c>
      <c r="AG28" s="1">
        <v>0</v>
      </c>
      <c r="AH28" s="1">
        <v>0.105</v>
      </c>
      <c r="AI28" s="1">
        <f t="shared" si="7"/>
        <v>0</v>
      </c>
      <c r="AJ28" s="1">
        <v>1</v>
      </c>
      <c r="AK28" s="1">
        <v>0.109</v>
      </c>
      <c r="AL28" s="1">
        <f t="shared" si="8"/>
        <v>0.109</v>
      </c>
      <c r="AM28" s="1">
        <v>0</v>
      </c>
      <c r="AN28" s="1">
        <v>0.109</v>
      </c>
      <c r="AO28" s="1">
        <f t="shared" si="9"/>
        <v>0</v>
      </c>
      <c r="AP28" s="1">
        <v>0</v>
      </c>
      <c r="AQ28" s="1">
        <v>8.8999999999999996E-2</v>
      </c>
      <c r="AR28" s="1">
        <f t="shared" si="10"/>
        <v>0</v>
      </c>
      <c r="AS28" s="1">
        <f t="shared" si="11"/>
        <v>0.214</v>
      </c>
      <c r="AT28" s="3">
        <f t="shared" si="12"/>
        <v>1.3840830449827E-2</v>
      </c>
      <c r="AU28" s="3">
        <f t="shared" si="21"/>
        <v>8.3506090476554523E-2</v>
      </c>
      <c r="AV28" s="3">
        <f t="shared" si="22"/>
        <v>0.52347199487523333</v>
      </c>
      <c r="AW28" s="2" t="str">
        <f t="shared" si="13"/>
        <v>Baixo Impacto</v>
      </c>
      <c r="AX28" s="1">
        <v>0.36</v>
      </c>
      <c r="AY28" s="1">
        <v>0.34</v>
      </c>
      <c r="AZ28" s="1">
        <v>0.3</v>
      </c>
      <c r="BA28" s="3">
        <f t="shared" si="14"/>
        <v>0.4060546823319377</v>
      </c>
      <c r="BB28" s="3">
        <v>0.44400000000000001</v>
      </c>
      <c r="BC28" s="3">
        <f t="shared" si="23"/>
        <v>0.69750626775906766</v>
      </c>
      <c r="BD28" s="2" t="str">
        <f t="shared" si="15"/>
        <v>Baixa Relevância</v>
      </c>
    </row>
    <row r="29" spans="1:56">
      <c r="A29" s="11">
        <v>20527</v>
      </c>
      <c r="B29" s="1" t="s">
        <v>4</v>
      </c>
      <c r="C29" s="1" t="s">
        <v>1</v>
      </c>
      <c r="D29" s="1" t="s">
        <v>86</v>
      </c>
      <c r="E29" s="1" t="s">
        <v>0</v>
      </c>
      <c r="F29" s="4">
        <v>101620</v>
      </c>
      <c r="G29" s="3">
        <v>0.99962348050000005</v>
      </c>
      <c r="H29" s="3">
        <f t="shared" si="16"/>
        <v>0.91384813370460083</v>
      </c>
      <c r="I29" s="3">
        <f t="shared" si="17"/>
        <v>0.98522885297039864</v>
      </c>
      <c r="J29" s="2" t="str">
        <f t="shared" si="0"/>
        <v>Alta Pré-Viabilidade</v>
      </c>
      <c r="K29" s="1">
        <v>0.20399999999999999</v>
      </c>
      <c r="L29" s="3">
        <f t="shared" si="18"/>
        <v>0.29560338859235602</v>
      </c>
      <c r="M29" s="3">
        <f t="shared" si="19"/>
        <v>0.75022994474097737</v>
      </c>
      <c r="N29" s="2" t="str">
        <f t="shared" si="20"/>
        <v>Baixo IEST</v>
      </c>
      <c r="O29" s="1">
        <v>0</v>
      </c>
      <c r="P29" s="1">
        <v>0.109</v>
      </c>
      <c r="Q29" s="1">
        <f t="shared" si="1"/>
        <v>0</v>
      </c>
      <c r="R29" s="1">
        <v>0</v>
      </c>
      <c r="S29" s="1">
        <v>8.5999999999999993E-2</v>
      </c>
      <c r="T29" s="1">
        <f t="shared" si="2"/>
        <v>0</v>
      </c>
      <c r="U29" s="1">
        <v>0</v>
      </c>
      <c r="V29" s="1">
        <v>9.0999999999999998E-2</v>
      </c>
      <c r="W29" s="1">
        <f t="shared" si="3"/>
        <v>0</v>
      </c>
      <c r="X29" s="1">
        <v>1</v>
      </c>
      <c r="Y29" s="1">
        <v>0.114</v>
      </c>
      <c r="Z29" s="1">
        <f t="shared" si="4"/>
        <v>0.114</v>
      </c>
      <c r="AA29" s="1">
        <v>0</v>
      </c>
      <c r="AB29" s="1">
        <v>0.105</v>
      </c>
      <c r="AC29" s="1">
        <f t="shared" si="5"/>
        <v>0</v>
      </c>
      <c r="AD29" s="1">
        <v>0</v>
      </c>
      <c r="AE29" s="1">
        <v>8.2000000000000003E-2</v>
      </c>
      <c r="AF29" s="1">
        <f t="shared" si="6"/>
        <v>0</v>
      </c>
      <c r="AG29" s="1">
        <v>1</v>
      </c>
      <c r="AH29" s="1">
        <v>0.105</v>
      </c>
      <c r="AI29" s="1">
        <f t="shared" si="7"/>
        <v>0.105</v>
      </c>
      <c r="AJ29" s="1">
        <v>0</v>
      </c>
      <c r="AK29" s="1">
        <v>0.109</v>
      </c>
      <c r="AL29" s="1">
        <f t="shared" si="8"/>
        <v>0</v>
      </c>
      <c r="AM29" s="1">
        <v>0</v>
      </c>
      <c r="AN29" s="1">
        <v>0.109</v>
      </c>
      <c r="AO29" s="1">
        <f t="shared" si="9"/>
        <v>0</v>
      </c>
      <c r="AP29" s="1">
        <v>0</v>
      </c>
      <c r="AQ29" s="1">
        <v>8.8999999999999996E-2</v>
      </c>
      <c r="AR29" s="1">
        <f t="shared" si="10"/>
        <v>0</v>
      </c>
      <c r="AS29" s="1">
        <f t="shared" si="11"/>
        <v>0.219</v>
      </c>
      <c r="AT29" s="3">
        <f t="shared" si="12"/>
        <v>3.1141868512110749E-2</v>
      </c>
      <c r="AU29" s="3">
        <f t="shared" si="21"/>
        <v>8.3506090476554523E-2</v>
      </c>
      <c r="AV29" s="3">
        <f t="shared" si="22"/>
        <v>0.52347199487523333</v>
      </c>
      <c r="AW29" s="2" t="str">
        <f t="shared" si="13"/>
        <v>Baixo Impacto</v>
      </c>
      <c r="AX29" s="1">
        <v>0.36</v>
      </c>
      <c r="AY29" s="1">
        <v>0.34</v>
      </c>
      <c r="AZ29" s="1">
        <v>0.3</v>
      </c>
      <c r="BA29" s="3">
        <f t="shared" si="14"/>
        <v>0.41228305603435988</v>
      </c>
      <c r="BB29" s="3">
        <v>0.44400000000000001</v>
      </c>
      <c r="BC29" s="3">
        <f t="shared" si="23"/>
        <v>0.69750626775906766</v>
      </c>
      <c r="BD29" s="2" t="str">
        <f t="shared" si="15"/>
        <v>Baixa Relevância</v>
      </c>
    </row>
    <row r="30" spans="1:56">
      <c r="A30" s="11">
        <v>20528</v>
      </c>
      <c r="B30" s="1" t="s">
        <v>3</v>
      </c>
      <c r="C30" s="1" t="s">
        <v>1</v>
      </c>
      <c r="D30" s="1" t="s">
        <v>86</v>
      </c>
      <c r="E30" s="1" t="s">
        <v>0</v>
      </c>
      <c r="F30" s="4">
        <v>101620</v>
      </c>
      <c r="G30" s="3">
        <v>0.99962348050000005</v>
      </c>
      <c r="H30" s="3">
        <f t="shared" si="16"/>
        <v>0.91384813370460083</v>
      </c>
      <c r="I30" s="3">
        <f t="shared" si="17"/>
        <v>0.98522885297039864</v>
      </c>
      <c r="J30" s="2" t="str">
        <f t="shared" si="0"/>
        <v>Alta Pré-Viabilidade</v>
      </c>
      <c r="K30" s="1">
        <v>0.20399999999999999</v>
      </c>
      <c r="L30" s="3">
        <f t="shared" si="18"/>
        <v>0.29560338859235602</v>
      </c>
      <c r="M30" s="3">
        <f t="shared" si="19"/>
        <v>0.75022994474097737</v>
      </c>
      <c r="N30" s="2" t="str">
        <f t="shared" si="20"/>
        <v>Baixo IEST</v>
      </c>
      <c r="O30" s="1">
        <v>0</v>
      </c>
      <c r="P30" s="1">
        <v>0.109</v>
      </c>
      <c r="Q30" s="1">
        <f t="shared" si="1"/>
        <v>0</v>
      </c>
      <c r="R30" s="1">
        <v>0</v>
      </c>
      <c r="S30" s="1">
        <v>8.5999999999999993E-2</v>
      </c>
      <c r="T30" s="1">
        <f t="shared" si="2"/>
        <v>0</v>
      </c>
      <c r="U30" s="1">
        <v>0</v>
      </c>
      <c r="V30" s="1">
        <v>9.0999999999999998E-2</v>
      </c>
      <c r="W30" s="1">
        <f t="shared" si="3"/>
        <v>0</v>
      </c>
      <c r="X30" s="1">
        <v>1</v>
      </c>
      <c r="Y30" s="1">
        <v>0.114</v>
      </c>
      <c r="Z30" s="1">
        <f t="shared" si="4"/>
        <v>0.114</v>
      </c>
      <c r="AA30" s="1">
        <v>0</v>
      </c>
      <c r="AB30" s="1">
        <v>0.105</v>
      </c>
      <c r="AC30" s="1">
        <f t="shared" si="5"/>
        <v>0</v>
      </c>
      <c r="AD30" s="1">
        <v>0</v>
      </c>
      <c r="AE30" s="1">
        <v>8.2000000000000003E-2</v>
      </c>
      <c r="AF30" s="1">
        <f t="shared" si="6"/>
        <v>0</v>
      </c>
      <c r="AG30" s="1">
        <v>1</v>
      </c>
      <c r="AH30" s="1">
        <v>0.105</v>
      </c>
      <c r="AI30" s="1">
        <f t="shared" si="7"/>
        <v>0.105</v>
      </c>
      <c r="AJ30" s="1">
        <v>0</v>
      </c>
      <c r="AK30" s="1">
        <v>0.109</v>
      </c>
      <c r="AL30" s="1">
        <f t="shared" si="8"/>
        <v>0</v>
      </c>
      <c r="AM30" s="1">
        <v>0</v>
      </c>
      <c r="AN30" s="1">
        <v>0.109</v>
      </c>
      <c r="AO30" s="1">
        <f t="shared" si="9"/>
        <v>0</v>
      </c>
      <c r="AP30" s="1">
        <v>0</v>
      </c>
      <c r="AQ30" s="1">
        <v>8.8999999999999996E-2</v>
      </c>
      <c r="AR30" s="1">
        <f t="shared" si="10"/>
        <v>0</v>
      </c>
      <c r="AS30" s="1">
        <f t="shared" si="11"/>
        <v>0.219</v>
      </c>
      <c r="AT30" s="3">
        <f t="shared" si="12"/>
        <v>3.1141868512110749E-2</v>
      </c>
      <c r="AU30" s="3">
        <f t="shared" si="21"/>
        <v>8.3506090476554523E-2</v>
      </c>
      <c r="AV30" s="3">
        <f t="shared" si="22"/>
        <v>0.52347199487523333</v>
      </c>
      <c r="AW30" s="2" t="str">
        <f t="shared" si="13"/>
        <v>Baixo Impacto</v>
      </c>
      <c r="AX30" s="1">
        <v>0.36</v>
      </c>
      <c r="AY30" s="1">
        <v>0.34</v>
      </c>
      <c r="AZ30" s="1">
        <v>0.3</v>
      </c>
      <c r="BA30" s="3">
        <f t="shared" si="14"/>
        <v>0.41228305603435988</v>
      </c>
      <c r="BB30" s="3">
        <v>0.44400000000000001</v>
      </c>
      <c r="BC30" s="3">
        <f t="shared" si="23"/>
        <v>0.69750626775906766</v>
      </c>
      <c r="BD30" s="2" t="str">
        <f t="shared" si="15"/>
        <v>Baixa Relevância</v>
      </c>
    </row>
    <row r="31" spans="1:56">
      <c r="A31" s="11">
        <v>20529</v>
      </c>
      <c r="B31" s="1" t="s">
        <v>2</v>
      </c>
      <c r="C31" s="1" t="s">
        <v>1</v>
      </c>
      <c r="D31" s="1" t="s">
        <v>86</v>
      </c>
      <c r="E31" s="1" t="s">
        <v>0</v>
      </c>
      <c r="F31" s="4">
        <v>101620</v>
      </c>
      <c r="G31" s="3">
        <v>0.99962348050000005</v>
      </c>
      <c r="H31" s="3">
        <f t="shared" si="16"/>
        <v>0.91384813370460083</v>
      </c>
      <c r="I31" s="3">
        <f t="shared" si="17"/>
        <v>0.98522885297039864</v>
      </c>
      <c r="J31" s="2" t="str">
        <f t="shared" si="0"/>
        <v>Alta Pré-Viabilidade</v>
      </c>
      <c r="K31" s="1">
        <v>0.20399999999999999</v>
      </c>
      <c r="L31" s="3">
        <f t="shared" si="18"/>
        <v>0.29560338859235602</v>
      </c>
      <c r="M31" s="3">
        <f t="shared" si="19"/>
        <v>0.75022994474097737</v>
      </c>
      <c r="N31" s="2" t="str">
        <f t="shared" si="20"/>
        <v>Baixo IEST</v>
      </c>
      <c r="O31" s="1">
        <v>0</v>
      </c>
      <c r="P31" s="1">
        <v>0.109</v>
      </c>
      <c r="Q31" s="1">
        <f t="shared" si="1"/>
        <v>0</v>
      </c>
      <c r="R31" s="1">
        <v>0</v>
      </c>
      <c r="S31" s="1">
        <v>8.5999999999999993E-2</v>
      </c>
      <c r="T31" s="1">
        <f t="shared" si="2"/>
        <v>0</v>
      </c>
      <c r="U31" s="1">
        <v>0</v>
      </c>
      <c r="V31" s="1">
        <v>9.0999999999999998E-2</v>
      </c>
      <c r="W31" s="1">
        <f t="shared" si="3"/>
        <v>0</v>
      </c>
      <c r="X31" s="1">
        <v>0</v>
      </c>
      <c r="Y31" s="1">
        <v>0.114</v>
      </c>
      <c r="Z31" s="1">
        <f t="shared" si="4"/>
        <v>0</v>
      </c>
      <c r="AA31" s="1">
        <v>1</v>
      </c>
      <c r="AB31" s="1">
        <v>0.105</v>
      </c>
      <c r="AC31" s="1">
        <f t="shared" si="5"/>
        <v>0.105</v>
      </c>
      <c r="AD31" s="1">
        <v>0</v>
      </c>
      <c r="AE31" s="1">
        <v>8.2000000000000003E-2</v>
      </c>
      <c r="AF31" s="1">
        <f t="shared" si="6"/>
        <v>0</v>
      </c>
      <c r="AG31" s="1">
        <v>1</v>
      </c>
      <c r="AH31" s="1">
        <v>0.105</v>
      </c>
      <c r="AI31" s="1">
        <f t="shared" si="7"/>
        <v>0.105</v>
      </c>
      <c r="AJ31" s="1">
        <v>0</v>
      </c>
      <c r="AK31" s="1">
        <v>0.109</v>
      </c>
      <c r="AL31" s="1">
        <f t="shared" si="8"/>
        <v>0</v>
      </c>
      <c r="AM31" s="1">
        <v>0</v>
      </c>
      <c r="AN31" s="1">
        <v>0.109</v>
      </c>
      <c r="AO31" s="1">
        <f t="shared" si="9"/>
        <v>0</v>
      </c>
      <c r="AP31" s="1">
        <v>0</v>
      </c>
      <c r="AQ31" s="1">
        <v>8.8999999999999996E-2</v>
      </c>
      <c r="AR31" s="1">
        <f t="shared" si="10"/>
        <v>0</v>
      </c>
      <c r="AS31" s="1">
        <f t="shared" si="11"/>
        <v>0.21</v>
      </c>
      <c r="AT31" s="3">
        <f t="shared" si="12"/>
        <v>0</v>
      </c>
      <c r="AU31" s="3">
        <f t="shared" si="21"/>
        <v>8.3506090476554523E-2</v>
      </c>
      <c r="AV31" s="3">
        <f t="shared" si="22"/>
        <v>0.52347199487523333</v>
      </c>
      <c r="AW31" s="2" t="str">
        <f t="shared" si="13"/>
        <v>Baixo Impacto</v>
      </c>
      <c r="AX31" s="1">
        <v>0.36</v>
      </c>
      <c r="AY31" s="1">
        <v>0.34</v>
      </c>
      <c r="AZ31" s="1">
        <v>0.3</v>
      </c>
      <c r="BA31" s="3">
        <f t="shared" si="14"/>
        <v>0.40107198337</v>
      </c>
      <c r="BB31" s="3">
        <v>0.44400000000000001</v>
      </c>
      <c r="BC31" s="3">
        <f t="shared" si="23"/>
        <v>0.69750626775906766</v>
      </c>
      <c r="BD31" s="2" t="str">
        <f t="shared" si="15"/>
        <v>Baixa Relevância</v>
      </c>
    </row>
    <row r="32" spans="1:56">
      <c r="H32" s="3"/>
      <c r="L32" s="3"/>
    </row>
  </sheetData>
  <autoFilter ref="A7:BA31" xr:uid="{18444E0E-3785-44C4-8EC2-37284C60EE1E}"/>
  <mergeCells count="1">
    <mergeCell ref="A1:BA4"/>
  </mergeCells>
  <conditionalFormatting sqref="A1">
    <cfRule type="containsText" dxfId="0" priority="1" operator="containsText" text="">
      <formula>NOT(ISERROR(SEARCH("",A1)))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Hidroviário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Luís Philipe Vilara Ribeiro</dc:creator>
  <cp:lastModifiedBy>Bruno Gonzalez Nobrega</cp:lastModifiedBy>
  <dcterms:created xsi:type="dcterms:W3CDTF">2024-06-12T13:35:31Z</dcterms:created>
  <dcterms:modified xsi:type="dcterms:W3CDTF">2024-11-29T21:04:26Z</dcterms:modified>
</cp:coreProperties>
</file>