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fraestrutura.sharepoint.com/sites/CGNA/Shared Documents/Formulários - Portaria nº 1.460/"/>
    </mc:Choice>
  </mc:AlternateContent>
  <xr:revisionPtr revIDLastSave="727" documentId="8_{5824DF71-F01F-4BE8-9599-51B324AA7118}" xr6:coauthVersionLast="47" xr6:coauthVersionMax="47" xr10:uidLastSave="{B60B9535-47F3-4449-B68E-DB5387FC2C21}"/>
  <bookViews>
    <workbookView xWindow="28680" yWindow="-120" windowWidth="29040" windowHeight="15720" activeTab="2" xr2:uid="{B5100B0A-08B4-467B-AF93-BF1E2EDED08A}"/>
  </bookViews>
  <sheets>
    <sheet name="Projeto" sheetId="1" r:id="rId1"/>
    <sheet name="ORÇAMENTO" sheetId="2" r:id="rId2"/>
    <sheet name="QUF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15" i="3" s="1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D14" i="3"/>
  <c r="D13" i="3"/>
  <c r="D12" i="3"/>
  <c r="D11" i="3"/>
  <c r="D10" i="3"/>
  <c r="D9" i="3"/>
  <c r="D7" i="3"/>
  <c r="D6" i="3"/>
  <c r="D18" i="3"/>
  <c r="D24" i="3" s="1"/>
  <c r="D21" i="3"/>
  <c r="D16" i="3" l="1"/>
  <c r="D8" i="3"/>
  <c r="C14" i="3"/>
  <c r="C13" i="3"/>
  <c r="C12" i="3"/>
  <c r="J10" i="2" l="1"/>
  <c r="C10" i="3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172" i="2"/>
  <c r="J171" i="2"/>
  <c r="J170" i="2"/>
  <c r="J169" i="2"/>
  <c r="J168" i="2"/>
  <c r="J167" i="2"/>
  <c r="J166" i="2"/>
  <c r="J165" i="2"/>
  <c r="J164" i="2"/>
  <c r="J163" i="2"/>
  <c r="J162" i="2"/>
  <c r="J161" i="2"/>
  <c r="J160" i="2"/>
  <c r="J159" i="2"/>
  <c r="J158" i="2"/>
  <c r="J157" i="2"/>
  <c r="J156" i="2"/>
  <c r="J155" i="2"/>
  <c r="J154" i="2"/>
  <c r="J153" i="2"/>
  <c r="J152" i="2"/>
  <c r="J151" i="2"/>
  <c r="J150" i="2"/>
  <c r="J149" i="2"/>
  <c r="J148" i="2"/>
  <c r="J147" i="2"/>
  <c r="K162" i="2" s="1"/>
  <c r="BY13" i="3" s="1"/>
  <c r="J146" i="2"/>
  <c r="J145" i="2"/>
  <c r="J144" i="2"/>
  <c r="J143" i="2"/>
  <c r="J142" i="2"/>
  <c r="J141" i="2"/>
  <c r="J140" i="2"/>
  <c r="J139" i="2"/>
  <c r="J138" i="2"/>
  <c r="J137" i="2"/>
  <c r="J136" i="2"/>
  <c r="J135" i="2"/>
  <c r="J134" i="2"/>
  <c r="J133" i="2"/>
  <c r="J132" i="2"/>
  <c r="J131" i="2"/>
  <c r="H2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BJ8" i="3"/>
  <c r="BK8" i="3"/>
  <c r="BL8" i="3"/>
  <c r="BM8" i="3"/>
  <c r="BN8" i="3"/>
  <c r="BO8" i="3"/>
  <c r="BP8" i="3"/>
  <c r="BQ8" i="3"/>
  <c r="BR8" i="3"/>
  <c r="BS8" i="3"/>
  <c r="BT8" i="3"/>
  <c r="BU8" i="3"/>
  <c r="BV8" i="3"/>
  <c r="BW8" i="3"/>
  <c r="BX8" i="3"/>
  <c r="C11" i="3"/>
  <c r="C9" i="3"/>
  <c r="C8" i="3"/>
  <c r="C7" i="3"/>
  <c r="C6" i="3"/>
  <c r="C5" i="3"/>
  <c r="BY23" i="3"/>
  <c r="BY22" i="3"/>
  <c r="BX21" i="3"/>
  <c r="BW21" i="3"/>
  <c r="BV21" i="3"/>
  <c r="BU21" i="3"/>
  <c r="BT21" i="3"/>
  <c r="BS21" i="3"/>
  <c r="BR21" i="3"/>
  <c r="BQ21" i="3"/>
  <c r="BP21" i="3"/>
  <c r="BO21" i="3"/>
  <c r="BN21" i="3"/>
  <c r="BM21" i="3"/>
  <c r="BL21" i="3"/>
  <c r="BK21" i="3"/>
  <c r="BJ21" i="3"/>
  <c r="BI21" i="3"/>
  <c r="BH21" i="3"/>
  <c r="BG21" i="3"/>
  <c r="BF21" i="3"/>
  <c r="BE21" i="3"/>
  <c r="BD21" i="3"/>
  <c r="BC21" i="3"/>
  <c r="BB21" i="3"/>
  <c r="BA21" i="3"/>
  <c r="AZ21" i="3"/>
  <c r="AY21" i="3"/>
  <c r="AX21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BY21" i="3"/>
  <c r="BY20" i="3"/>
  <c r="BY19" i="3"/>
  <c r="BX18" i="3"/>
  <c r="BW18" i="3"/>
  <c r="BV18" i="3"/>
  <c r="BU18" i="3"/>
  <c r="BT18" i="3"/>
  <c r="BS18" i="3"/>
  <c r="BR18" i="3"/>
  <c r="BQ18" i="3"/>
  <c r="BP18" i="3"/>
  <c r="BO18" i="3"/>
  <c r="BN18" i="3"/>
  <c r="BM18" i="3"/>
  <c r="BL18" i="3"/>
  <c r="BK18" i="3"/>
  <c r="BJ18" i="3"/>
  <c r="BI18" i="3"/>
  <c r="BH18" i="3"/>
  <c r="BG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BY17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K100" i="2" l="1"/>
  <c r="K146" i="2"/>
  <c r="BY12" i="3" s="1"/>
  <c r="K172" i="2"/>
  <c r="BY14" i="3" s="1"/>
  <c r="E16" i="3"/>
  <c r="G24" i="3"/>
  <c r="W24" i="3"/>
  <c r="AM24" i="3"/>
  <c r="BK24" i="3"/>
  <c r="O24" i="3"/>
  <c r="AE24" i="3"/>
  <c r="AU24" i="3"/>
  <c r="BC24" i="3"/>
  <c r="BS24" i="3"/>
  <c r="I24" i="3"/>
  <c r="Q24" i="3"/>
  <c r="Y24" i="3"/>
  <c r="AG24" i="3"/>
  <c r="AO24" i="3"/>
  <c r="AW24" i="3"/>
  <c r="BE24" i="3"/>
  <c r="BM24" i="3"/>
  <c r="BU24" i="3"/>
  <c r="J24" i="3"/>
  <c r="R24" i="3"/>
  <c r="Z24" i="3"/>
  <c r="AH24" i="3"/>
  <c r="AP24" i="3"/>
  <c r="AX24" i="3"/>
  <c r="BF24" i="3"/>
  <c r="BN24" i="3"/>
  <c r="BV24" i="3"/>
  <c r="K24" i="3"/>
  <c r="S24" i="3"/>
  <c r="AA24" i="3"/>
  <c r="AI24" i="3"/>
  <c r="AQ24" i="3"/>
  <c r="AY24" i="3"/>
  <c r="BG24" i="3"/>
  <c r="BO24" i="3"/>
  <c r="H24" i="3"/>
  <c r="P24" i="3"/>
  <c r="X24" i="3"/>
  <c r="AF24" i="3"/>
  <c r="AN24" i="3"/>
  <c r="AV24" i="3"/>
  <c r="BD24" i="3"/>
  <c r="BL24" i="3"/>
  <c r="BT24" i="3"/>
  <c r="BY24" i="3"/>
  <c r="L24" i="3"/>
  <c r="T24" i="3"/>
  <c r="AB24" i="3"/>
  <c r="AJ24" i="3"/>
  <c r="AR24" i="3"/>
  <c r="AZ24" i="3"/>
  <c r="BH24" i="3"/>
  <c r="BP24" i="3"/>
  <c r="BX24" i="3"/>
  <c r="F24" i="3"/>
  <c r="N24" i="3"/>
  <c r="V24" i="3"/>
  <c r="AD24" i="3"/>
  <c r="AL24" i="3"/>
  <c r="AT24" i="3"/>
  <c r="BB24" i="3"/>
  <c r="BJ24" i="3"/>
  <c r="BR24" i="3"/>
  <c r="BW24" i="3"/>
  <c r="E24" i="3"/>
  <c r="M24" i="3"/>
  <c r="U24" i="3"/>
  <c r="AC24" i="3"/>
  <c r="AK24" i="3"/>
  <c r="AS24" i="3"/>
  <c r="BA24" i="3"/>
  <c r="BI24" i="3"/>
  <c r="BQ24" i="3"/>
  <c r="BY18" i="3"/>
  <c r="F16" i="3" l="1"/>
  <c r="G16" i="3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AL16" i="3" s="1"/>
  <c r="AM16" i="3" s="1"/>
  <c r="AN16" i="3" s="1"/>
  <c r="AO16" i="3" s="1"/>
  <c r="AP16" i="3" s="1"/>
  <c r="AQ16" i="3" s="1"/>
  <c r="AR16" i="3" s="1"/>
  <c r="AS16" i="3" s="1"/>
  <c r="AT16" i="3" s="1"/>
  <c r="AU16" i="3" s="1"/>
  <c r="AV16" i="3" s="1"/>
  <c r="AW16" i="3" s="1"/>
  <c r="AX16" i="3" s="1"/>
  <c r="AY16" i="3" s="1"/>
  <c r="AZ16" i="3" s="1"/>
  <c r="BA16" i="3" s="1"/>
  <c r="BB16" i="3" s="1"/>
  <c r="BC16" i="3" s="1"/>
  <c r="BD16" i="3" s="1"/>
  <c r="BE16" i="3" s="1"/>
  <c r="BF16" i="3" s="1"/>
  <c r="BG16" i="3" s="1"/>
  <c r="BH16" i="3" s="1"/>
  <c r="BI16" i="3" s="1"/>
  <c r="BJ16" i="3" s="1"/>
  <c r="BK16" i="3" s="1"/>
  <c r="BL16" i="3" s="1"/>
  <c r="BM16" i="3" s="1"/>
  <c r="BN16" i="3" s="1"/>
  <c r="BO16" i="3" s="1"/>
  <c r="BP16" i="3" s="1"/>
  <c r="BQ16" i="3" s="1"/>
  <c r="BR16" i="3" s="1"/>
  <c r="BS16" i="3" s="1"/>
  <c r="BT16" i="3" s="1"/>
  <c r="BU16" i="3" s="1"/>
  <c r="BV16" i="3" s="1"/>
  <c r="BW16" i="3" s="1"/>
  <c r="BX16" i="3" s="1"/>
  <c r="I176" i="2"/>
  <c r="BY10" i="3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19" i="2"/>
  <c r="J20" i="2"/>
  <c r="J21" i="2"/>
  <c r="J22" i="2"/>
  <c r="J23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18" i="2"/>
  <c r="J17" i="2"/>
  <c r="J16" i="2"/>
  <c r="J15" i="2"/>
  <c r="J14" i="2"/>
  <c r="J13" i="2"/>
  <c r="J12" i="2"/>
  <c r="J11" i="2"/>
  <c r="J9" i="2"/>
  <c r="J7" i="2"/>
  <c r="H3" i="3" s="1"/>
  <c r="K130" i="2" l="1"/>
  <c r="BY11" i="3" s="1"/>
  <c r="K48" i="2"/>
  <c r="BY6" i="3" s="1"/>
  <c r="K25" i="2"/>
  <c r="K68" i="2"/>
  <c r="BY7" i="3" s="1"/>
  <c r="K84" i="2"/>
  <c r="BY9" i="3" s="1"/>
  <c r="J176" i="2"/>
  <c r="BY5" i="3" l="1"/>
  <c r="BY8" i="3" l="1"/>
  <c r="BY15" i="3"/>
  <c r="BY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Luiz Henrique Campos</author>
  </authors>
  <commentList>
    <comment ref="F140" authorId="0" shapeId="0" xr:uid="{62E9530A-7B85-41A6-BB5D-1E34B626CECB}">
      <text>
        <r>
          <rPr>
            <b/>
            <sz val="9"/>
            <color indexed="81"/>
            <rFont val="Segoe UI"/>
            <family val="2"/>
          </rPr>
          <t>especificar todas as bases de montagem (perfis, blocos, etc)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147" authorId="0" shapeId="0" xr:uid="{8E2C214A-2907-4C44-9068-65D60F810E71}">
      <text>
        <r>
          <rPr>
            <b/>
            <sz val="9"/>
            <color indexed="81"/>
            <rFont val="Segoe UI"/>
            <family val="2"/>
          </rPr>
          <t>especificar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148" authorId="0" shapeId="0" xr:uid="{8911940C-DA2F-48A9-8C9E-2DE899468900}">
      <text>
        <r>
          <rPr>
            <b/>
            <sz val="9"/>
            <color indexed="81"/>
            <rFont val="Segoe UI"/>
            <family val="2"/>
          </rPr>
          <t>especificar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163" authorId="0" shapeId="0" xr:uid="{22D45C6A-345C-4FC0-89CE-0E2326FC537B}">
      <text>
        <r>
          <rPr>
            <b/>
            <sz val="9"/>
            <color indexed="81"/>
            <rFont val="Segoe UI"/>
            <family val="2"/>
          </rPr>
          <t>especificar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164" authorId="0" shapeId="0" xr:uid="{AEF3CD9A-236D-45A7-BCA0-FEAEC7EA78FC}">
      <text>
        <r>
          <rPr>
            <b/>
            <sz val="9"/>
            <color indexed="81"/>
            <rFont val="Segoe UI"/>
            <family val="2"/>
          </rPr>
          <t>especificar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<sst xmlns="http://schemas.openxmlformats.org/spreadsheetml/2006/main" count="689" uniqueCount="335">
  <si>
    <t>APRESENTAÇÃO DO PROJETO</t>
  </si>
  <si>
    <t>PROJETO DE INSTALAÇÕES INDUSTRIAIS E/OU TERMINAIS PORTUÁRIOS</t>
  </si>
  <si>
    <t>OBJETIVOS DO PROJETO:</t>
  </si>
  <si>
    <t>DETALHAMENTO DA OBRA: (LOCAL, ÁREA, COMPOSIÇÃO)</t>
  </si>
  <si>
    <t>CARACTERÍSTICAS TÉCNICAS DA OBRA:</t>
  </si>
  <si>
    <t>PROCESSO PRODUTIVO:</t>
  </si>
  <si>
    <t>LICENÇAS E CONTRIBUIÇÕES AMBIENTAIS</t>
  </si>
  <si>
    <t>CONTRIBUIÇÃO SOCIAL DA OBRA:</t>
  </si>
  <si>
    <t>(DESCREVER O OBJETO DO PROJETO)</t>
  </si>
  <si>
    <t>PLANILHA ORÇAMENTÁRIA</t>
  </si>
  <si>
    <t>MOEDA</t>
  </si>
  <si>
    <t>R$ / US$</t>
  </si>
  <si>
    <t>COTAÇÃO</t>
  </si>
  <si>
    <t>GRUPO</t>
  </si>
  <si>
    <t>SUB-GRUPO</t>
  </si>
  <si>
    <t>ITEM</t>
  </si>
  <si>
    <t>DESCRIÇÃO</t>
  </si>
  <si>
    <t>QUANT</t>
  </si>
  <si>
    <t>UNID</t>
  </si>
  <si>
    <t>P. UNITÁRIO</t>
  </si>
  <si>
    <t>TOTAL</t>
  </si>
  <si>
    <t>1.1. - SERVIÇOS PRELIMINARES</t>
  </si>
  <si>
    <t>SERVIÇOS PRELIMINARES</t>
  </si>
  <si>
    <t>1.1. SERVIÇOS PRELIMINARES</t>
  </si>
  <si>
    <t>1.1.1</t>
  </si>
  <si>
    <t>Muro (informar o comprimento e altura)</t>
  </si>
  <si>
    <t>comprimento x altura</t>
  </si>
  <si>
    <t>m x m</t>
  </si>
  <si>
    <t>1.1.2</t>
  </si>
  <si>
    <t>Limpeza do Terreno (informar a metragem)</t>
  </si>
  <si>
    <r>
      <t>m</t>
    </r>
    <r>
      <rPr>
        <vertAlign val="superscript"/>
        <sz val="11"/>
        <rFont val="Arial"/>
        <family val="2"/>
      </rPr>
      <t>2</t>
    </r>
  </si>
  <si>
    <t>1.1.3</t>
  </si>
  <si>
    <t>Levantamento topográfico (informar as dimensões da área)</t>
  </si>
  <si>
    <t>1.1.4</t>
  </si>
  <si>
    <t>Analise de Solo</t>
  </si>
  <si>
    <t>1.1.5</t>
  </si>
  <si>
    <t>Batimetria (informar as dimensões da área)</t>
  </si>
  <si>
    <t>1.1.6</t>
  </si>
  <si>
    <t>Terraplanagem / Nivelamento (informar a metragem)</t>
  </si>
  <si>
    <t>1.1.7</t>
  </si>
  <si>
    <t>Drenagem</t>
  </si>
  <si>
    <r>
      <t>m</t>
    </r>
    <r>
      <rPr>
        <vertAlign val="superscript"/>
        <sz val="11"/>
        <rFont val="Arial"/>
        <family val="2"/>
      </rPr>
      <t>3</t>
    </r>
  </si>
  <si>
    <t>1.1.8</t>
  </si>
  <si>
    <t>Dragagem / Demolição / Outros (informar a cubagem)</t>
  </si>
  <si>
    <t>1.1.9</t>
  </si>
  <si>
    <t>Mobilização / Canteiro de Obras / Manutenção</t>
  </si>
  <si>
    <t>1.1.10</t>
  </si>
  <si>
    <t xml:space="preserve">Projeto </t>
  </si>
  <si>
    <t>1.1.11</t>
  </si>
  <si>
    <t>Gerenciamento do Projeto (informar o quadro de pessoal)</t>
  </si>
  <si>
    <t>1.1.12</t>
  </si>
  <si>
    <t>Urbanismo (informar a metragem)</t>
  </si>
  <si>
    <t>1.1.13</t>
  </si>
  <si>
    <t>1.1.14</t>
  </si>
  <si>
    <t>1.1.15</t>
  </si>
  <si>
    <t>1.1.16</t>
  </si>
  <si>
    <t>1.1 - Sub - Total</t>
  </si>
  <si>
    <t>1.1.17</t>
  </si>
  <si>
    <t>2.1. - INSTALAÇÕES</t>
  </si>
  <si>
    <t>INSTALAÇÕES</t>
  </si>
  <si>
    <t>2.1. INSTALAÇÕES</t>
  </si>
  <si>
    <t>2.1.1</t>
  </si>
  <si>
    <t>Prédios Administrativos (especificar dimensões de cada edificação e tipo das fundações)</t>
  </si>
  <si>
    <t>2.1.2</t>
  </si>
  <si>
    <t>Restaurante Administrativo (especificar dimensões de cada edificação e tipo das fundações)</t>
  </si>
  <si>
    <t>2.1.3</t>
  </si>
  <si>
    <t>Restaurante da Área Industrial (especificar dimensões de cada edificação e tipo das fundações)</t>
  </si>
  <si>
    <t>2.1.4</t>
  </si>
  <si>
    <t>Vestiários (especificar dimensões de cada edificação e tipo das fundações)</t>
  </si>
  <si>
    <t>2.1.5</t>
  </si>
  <si>
    <t>Instalações de Guaritas e Portarias (especificar dimensões de cada edificação e tipo das fundações)</t>
  </si>
  <si>
    <t>2.1.6</t>
  </si>
  <si>
    <t>Arruamento  (informar área e tipo de pavimentação)</t>
  </si>
  <si>
    <t>2.1.7</t>
  </si>
  <si>
    <t>Instalações de Gases Industriais</t>
  </si>
  <si>
    <t>2.1.8</t>
  </si>
  <si>
    <t>Instalações Elétricas</t>
  </si>
  <si>
    <t>2.1.9</t>
  </si>
  <si>
    <t>Instalações Hidraulicas</t>
  </si>
  <si>
    <t>2.1.10</t>
  </si>
  <si>
    <t>Instalações de Central de Ar Comprimido</t>
  </si>
  <si>
    <t>2.1.11</t>
  </si>
  <si>
    <t>Instalações de Esgoto</t>
  </si>
  <si>
    <t>2.1.12</t>
  </si>
  <si>
    <t>Instalações de Telefone e Agregados (informar quant. de ramais)</t>
  </si>
  <si>
    <t>unid.</t>
  </si>
  <si>
    <t>2.1.13</t>
  </si>
  <si>
    <t>Estacionamento (informar área e tipo de pavimentação)</t>
  </si>
  <si>
    <t>2.1.14</t>
  </si>
  <si>
    <t>Ar condicionado &amp; Calefação</t>
  </si>
  <si>
    <t>2.1.15</t>
  </si>
  <si>
    <t>Instalações de Combate à Incêndio (incl. bomba de incêndio)</t>
  </si>
  <si>
    <t>2.1.16</t>
  </si>
  <si>
    <t>Tubos</t>
  </si>
  <si>
    <t>kg</t>
  </si>
  <si>
    <t>2.1.17</t>
  </si>
  <si>
    <t>Válvulas</t>
  </si>
  <si>
    <t>2.1.18</t>
  </si>
  <si>
    <t>Instrumentos</t>
  </si>
  <si>
    <t>2.1.19</t>
  </si>
  <si>
    <t>Subestação</t>
  </si>
  <si>
    <t>2.1.20</t>
  </si>
  <si>
    <t>2.1.21</t>
  </si>
  <si>
    <t>2.1.22</t>
  </si>
  <si>
    <t>2.1. - Sub - Total</t>
  </si>
  <si>
    <t>2.1.23</t>
  </si>
  <si>
    <t>3.1. - PARQUE INDUSTRIAL
ÁREA OPERACIONAL</t>
  </si>
  <si>
    <t>PARQUE INDUSTRIAL</t>
  </si>
  <si>
    <t>3.1. PARQUE INDUSTRIAL</t>
  </si>
  <si>
    <t>3.1.1</t>
  </si>
  <si>
    <t>Área de Armazenagem de Carga</t>
  </si>
  <si>
    <t>3.1.2</t>
  </si>
  <si>
    <t>Área de Movimentação de Carga</t>
  </si>
  <si>
    <t>3.1.3</t>
  </si>
  <si>
    <t>Almoxarifado</t>
  </si>
  <si>
    <t>3.1.4</t>
  </si>
  <si>
    <t>Área de Oficina Industrial</t>
  </si>
  <si>
    <t>3.1.5</t>
  </si>
  <si>
    <t>Área de Panelização</t>
  </si>
  <si>
    <t>3.1.6</t>
  </si>
  <si>
    <t>Área de Montagem de Blocos</t>
  </si>
  <si>
    <t>3.1.7</t>
  </si>
  <si>
    <t>Oficina de Tubulação</t>
  </si>
  <si>
    <t>3.1.8</t>
  </si>
  <si>
    <t>Carreira Longitudinal (C x L)</t>
  </si>
  <si>
    <t>comprimento x largura</t>
  </si>
  <si>
    <t>3.1.9</t>
  </si>
  <si>
    <t>Carreira Transversal (C x L)</t>
  </si>
  <si>
    <t>3.1.10</t>
  </si>
  <si>
    <t>Patio de Estocagem de Materiais</t>
  </si>
  <si>
    <t>3.1.11</t>
  </si>
  <si>
    <t>Oficinas</t>
  </si>
  <si>
    <t>3.1.12</t>
  </si>
  <si>
    <t>Área de Montagem (Pré-edificação)</t>
  </si>
  <si>
    <t>3.1.13</t>
  </si>
  <si>
    <t>Dique-Seco</t>
  </si>
  <si>
    <t>C x L x H</t>
  </si>
  <si>
    <t>m x m x m</t>
  </si>
  <si>
    <t>3.1.14</t>
  </si>
  <si>
    <t>Prédio de Armazenamento</t>
  </si>
  <si>
    <t>3.1.15</t>
  </si>
  <si>
    <t>3.1.16</t>
  </si>
  <si>
    <t>3.1.17</t>
  </si>
  <si>
    <t>3.1.18</t>
  </si>
  <si>
    <t>3.1.19</t>
  </si>
  <si>
    <t>3.1. - Sub - Total</t>
  </si>
  <si>
    <t>3.1.20</t>
  </si>
  <si>
    <t>4.1. - EQUIPAMENTOS 
MOVIMENTAÇÃO DE CARGA</t>
  </si>
  <si>
    <t>EQUIPAMENTOS</t>
  </si>
  <si>
    <t>4.1. MOVIMENTAÇÃO DE CARGA</t>
  </si>
  <si>
    <t>4.1.1</t>
  </si>
  <si>
    <t>Guindaste (especificar)</t>
  </si>
  <si>
    <t>t</t>
  </si>
  <si>
    <t>4.1.2</t>
  </si>
  <si>
    <t>Ponte Rolante (especificar)</t>
  </si>
  <si>
    <t>4.1.3</t>
  </si>
  <si>
    <t>Pórtico (especificar)</t>
  </si>
  <si>
    <t>4.1.4</t>
  </si>
  <si>
    <t>Pórtico móvel (especificar)</t>
  </si>
  <si>
    <t>4.1.5</t>
  </si>
  <si>
    <t>Empilhadeira (especificar)</t>
  </si>
  <si>
    <t>4.1.6</t>
  </si>
  <si>
    <t>Outros (especificar)</t>
  </si>
  <si>
    <t>4.1.7</t>
  </si>
  <si>
    <t>4.1.8</t>
  </si>
  <si>
    <t>4.1.9</t>
  </si>
  <si>
    <t>4.1.10</t>
  </si>
  <si>
    <t>4.1.11</t>
  </si>
  <si>
    <t>4.1.12</t>
  </si>
  <si>
    <t>4.1.13</t>
  </si>
  <si>
    <t>4.1.14</t>
  </si>
  <si>
    <t>4.1.15</t>
  </si>
  <si>
    <t>4.1. - Sub - Total</t>
  </si>
  <si>
    <t>4.1.16</t>
  </si>
  <si>
    <t>4.2. - EQUIPAMENTOS 
DIVERSOS DE PRODUÇÃO</t>
  </si>
  <si>
    <t>4.2. DIVERSOS DE PRODUÇÃO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</si>
  <si>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</si>
  <si>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</si>
  <si>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</si>
  <si>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</si>
  <si>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</si>
  <si>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</si>
  <si>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</si>
  <si>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</si>
  <si>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</si>
  <si>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</si>
  <si>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</si>
  <si>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</si>
  <si>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</si>
  <si>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</si>
  <si>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4.2.15</t>
  </si>
  <si>
    <t>4.2. - Sub - Total</t>
  </si>
  <si>
    <t>4.2.16</t>
  </si>
  <si>
    <t>4.3. - EQUIPAMENTOS
OUTROS</t>
  </si>
  <si>
    <t>4.3. OUTROS</t>
  </si>
  <si>
    <t>4.3.1</t>
  </si>
  <si>
    <t>Tesoura Hidráulica p/ corte (definir capacidades)</t>
  </si>
  <si>
    <t>4.3.2</t>
  </si>
  <si>
    <t>Furadeira radial</t>
  </si>
  <si>
    <t>4.3.3</t>
  </si>
  <si>
    <t>Bancadas Aço para Montag.</t>
  </si>
  <si>
    <t>4.3.4</t>
  </si>
  <si>
    <t>Bancada de corte</t>
  </si>
  <si>
    <t>4.3.5</t>
  </si>
  <si>
    <t>Porta batel (informar dimensões, peso, detalhes estruturais)</t>
  </si>
  <si>
    <t>4.3.6</t>
  </si>
  <si>
    <t>Porta intermediária (informar tamanho)</t>
  </si>
  <si>
    <t>4.3.7</t>
  </si>
  <si>
    <t>conjunto de guinchos e cabrestantes de movimentação</t>
  </si>
  <si>
    <t>4.3.8</t>
  </si>
  <si>
    <t xml:space="preserve">Picadeiros </t>
  </si>
  <si>
    <t>4.3.9</t>
  </si>
  <si>
    <t>Defensas de borracha</t>
  </si>
  <si>
    <t>4.3.10</t>
  </si>
  <si>
    <t>Máquina de solda semi-automática</t>
  </si>
  <si>
    <t>4.3.11</t>
  </si>
  <si>
    <t>Retificadora para solda</t>
  </si>
  <si>
    <t>4.3.12</t>
  </si>
  <si>
    <t>Máquinas de Solda Automaticas - 1250a</t>
  </si>
  <si>
    <t>4.3.13</t>
  </si>
  <si>
    <t>Caixas de Ferramentas</t>
  </si>
  <si>
    <t>4.3.14</t>
  </si>
  <si>
    <t>Desumidificador</t>
  </si>
  <si>
    <t>4.3.15</t>
  </si>
  <si>
    <t>Equip.diversos (exaustores, talhas,  etc.)</t>
  </si>
  <si>
    <t>4.3.16</t>
  </si>
  <si>
    <t>Bases de aço para sustentação e transporte de blocos</t>
  </si>
  <si>
    <t>4.3.17</t>
  </si>
  <si>
    <t>Buchas e mancais</t>
  </si>
  <si>
    <t>4.3.18</t>
  </si>
  <si>
    <t>Tubo telescópico do leme</t>
  </si>
  <si>
    <t>4.3.19</t>
  </si>
  <si>
    <t>4.3.20</t>
  </si>
  <si>
    <t>4.3.21</t>
  </si>
  <si>
    <t>4.3.22</t>
  </si>
  <si>
    <t>4.3.23</t>
  </si>
  <si>
    <t>4.3.24</t>
  </si>
  <si>
    <t>4.3.25</t>
  </si>
  <si>
    <t>4.3.26</t>
  </si>
  <si>
    <t>4.3.27</t>
  </si>
  <si>
    <t>4.3.28</t>
  </si>
  <si>
    <t>4.3.29</t>
  </si>
  <si>
    <t>4.3. - Sub - Total</t>
  </si>
  <si>
    <t>4.3.30</t>
  </si>
  <si>
    <t>5.1. - OFICINA ESTRUTURAL</t>
  </si>
  <si>
    <t>OFICINA ESTRUTURAL</t>
  </si>
  <si>
    <t>5.1. OFICINA ESTRUTURAL</t>
  </si>
  <si>
    <t>5.1.1</t>
  </si>
  <si>
    <t>Maquinas Jato c/ granalha e Pintura chapas/perfis</t>
  </si>
  <si>
    <t>5.1.2</t>
  </si>
  <si>
    <t>Máquina de corte paralelo (especificar tamanho)</t>
  </si>
  <si>
    <t>5.1.3</t>
  </si>
  <si>
    <t>Máquina de corte plasma (especificar tamanho)</t>
  </si>
  <si>
    <t>5.1.4</t>
  </si>
  <si>
    <t>Prensas e Calandras (especificar)</t>
  </si>
  <si>
    <t>5.1.5</t>
  </si>
  <si>
    <t>Prensa vertical de X T</t>
  </si>
  <si>
    <t>5.1.6</t>
  </si>
  <si>
    <t>Prensa horizontal de X T</t>
  </si>
  <si>
    <t>5.1.7</t>
  </si>
  <si>
    <t>Calandra de X T (outras especificações)</t>
  </si>
  <si>
    <t>5.1.8</t>
  </si>
  <si>
    <t>Máquinas de corte</t>
  </si>
  <si>
    <t>5.1.9</t>
  </si>
  <si>
    <t>Base para dobramento à quente</t>
  </si>
  <si>
    <t>5.1.10</t>
  </si>
  <si>
    <t>Base montagem</t>
  </si>
  <si>
    <t>5.1.11</t>
  </si>
  <si>
    <t>Ferramentas para montagem e dobramento de corrugados</t>
  </si>
  <si>
    <t>5.1.12</t>
  </si>
  <si>
    <t>5.1.13</t>
  </si>
  <si>
    <t>5.1.14</t>
  </si>
  <si>
    <t>5.1.15</t>
  </si>
  <si>
    <t>5.1. - Sub - Total</t>
  </si>
  <si>
    <t>5.1.16</t>
  </si>
  <si>
    <t>6.1. - OFICINA MECÂNICA E ELÉTRICA</t>
  </si>
  <si>
    <t>OFICINA MECÂNICA E ELÉTRICA</t>
  </si>
  <si>
    <t>6.1. OFICINA MECÂNICA E ELÉTRICA</t>
  </si>
  <si>
    <t>6.1.1</t>
  </si>
  <si>
    <t>Tornos, broqueadeiras, furadeiras, frezas, etc</t>
  </si>
  <si>
    <t>6.1.2</t>
  </si>
  <si>
    <t>Máquina de cortar (serra) barras, verg. e tubos</t>
  </si>
  <si>
    <t>6.1.3</t>
  </si>
  <si>
    <t>Máquinas de prensar Hidráulicas</t>
  </si>
  <si>
    <t>6.1.4</t>
  </si>
  <si>
    <t>Máquinas de cortar e enrolar cabos elétricos</t>
  </si>
  <si>
    <t>6.1.5</t>
  </si>
  <si>
    <t>Talhas elétricas  (definir capacidade)</t>
  </si>
  <si>
    <t>6.1.6</t>
  </si>
  <si>
    <t>Serras elétricas p/ madeira</t>
  </si>
  <si>
    <t>6.1.7</t>
  </si>
  <si>
    <t>Equip.diversos (multiteste, lixadeira, plainas,alicates, etc)</t>
  </si>
  <si>
    <t>6.1.8</t>
  </si>
  <si>
    <t>Bancadas de teste p/ elétrica</t>
  </si>
  <si>
    <t>6.1.9</t>
  </si>
  <si>
    <t>Bancadas (especificar)</t>
  </si>
  <si>
    <t>6.1.10</t>
  </si>
  <si>
    <t>6.1.11</t>
  </si>
  <si>
    <t>6.1.12</t>
  </si>
  <si>
    <t>6.1.13</t>
  </si>
  <si>
    <t>6.1.14</t>
  </si>
  <si>
    <t>6.1.15</t>
  </si>
  <si>
    <t>6.1. - Sub - Total</t>
  </si>
  <si>
    <t>6.1.16</t>
  </si>
  <si>
    <t>7.1. - OFICINA DE TUBULAÇÃO</t>
  </si>
  <si>
    <t>OFICINA DE TUBULAÇÃO</t>
  </si>
  <si>
    <t>7.1. OFICINA DE TUBULAÇÃO</t>
  </si>
  <si>
    <t>7.1.1</t>
  </si>
  <si>
    <t>Máquinas de Curvar e Cortar tubos</t>
  </si>
  <si>
    <t>7.1.2</t>
  </si>
  <si>
    <t>Máquina Automática de soldar tubos</t>
  </si>
  <si>
    <t>7.1.3</t>
  </si>
  <si>
    <t>7.1.4</t>
  </si>
  <si>
    <t>Cabine de Solda</t>
  </si>
  <si>
    <t>7.1.5</t>
  </si>
  <si>
    <t>7.1.6</t>
  </si>
  <si>
    <t>7.1.7</t>
  </si>
  <si>
    <t>7.1.8</t>
  </si>
  <si>
    <t>7.1.9</t>
  </si>
  <si>
    <t>7.1. - Sub - Total</t>
  </si>
  <si>
    <t>7.1.10</t>
  </si>
  <si>
    <t>P. NACIONAL</t>
  </si>
  <si>
    <t>Total</t>
  </si>
  <si>
    <t>QUF</t>
  </si>
  <si>
    <t>Data de Início</t>
  </si>
  <si>
    <t>Data de Término</t>
  </si>
  <si>
    <t>DISCRIMINAÇÃO</t>
  </si>
  <si>
    <t xml:space="preserve">ORÇAMENTO TOTAL </t>
  </si>
  <si>
    <t>% a distribuir</t>
  </si>
  <si>
    <t>TOTAL ACUMULADO</t>
  </si>
  <si>
    <t>FONTES</t>
  </si>
  <si>
    <t>RECURSOS EMPRESA NAVEGAÇÃO</t>
  </si>
  <si>
    <t>FMM</t>
  </si>
  <si>
    <t>PRÓPRIOS</t>
  </si>
  <si>
    <t>RECURSOS ESTALEIRO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</si>
</sst>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00;\-#,##0.0000"/>
    <numFmt numFmtId="165" formatCode="mmm/yyyy"/>
    <numFmt numFmtId="166" formatCode="0.0%"/>
    <numFmt numFmtId="167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vertAlign val="superscript"/>
      <sz val="11"/>
      <name val="Arial"/>
      <family val="2"/>
    </font>
    <font>
      <sz val="11"/>
      <color theme="0" tint="-0.34998626667073579"/>
      <name val="Arial"/>
      <family val="2"/>
    </font>
    <font>
      <b/>
      <sz val="14"/>
      <color rgb="FF000000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b/>
      <sz val="11"/>
      <color theme="0" tint="-0.34998626667073579"/>
      <name val="Arial"/>
      <family val="2"/>
    </font>
    <font>
      <sz val="10"/>
      <name val="MS Sans Serif"/>
    </font>
    <font>
      <sz val="9"/>
      <name val="Arial"/>
      <family val="2"/>
    </font>
    <font>
      <b/>
      <sz val="10"/>
      <color indexed="12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B5ED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0" fontId="17" fillId="0" borderId="0" applyFont="0" applyFill="0" applyBorder="0" applyAlignment="0" applyProtection="0"/>
    <xf numFmtId="0" fontId="17" fillId="0" borderId="0"/>
    <xf numFmtId="167" fontId="8" fillId="0" borderId="0" applyFont="0" applyFill="0" applyBorder="0" applyAlignment="0" applyProtection="0"/>
  </cellStyleXfs>
  <cellXfs count="240">
    <xf numFmtId="0" fontId="0" fillId="0" borderId="0" xfId="0"/>
    <xf numFmtId="0" fontId="2" fillId="2" borderId="0" xfId="0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/>
    <xf numFmtId="0" fontId="2" fillId="0" borderId="0" xfId="0" applyFont="1" applyAlignment="1">
      <alignment vertical="center"/>
    </xf>
    <xf numFmtId="0" fontId="2" fillId="3" borderId="4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3" borderId="8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4" fillId="2" borderId="0" xfId="0" applyFont="1" applyFill="1" applyAlignment="1">
      <alignment horizontal="distributed" vertical="center"/>
    </xf>
    <xf numFmtId="0" fontId="2" fillId="3" borderId="4" xfId="0" applyFont="1" applyFill="1" applyBorder="1" applyAlignment="1">
      <alignment horizontal="distributed" vertical="center"/>
    </xf>
    <xf numFmtId="0" fontId="2" fillId="3" borderId="8" xfId="0" applyFont="1" applyFill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0" fillId="0" borderId="0" xfId="0" applyAlignment="1">
      <alignment horizontal="distributed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8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Continuous" vertical="center"/>
    </xf>
    <xf numFmtId="0" fontId="3" fillId="4" borderId="3" xfId="0" applyFont="1" applyFill="1" applyBorder="1" applyAlignment="1">
      <alignment horizontal="centerContinuous" vertical="center"/>
    </xf>
    <xf numFmtId="0" fontId="10" fillId="3" borderId="4" xfId="0" applyFont="1" applyFill="1" applyBorder="1" applyAlignment="1">
      <alignment vertical="center"/>
    </xf>
    <xf numFmtId="0" fontId="11" fillId="3" borderId="8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3" fillId="4" borderId="10" xfId="0" applyFont="1" applyFill="1" applyBorder="1" applyAlignment="1">
      <alignment horizontal="centerContinuous" vertical="center"/>
    </xf>
    <xf numFmtId="0" fontId="3" fillId="4" borderId="11" xfId="0" applyFont="1" applyFill="1" applyBorder="1" applyAlignment="1">
      <alignment horizontal="centerContinuous" vertical="center"/>
    </xf>
    <xf numFmtId="0" fontId="3" fillId="4" borderId="12" xfId="0" applyFont="1" applyFill="1" applyBorder="1" applyAlignment="1">
      <alignment horizontal="centerContinuous" vertical="center"/>
    </xf>
    <xf numFmtId="0" fontId="8" fillId="3" borderId="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3" fillId="4" borderId="1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0" fontId="14" fillId="4" borderId="13" xfId="0" applyFont="1" applyFill="1" applyBorder="1" applyAlignment="1">
      <alignment horizontal="center" vertical="center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7" xfId="1" applyNumberFormat="1" applyFont="1" applyFill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43" fontId="2" fillId="0" borderId="17" xfId="1" applyFont="1" applyFill="1" applyBorder="1" applyAlignment="1" applyProtection="1">
      <alignment vertical="center"/>
      <protection locked="0"/>
    </xf>
    <xf numFmtId="43" fontId="2" fillId="3" borderId="18" xfId="1" applyFont="1" applyFill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9" xfId="1" applyNumberFormat="1" applyFont="1" applyFill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43" fontId="2" fillId="0" borderId="9" xfId="1" applyFont="1" applyFill="1" applyBorder="1" applyAlignment="1" applyProtection="1">
      <alignment vertical="center"/>
      <protection locked="0"/>
    </xf>
    <xf numFmtId="43" fontId="2" fillId="3" borderId="21" xfId="1" applyFont="1" applyFill="1" applyBorder="1" applyAlignment="1" applyProtection="1">
      <alignment vertical="center"/>
      <protection locked="0"/>
    </xf>
    <xf numFmtId="0" fontId="2" fillId="0" borderId="9" xfId="0" quotePrefix="1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5" xfId="1" applyNumberFormat="1" applyFont="1" applyFill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43" fontId="2" fillId="0" borderId="25" xfId="1" applyFont="1" applyFill="1" applyBorder="1" applyAlignment="1" applyProtection="1">
      <alignment vertical="center"/>
      <protection locked="0"/>
    </xf>
    <xf numFmtId="43" fontId="2" fillId="3" borderId="26" xfId="1" applyFont="1" applyFill="1" applyBorder="1" applyAlignment="1" applyProtection="1">
      <alignment vertical="center"/>
      <protection locked="0"/>
    </xf>
    <xf numFmtId="43" fontId="2" fillId="3" borderId="27" xfId="1" applyFont="1" applyFill="1" applyBorder="1" applyAlignment="1" applyProtection="1">
      <alignment vertical="center"/>
      <protection locked="0"/>
    </xf>
    <xf numFmtId="43" fontId="2" fillId="0" borderId="17" xfId="0" applyNumberFormat="1" applyFont="1" applyBorder="1" applyAlignment="1" applyProtection="1">
      <alignment horizontal="right" vertical="center"/>
      <protection locked="0"/>
    </xf>
    <xf numFmtId="43" fontId="2" fillId="3" borderId="18" xfId="0" applyNumberFormat="1" applyFont="1" applyFill="1" applyBorder="1" applyAlignment="1" applyProtection="1">
      <alignment horizontal="right" vertical="center"/>
      <protection locked="0"/>
    </xf>
    <xf numFmtId="0" fontId="2" fillId="3" borderId="9" xfId="0" applyFont="1" applyFill="1" applyBorder="1" applyAlignment="1">
      <alignment horizontal="center" vertical="center"/>
    </xf>
    <xf numFmtId="43" fontId="2" fillId="0" borderId="9" xfId="0" applyNumberFormat="1" applyFont="1" applyBorder="1" applyAlignment="1" applyProtection="1">
      <alignment horizontal="right" vertical="center"/>
      <protection locked="0"/>
    </xf>
    <xf numFmtId="43" fontId="2" fillId="3" borderId="21" xfId="0" applyNumberFormat="1" applyFont="1" applyFill="1" applyBorder="1" applyAlignment="1" applyProtection="1">
      <alignment horizontal="righ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43" fontId="2" fillId="0" borderId="25" xfId="0" applyNumberFormat="1" applyFont="1" applyBorder="1" applyAlignment="1" applyProtection="1">
      <alignment horizontal="right" vertical="center"/>
      <protection locked="0"/>
    </xf>
    <xf numFmtId="43" fontId="2" fillId="3" borderId="26" xfId="0" applyNumberFormat="1" applyFont="1" applyFill="1" applyBorder="1" applyAlignment="1" applyProtection="1">
      <alignment horizontal="right" vertical="center"/>
      <protection locked="0"/>
    </xf>
    <xf numFmtId="43" fontId="2" fillId="0" borderId="17" xfId="0" applyNumberFormat="1" applyFont="1" applyBorder="1" applyAlignment="1" applyProtection="1">
      <alignment vertical="center"/>
      <protection locked="0"/>
    </xf>
    <xf numFmtId="43" fontId="2" fillId="3" borderId="18" xfId="0" applyNumberFormat="1" applyFont="1" applyFill="1" applyBorder="1" applyAlignment="1" applyProtection="1">
      <alignment vertical="center"/>
      <protection locked="0"/>
    </xf>
    <xf numFmtId="43" fontId="2" fillId="0" borderId="9" xfId="0" applyNumberFormat="1" applyFont="1" applyBorder="1" applyAlignment="1" applyProtection="1">
      <alignment vertical="center"/>
      <protection locked="0"/>
    </xf>
    <xf numFmtId="43" fontId="2" fillId="3" borderId="21" xfId="0" applyNumberFormat="1" applyFont="1" applyFill="1" applyBorder="1" applyAlignment="1" applyProtection="1">
      <alignment vertical="center"/>
      <protection locked="0"/>
    </xf>
    <xf numFmtId="0" fontId="2" fillId="0" borderId="25" xfId="0" applyFont="1" applyBorder="1" applyAlignment="1" applyProtection="1">
      <alignment vertical="center"/>
      <protection locked="0"/>
    </xf>
    <xf numFmtId="43" fontId="2" fillId="0" borderId="25" xfId="0" applyNumberFormat="1" applyFont="1" applyBorder="1" applyAlignment="1" applyProtection="1">
      <alignment vertical="center"/>
      <protection locked="0"/>
    </xf>
    <xf numFmtId="43" fontId="2" fillId="3" borderId="26" xfId="0" applyNumberFormat="1" applyFont="1" applyFill="1" applyBorder="1" applyAlignment="1" applyProtection="1">
      <alignment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0" xfId="1" applyNumberFormat="1" applyFont="1" applyFill="1" applyBorder="1" applyAlignment="1" applyProtection="1">
      <alignment vertical="center"/>
      <protection locked="0"/>
    </xf>
    <xf numFmtId="43" fontId="2" fillId="0" borderId="30" xfId="0" applyNumberFormat="1" applyFont="1" applyBorder="1" applyAlignment="1" applyProtection="1">
      <alignment vertical="center"/>
      <protection locked="0"/>
    </xf>
    <xf numFmtId="43" fontId="2" fillId="3" borderId="31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39" fontId="2" fillId="3" borderId="34" xfId="0" applyNumberFormat="1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43" fontId="8" fillId="3" borderId="0" xfId="1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39" fontId="8" fillId="3" borderId="9" xfId="0" applyNumberFormat="1" applyFont="1" applyFill="1" applyBorder="1" applyAlignment="1">
      <alignment vertical="center"/>
    </xf>
    <xf numFmtId="0" fontId="2" fillId="5" borderId="11" xfId="0" applyFont="1" applyFill="1" applyBorder="1" applyAlignment="1">
      <alignment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43" fontId="8" fillId="0" borderId="0" xfId="1" applyFont="1" applyFill="1" applyAlignment="1">
      <alignment vertical="center"/>
    </xf>
    <xf numFmtId="0" fontId="13" fillId="0" borderId="13" xfId="0" applyFont="1" applyBorder="1" applyAlignment="1">
      <alignment horizontal="center" vertical="center"/>
    </xf>
    <xf numFmtId="0" fontId="14" fillId="4" borderId="13" xfId="0" applyFont="1" applyFill="1" applyBorder="1" applyAlignment="1" applyProtection="1">
      <alignment horizontal="center" vertical="center"/>
      <protection locked="0"/>
    </xf>
    <xf numFmtId="0" fontId="8" fillId="3" borderId="35" xfId="0" applyFont="1" applyFill="1" applyBorder="1" applyAlignment="1">
      <alignment vertical="center"/>
    </xf>
    <xf numFmtId="164" fontId="13" fillId="2" borderId="13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Continuous" vertical="center"/>
    </xf>
    <xf numFmtId="0" fontId="2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9" xfId="1" applyNumberFormat="1" applyFont="1" applyFill="1" applyBorder="1" applyAlignment="1" applyProtection="1">
      <alignment horizontal="right" vertical="center"/>
      <protection locked="0"/>
    </xf>
    <xf numFmtId="0" fontId="2" fillId="0" borderId="25" xfId="1" applyNumberFormat="1" applyFont="1" applyFill="1" applyBorder="1" applyAlignment="1" applyProtection="1">
      <alignment horizontal="right" vertical="center"/>
      <protection locked="0"/>
    </xf>
    <xf numFmtId="0" fontId="6" fillId="0" borderId="17" xfId="1" applyNumberFormat="1" applyFont="1" applyFill="1" applyBorder="1" applyAlignment="1" applyProtection="1">
      <alignment horizontal="right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6" fillId="0" borderId="30" xfId="1" applyNumberFormat="1" applyFont="1" applyFill="1" applyBorder="1" applyAlignment="1" applyProtection="1">
      <alignment vertical="center"/>
      <protection locked="0"/>
    </xf>
    <xf numFmtId="0" fontId="2" fillId="2" borderId="17" xfId="0" applyFont="1" applyFill="1" applyBorder="1" applyAlignment="1">
      <alignment horizontal="center" vertical="center"/>
    </xf>
    <xf numFmtId="0" fontId="8" fillId="0" borderId="15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0" fontId="14" fillId="6" borderId="0" xfId="0" applyFont="1" applyFill="1" applyAlignment="1">
      <alignment horizontal="right" vertical="center"/>
    </xf>
    <xf numFmtId="14" fontId="2" fillId="0" borderId="9" xfId="0" applyNumberFormat="1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14" fontId="2" fillId="0" borderId="13" xfId="0" applyNumberFormat="1" applyFont="1" applyBorder="1" applyAlignment="1">
      <alignment horizontal="center" vertical="center"/>
    </xf>
    <xf numFmtId="0" fontId="10" fillId="6" borderId="0" xfId="3" applyFont="1" applyFill="1" applyAlignment="1">
      <alignment horizontal="centerContinuous" vertical="top"/>
    </xf>
    <xf numFmtId="164" fontId="13" fillId="4" borderId="13" xfId="0" applyNumberFormat="1" applyFont="1" applyFill="1" applyBorder="1" applyAlignment="1">
      <alignment horizontal="center" vertical="center"/>
    </xf>
    <xf numFmtId="38" fontId="18" fillId="6" borderId="0" xfId="4" applyNumberFormat="1" applyFont="1" applyFill="1" applyBorder="1" applyAlignment="1">
      <alignment horizontal="right" vertical="center"/>
    </xf>
    <xf numFmtId="38" fontId="18" fillId="0" borderId="0" xfId="4" applyNumberFormat="1" applyFont="1" applyFill="1" applyBorder="1" applyAlignment="1">
      <alignment horizontal="right" vertical="center"/>
    </xf>
    <xf numFmtId="0" fontId="8" fillId="0" borderId="0" xfId="5" applyFont="1"/>
    <xf numFmtId="0" fontId="13" fillId="7" borderId="35" xfId="5" applyFont="1" applyFill="1" applyBorder="1" applyAlignment="1">
      <alignment horizontal="center" vertical="center"/>
    </xf>
    <xf numFmtId="0" fontId="13" fillId="7" borderId="40" xfId="5" applyFont="1" applyFill="1" applyBorder="1" applyAlignment="1">
      <alignment horizontal="center" vertical="center"/>
    </xf>
    <xf numFmtId="0" fontId="14" fillId="4" borderId="41" xfId="0" applyFont="1" applyFill="1" applyBorder="1" applyAlignment="1">
      <alignment horizontal="center" vertical="center"/>
    </xf>
    <xf numFmtId="165" fontId="14" fillId="4" borderId="41" xfId="0" applyNumberFormat="1" applyFont="1" applyFill="1" applyBorder="1" applyAlignment="1">
      <alignment horizontal="center" vertical="center"/>
    </xf>
    <xf numFmtId="0" fontId="19" fillId="3" borderId="28" xfId="5" applyFont="1" applyFill="1" applyBorder="1" applyAlignment="1">
      <alignment horizontal="center" vertical="center"/>
    </xf>
    <xf numFmtId="0" fontId="20" fillId="7" borderId="42" xfId="5" quotePrefix="1" applyFont="1" applyFill="1" applyBorder="1" applyAlignment="1">
      <alignment horizontal="left"/>
    </xf>
    <xf numFmtId="4" fontId="21" fillId="3" borderId="42" xfId="4" applyNumberFormat="1" applyFont="1" applyFill="1" applyBorder="1" applyAlignment="1">
      <alignment horizontal="right" vertical="center"/>
    </xf>
    <xf numFmtId="4" fontId="21" fillId="3" borderId="16" xfId="4" applyNumberFormat="1" applyFont="1" applyFill="1" applyBorder="1" applyAlignment="1">
      <alignment horizontal="right" vertical="center"/>
    </xf>
    <xf numFmtId="4" fontId="21" fillId="3" borderId="17" xfId="4" applyNumberFormat="1" applyFont="1" applyFill="1" applyBorder="1" applyAlignment="1">
      <alignment horizontal="right" vertical="center"/>
    </xf>
    <xf numFmtId="4" fontId="21" fillId="6" borderId="18" xfId="4" applyNumberFormat="1" applyFont="1" applyFill="1" applyBorder="1" applyAlignment="1">
      <alignment horizontal="right" vertical="center"/>
    </xf>
    <xf numFmtId="166" fontId="21" fillId="6" borderId="18" xfId="4" applyNumberFormat="1" applyFont="1" applyFill="1" applyBorder="1" applyAlignment="1">
      <alignment horizontal="right" vertical="center"/>
    </xf>
    <xf numFmtId="0" fontId="22" fillId="7" borderId="43" xfId="5" quotePrefix="1" applyFont="1" applyFill="1" applyBorder="1" applyAlignment="1">
      <alignment horizontal="left"/>
    </xf>
    <xf numFmtId="4" fontId="23" fillId="3" borderId="43" xfId="6" applyNumberFormat="1" applyFont="1" applyFill="1" applyBorder="1"/>
    <xf numFmtId="43" fontId="23" fillId="7" borderId="20" xfId="4" applyNumberFormat="1" applyFont="1" applyFill="1" applyBorder="1" applyAlignment="1" applyProtection="1">
      <alignment horizontal="right" vertical="center"/>
      <protection locked="0"/>
    </xf>
    <xf numFmtId="43" fontId="23" fillId="7" borderId="9" xfId="4" applyNumberFormat="1" applyFont="1" applyFill="1" applyBorder="1" applyAlignment="1" applyProtection="1">
      <alignment horizontal="right" vertical="center"/>
      <protection locked="0"/>
    </xf>
    <xf numFmtId="43" fontId="23" fillId="7" borderId="21" xfId="4" applyNumberFormat="1" applyFont="1" applyFill="1" applyBorder="1" applyAlignment="1" applyProtection="1">
      <alignment horizontal="right" vertical="center"/>
      <protection locked="0"/>
    </xf>
    <xf numFmtId="166" fontId="23" fillId="3" borderId="21" xfId="2" applyNumberFormat="1" applyFont="1" applyFill="1" applyBorder="1" applyAlignment="1" applyProtection="1">
      <alignment horizontal="right" vertical="center"/>
      <protection locked="0"/>
    </xf>
    <xf numFmtId="166" fontId="21" fillId="3" borderId="18" xfId="2" applyNumberFormat="1" applyFont="1" applyFill="1" applyBorder="1" applyAlignment="1">
      <alignment horizontal="right" vertical="center"/>
    </xf>
    <xf numFmtId="4" fontId="21" fillId="3" borderId="40" xfId="5" applyNumberFormat="1" applyFont="1" applyFill="1" applyBorder="1" applyAlignment="1">
      <alignment horizontal="right" vertical="center"/>
    </xf>
    <xf numFmtId="166" fontId="21" fillId="3" borderId="49" xfId="2" applyNumberFormat="1" applyFont="1" applyFill="1" applyBorder="1" applyAlignment="1">
      <alignment horizontal="right" vertical="center"/>
    </xf>
    <xf numFmtId="0" fontId="20" fillId="3" borderId="45" xfId="5" quotePrefix="1" applyFont="1" applyFill="1" applyBorder="1" applyAlignment="1">
      <alignment horizontal="left"/>
    </xf>
    <xf numFmtId="4" fontId="21" fillId="3" borderId="42" xfId="5" applyNumberFormat="1" applyFont="1" applyFill="1" applyBorder="1" applyAlignment="1">
      <alignment horizontal="right" vertical="center"/>
    </xf>
    <xf numFmtId="4" fontId="21" fillId="3" borderId="16" xfId="5" applyNumberFormat="1" applyFont="1" applyFill="1" applyBorder="1" applyAlignment="1">
      <alignment horizontal="right" vertical="center"/>
    </xf>
    <xf numFmtId="4" fontId="21" fillId="3" borderId="17" xfId="5" applyNumberFormat="1" applyFont="1" applyFill="1" applyBorder="1" applyAlignment="1">
      <alignment horizontal="right" vertical="center"/>
    </xf>
    <xf numFmtId="4" fontId="21" fillId="6" borderId="18" xfId="5" applyNumberFormat="1" applyFont="1" applyFill="1" applyBorder="1" applyAlignment="1">
      <alignment horizontal="right" vertical="center"/>
    </xf>
    <xf numFmtId="0" fontId="20" fillId="3" borderId="47" xfId="5" applyFont="1" applyFill="1" applyBorder="1" applyAlignment="1">
      <alignment horizontal="left"/>
    </xf>
    <xf numFmtId="4" fontId="21" fillId="3" borderId="44" xfId="5" applyNumberFormat="1" applyFont="1" applyFill="1" applyBorder="1" applyAlignment="1">
      <alignment horizontal="right" vertical="center"/>
    </xf>
    <xf numFmtId="4" fontId="21" fillId="3" borderId="24" xfId="5" applyNumberFormat="1" applyFont="1" applyFill="1" applyBorder="1" applyAlignment="1">
      <alignment horizontal="right" vertical="center"/>
    </xf>
    <xf numFmtId="4" fontId="21" fillId="3" borderId="25" xfId="5" applyNumberFormat="1" applyFont="1" applyFill="1" applyBorder="1" applyAlignment="1">
      <alignment horizontal="right" vertical="center"/>
    </xf>
    <xf numFmtId="4" fontId="21" fillId="6" borderId="26" xfId="5" applyNumberFormat="1" applyFont="1" applyFill="1" applyBorder="1" applyAlignment="1">
      <alignment horizontal="right" vertical="center"/>
    </xf>
    <xf numFmtId="166" fontId="21" fillId="3" borderId="26" xfId="2" applyNumberFormat="1" applyFont="1" applyFill="1" applyBorder="1" applyAlignment="1">
      <alignment horizontal="right" vertical="center"/>
    </xf>
    <xf numFmtId="0" fontId="24" fillId="3" borderId="0" xfId="5" quotePrefix="1" applyFont="1" applyFill="1" applyAlignment="1">
      <alignment horizontal="left"/>
    </xf>
    <xf numFmtId="4" fontId="21" fillId="3" borderId="38" xfId="6" applyNumberFormat="1" applyFont="1" applyFill="1" applyBorder="1" applyAlignment="1">
      <alignment horizontal="right" vertical="center"/>
    </xf>
    <xf numFmtId="4" fontId="21" fillId="3" borderId="19" xfId="5" applyNumberFormat="1" applyFont="1" applyFill="1" applyBorder="1"/>
    <xf numFmtId="4" fontId="21" fillId="3" borderId="51" xfId="5" applyNumberFormat="1" applyFont="1" applyFill="1" applyBorder="1"/>
    <xf numFmtId="4" fontId="21" fillId="6" borderId="52" xfId="5" applyNumberFormat="1" applyFont="1" applyFill="1" applyBorder="1"/>
    <xf numFmtId="166" fontId="21" fillId="3" borderId="52" xfId="2" applyNumberFormat="1" applyFont="1" applyFill="1" applyBorder="1"/>
    <xf numFmtId="4" fontId="21" fillId="3" borderId="40" xfId="6" applyNumberFormat="1" applyFont="1" applyFill="1" applyBorder="1" applyAlignment="1">
      <alignment horizontal="right" vertical="center"/>
    </xf>
    <xf numFmtId="4" fontId="21" fillId="3" borderId="48" xfId="6" applyNumberFormat="1" applyFont="1" applyFill="1" applyBorder="1" applyAlignment="1">
      <alignment horizontal="right" vertical="center"/>
    </xf>
    <xf numFmtId="4" fontId="21" fillId="3" borderId="41" xfId="6" applyNumberFormat="1" applyFont="1" applyFill="1" applyBorder="1" applyAlignment="1">
      <alignment horizontal="right" vertical="center"/>
    </xf>
    <xf numFmtId="4" fontId="21" fillId="6" borderId="49" xfId="6" applyNumberFormat="1" applyFont="1" applyFill="1" applyBorder="1" applyAlignment="1">
      <alignment horizontal="right" vertical="center"/>
    </xf>
    <xf numFmtId="0" fontId="22" fillId="7" borderId="11" xfId="5" applyFont="1" applyFill="1" applyBorder="1" applyAlignment="1">
      <alignment horizontal="left"/>
    </xf>
    <xf numFmtId="4" fontId="23" fillId="7" borderId="50" xfId="6" applyNumberFormat="1" applyFont="1" applyFill="1" applyBorder="1" applyAlignment="1" applyProtection="1">
      <alignment horizontal="right" vertical="center"/>
      <protection locked="0"/>
    </xf>
    <xf numFmtId="0" fontId="22" fillId="7" borderId="2" xfId="5" applyFont="1" applyFill="1" applyBorder="1" applyAlignment="1">
      <alignment horizontal="left"/>
    </xf>
    <xf numFmtId="4" fontId="23" fillId="7" borderId="46" xfId="6" applyNumberFormat="1" applyFont="1" applyFill="1" applyBorder="1" applyAlignment="1" applyProtection="1">
      <alignment horizontal="right" vertical="center"/>
      <protection locked="0"/>
    </xf>
    <xf numFmtId="0" fontId="22" fillId="7" borderId="45" xfId="5" applyFont="1" applyFill="1" applyBorder="1" applyAlignment="1">
      <alignment horizontal="left"/>
    </xf>
    <xf numFmtId="4" fontId="23" fillId="7" borderId="42" xfId="6" applyNumberFormat="1" applyFont="1" applyFill="1" applyBorder="1" applyAlignment="1" applyProtection="1">
      <alignment horizontal="right"/>
      <protection locked="0"/>
    </xf>
    <xf numFmtId="4" fontId="23" fillId="7" borderId="44" xfId="6" applyNumberFormat="1" applyFont="1" applyFill="1" applyBorder="1" applyAlignment="1" applyProtection="1">
      <alignment horizontal="right"/>
      <protection locked="0"/>
    </xf>
    <xf numFmtId="0" fontId="24" fillId="8" borderId="53" xfId="5" quotePrefix="1" applyFont="1" applyFill="1" applyBorder="1" applyAlignment="1">
      <alignment horizontal="left"/>
    </xf>
    <xf numFmtId="4" fontId="21" fillId="8" borderId="54" xfId="6" applyNumberFormat="1" applyFont="1" applyFill="1" applyBorder="1" applyAlignment="1">
      <alignment horizontal="right"/>
    </xf>
    <xf numFmtId="4" fontId="21" fillId="8" borderId="22" xfId="6" applyNumberFormat="1" applyFont="1" applyFill="1" applyBorder="1" applyAlignment="1">
      <alignment horizontal="right"/>
    </xf>
    <xf numFmtId="4" fontId="21" fillId="8" borderId="55" xfId="6" applyNumberFormat="1" applyFont="1" applyFill="1" applyBorder="1" applyAlignment="1">
      <alignment horizontal="right"/>
    </xf>
    <xf numFmtId="0" fontId="0" fillId="6" borderId="0" xfId="0" applyFill="1"/>
    <xf numFmtId="0" fontId="18" fillId="6" borderId="0" xfId="5" applyFont="1" applyFill="1"/>
    <xf numFmtId="4" fontId="21" fillId="2" borderId="16" xfId="4" applyNumberFormat="1" applyFont="1" applyFill="1" applyBorder="1" applyAlignment="1">
      <alignment horizontal="right" vertical="center"/>
    </xf>
    <xf numFmtId="4" fontId="21" fillId="2" borderId="17" xfId="4" applyNumberFormat="1" applyFont="1" applyFill="1" applyBorder="1" applyAlignment="1">
      <alignment horizontal="right" vertical="center"/>
    </xf>
    <xf numFmtId="4" fontId="21" fillId="2" borderId="18" xfId="4" applyNumberFormat="1" applyFont="1" applyFill="1" applyBorder="1" applyAlignment="1">
      <alignment horizontal="right" vertical="center"/>
    </xf>
    <xf numFmtId="4" fontId="21" fillId="9" borderId="27" xfId="6" applyNumberFormat="1" applyFont="1" applyFill="1" applyBorder="1" applyAlignment="1">
      <alignment horizontal="right"/>
    </xf>
    <xf numFmtId="166" fontId="21" fillId="9" borderId="27" xfId="2" applyNumberFormat="1" applyFont="1" applyFill="1" applyBorder="1" applyAlignment="1">
      <alignment horizontal="right"/>
    </xf>
    <xf numFmtId="0" fontId="8" fillId="0" borderId="16" xfId="0" applyFont="1" applyBorder="1" applyAlignment="1" applyProtection="1">
      <alignment horizontal="left" vertical="center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24" fillId="3" borderId="53" xfId="5" applyFont="1" applyFill="1" applyBorder="1" applyAlignment="1">
      <alignment horizontal="left"/>
    </xf>
    <xf numFmtId="0" fontId="19" fillId="3" borderId="35" xfId="5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textRotation="90"/>
    </xf>
    <xf numFmtId="0" fontId="8" fillId="3" borderId="19" xfId="0" applyFont="1" applyFill="1" applyBorder="1" applyAlignment="1">
      <alignment horizontal="center" vertical="center" textRotation="90"/>
    </xf>
    <xf numFmtId="0" fontId="8" fillId="3" borderId="22" xfId="0" applyFont="1" applyFill="1" applyBorder="1" applyAlignment="1">
      <alignment horizontal="center" vertical="center" textRotation="90"/>
    </xf>
    <xf numFmtId="39" fontId="8" fillId="3" borderId="14" xfId="0" applyNumberFormat="1" applyFont="1" applyFill="1" applyBorder="1" applyAlignment="1">
      <alignment horizontal="center" vertical="center" textRotation="90"/>
    </xf>
    <xf numFmtId="39" fontId="8" fillId="3" borderId="19" xfId="0" applyNumberFormat="1" applyFont="1" applyFill="1" applyBorder="1" applyAlignment="1">
      <alignment horizontal="center" vertical="center" textRotation="90"/>
    </xf>
    <xf numFmtId="39" fontId="8" fillId="3" borderId="22" xfId="0" applyNumberFormat="1" applyFont="1" applyFill="1" applyBorder="1" applyAlignment="1">
      <alignment horizontal="center" vertical="center" textRotation="90"/>
    </xf>
    <xf numFmtId="0" fontId="8" fillId="3" borderId="28" xfId="0" applyFont="1" applyFill="1" applyBorder="1" applyAlignment="1">
      <alignment horizontal="center" vertical="center" textRotation="90" wrapText="1"/>
    </xf>
    <xf numFmtId="0" fontId="8" fillId="3" borderId="32" xfId="0" applyFont="1" applyFill="1" applyBorder="1" applyAlignment="1">
      <alignment horizontal="center" vertical="center" textRotation="90" wrapText="1"/>
    </xf>
    <xf numFmtId="0" fontId="8" fillId="3" borderId="33" xfId="0" applyFont="1" applyFill="1" applyBorder="1" applyAlignment="1">
      <alignment horizontal="center" vertical="center" textRotation="90" wrapText="1"/>
    </xf>
    <xf numFmtId="0" fontId="8" fillId="3" borderId="14" xfId="0" applyFont="1" applyFill="1" applyBorder="1" applyAlignment="1">
      <alignment horizontal="center" vertical="center" textRotation="90" wrapText="1"/>
    </xf>
    <xf numFmtId="0" fontId="8" fillId="3" borderId="19" xfId="0" applyFont="1" applyFill="1" applyBorder="1" applyAlignment="1">
      <alignment horizontal="center" vertical="center" textRotation="90" wrapText="1"/>
    </xf>
    <xf numFmtId="0" fontId="8" fillId="3" borderId="22" xfId="0" applyFont="1" applyFill="1" applyBorder="1" applyAlignment="1">
      <alignment horizontal="center" vertical="center" textRotation="90" wrapText="1"/>
    </xf>
    <xf numFmtId="0" fontId="2" fillId="5" borderId="0" xfId="0" applyFont="1" applyFill="1" applyAlignment="1">
      <alignment horizontal="left" vertical="center"/>
    </xf>
    <xf numFmtId="0" fontId="14" fillId="4" borderId="36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 vertical="center"/>
    </xf>
    <xf numFmtId="0" fontId="14" fillId="4" borderId="32" xfId="0" applyFont="1" applyFill="1" applyBorder="1" applyAlignment="1">
      <alignment horizontal="center" vertical="center"/>
    </xf>
    <xf numFmtId="0" fontId="14" fillId="4" borderId="33" xfId="0" applyFont="1" applyFill="1" applyBorder="1" applyAlignment="1">
      <alignment horizontal="center" vertical="center"/>
    </xf>
    <xf numFmtId="0" fontId="19" fillId="3" borderId="28" xfId="5" applyFont="1" applyFill="1" applyBorder="1" applyAlignment="1">
      <alignment horizontal="center" vertical="center"/>
    </xf>
    <xf numFmtId="0" fontId="19" fillId="3" borderId="32" xfId="5" applyFont="1" applyFill="1" applyBorder="1" applyAlignment="1">
      <alignment horizontal="center" vertical="center"/>
    </xf>
    <xf numFmtId="0" fontId="19" fillId="3" borderId="33" xfId="5" applyFont="1" applyFill="1" applyBorder="1" applyAlignment="1">
      <alignment horizontal="center" vertical="center"/>
    </xf>
  </cellXfs>
  <cellStyles count="7">
    <cellStyle name="Normal" xfId="0" builtinId="0"/>
    <cellStyle name="Normal_Propostas" xfId="3" xr:uid="{95C41993-ABB5-47A8-8B8A-58F23E04C325}"/>
    <cellStyle name="Normal_Usos e Fontes Versão Mar00" xfId="5" xr:uid="{8A4A3092-1004-47A9-BDA2-3C2590CECCD8}"/>
    <cellStyle name="Porcentagem" xfId="2" builtinId="5"/>
    <cellStyle name="Separador de milhares_Propostas" xfId="6" xr:uid="{DA4CCFD9-4783-4E31-B2C1-71DEA3E333D5}"/>
    <cellStyle name="Separador de milhares_Usos e Fontes Versão Mar00" xfId="4" xr:uid="{AED68055-CDCA-48F2-B031-B826DEB453FD}"/>
    <cellStyle name="Vírgula" xfId="1" builtinId="3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fraestrutura.sharepoint.com/sites/CGNA/Shared%20Documents/Portaria%20n&#186;%201.460/Formul&#225;rios%20-%20P.%201.460/Anexo%20V%20-%20Planilha%20Or&#231;ament&#225;ria%20(OS5%20e%20QUF%20para%20embarca&#231;&#245;es).xlsx" TargetMode="External"/><Relationship Id="rId1" Type="http://schemas.openxmlformats.org/officeDocument/2006/relationships/externalLinkPath" Target="Anexo%20V%20-%20Planilha%20Or&#231;ament&#225;ria%20(OS5%20e%20QUF%20para%20embarca&#231;&#245;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ções básicas"/>
      <sheetName val="Quadro I"/>
      <sheetName val="Quadro II"/>
      <sheetName val="Quadro III A"/>
      <sheetName val="Quadro III B"/>
      <sheetName val="Quadro IV"/>
      <sheetName val="Quadro V"/>
    </sheetNames>
    <sheetDataSet>
      <sheetData sheetId="0" refreshError="1"/>
      <sheetData sheetId="1" refreshError="1"/>
      <sheetData sheetId="2">
        <row r="10">
          <cell r="E10">
            <v>1.2344999999999999</v>
          </cell>
        </row>
      </sheetData>
      <sheetData sheetId="3" refreshError="1"/>
      <sheetData sheetId="4">
        <row r="17">
          <cell r="G17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0109B-CF5C-45A4-9247-8728FD114008}">
  <dimension ref="A2:F40"/>
  <sheetViews>
    <sheetView zoomScale="85" zoomScaleNormal="85" workbookViewId="0">
      <pane xSplit="5" ySplit="4" topLeftCell="F12" activePane="bottomRight" state="frozen"/>
      <selection pane="topRight" activeCell="F1" sqref="F1"/>
      <selection pane="bottomLeft" activeCell="A5" sqref="A5"/>
      <selection pane="bottomRight" activeCell="C22" sqref="C22:D22"/>
    </sheetView>
  </sheetViews>
  <sheetFormatPr defaultRowHeight="15" x14ac:dyDescent="0.25"/>
  <cols>
    <col min="1" max="1" width="9.140625" style="5"/>
    <col min="2" max="2" width="6.5703125" style="5" customWidth="1"/>
    <col min="3" max="3" width="55.28515625" style="5" customWidth="1"/>
    <col min="4" max="4" width="55" style="5" customWidth="1"/>
    <col min="5" max="5" width="6.42578125" style="5" customWidth="1"/>
    <col min="6" max="6" width="11" style="5" customWidth="1"/>
  </cols>
  <sheetData>
    <row r="2" spans="1:6" x14ac:dyDescent="0.25">
      <c r="A2" s="1"/>
      <c r="B2" s="2"/>
      <c r="C2" s="3"/>
      <c r="D2" s="3"/>
      <c r="E2" s="4"/>
    </row>
    <row r="3" spans="1:6" x14ac:dyDescent="0.25">
      <c r="A3" s="1"/>
      <c r="B3" s="6"/>
      <c r="C3" s="211" t="s">
        <v>0</v>
      </c>
      <c r="D3" s="212"/>
      <c r="E3" s="7"/>
    </row>
    <row r="4" spans="1:6" x14ac:dyDescent="0.25">
      <c r="A4" s="1"/>
      <c r="B4" s="6"/>
      <c r="C4" s="216" t="s">
        <v>1</v>
      </c>
      <c r="D4" s="217"/>
      <c r="E4" s="7"/>
    </row>
    <row r="5" spans="1:6" x14ac:dyDescent="0.25">
      <c r="A5" s="1"/>
      <c r="B5" s="6"/>
      <c r="C5" s="8"/>
      <c r="D5" s="9"/>
      <c r="E5" s="10"/>
    </row>
    <row r="6" spans="1:6" x14ac:dyDescent="0.25">
      <c r="A6" s="1"/>
      <c r="B6" s="6"/>
      <c r="C6" s="11" t="s">
        <v>2</v>
      </c>
      <c r="D6" s="9"/>
      <c r="E6" s="10"/>
    </row>
    <row r="7" spans="1:6" s="24" customFormat="1" ht="90" customHeight="1" x14ac:dyDescent="0.25">
      <c r="A7" s="20"/>
      <c r="B7" s="21"/>
      <c r="C7" s="213"/>
      <c r="D7" s="214"/>
      <c r="E7" s="22"/>
      <c r="F7" s="23"/>
    </row>
    <row r="8" spans="1:6" x14ac:dyDescent="0.25">
      <c r="A8" s="1"/>
      <c r="B8" s="6"/>
      <c r="C8" s="12"/>
      <c r="D8" s="12"/>
      <c r="E8" s="10"/>
    </row>
    <row r="9" spans="1:6" x14ac:dyDescent="0.25">
      <c r="A9" s="1"/>
      <c r="B9" s="6"/>
      <c r="C9" s="11" t="s">
        <v>3</v>
      </c>
      <c r="D9" s="9"/>
      <c r="E9" s="10"/>
    </row>
    <row r="10" spans="1:6" s="24" customFormat="1" ht="90" customHeight="1" x14ac:dyDescent="0.25">
      <c r="A10" s="20"/>
      <c r="B10" s="21"/>
      <c r="C10" s="213"/>
      <c r="D10" s="214"/>
      <c r="E10" s="22"/>
      <c r="F10" s="23"/>
    </row>
    <row r="11" spans="1:6" x14ac:dyDescent="0.25">
      <c r="A11" s="1"/>
      <c r="B11" s="6"/>
      <c r="C11" s="9"/>
      <c r="D11" s="9"/>
      <c r="E11" s="13"/>
    </row>
    <row r="12" spans="1:6" x14ac:dyDescent="0.25">
      <c r="A12" s="1"/>
      <c r="B12" s="6"/>
      <c r="C12" s="11" t="s">
        <v>4</v>
      </c>
      <c r="D12" s="9"/>
      <c r="E12" s="10"/>
    </row>
    <row r="13" spans="1:6" s="24" customFormat="1" ht="90" customHeight="1" x14ac:dyDescent="0.25">
      <c r="A13" s="20"/>
      <c r="B13" s="21"/>
      <c r="C13" s="213"/>
      <c r="D13" s="214"/>
      <c r="E13" s="22"/>
      <c r="F13" s="23"/>
    </row>
    <row r="14" spans="1:6" x14ac:dyDescent="0.25">
      <c r="A14" s="1"/>
      <c r="B14" s="6"/>
      <c r="C14" s="9"/>
      <c r="D14" s="9"/>
      <c r="E14" s="10"/>
    </row>
    <row r="15" spans="1:6" x14ac:dyDescent="0.25">
      <c r="A15" s="1"/>
      <c r="B15" s="6"/>
      <c r="C15" s="11" t="s">
        <v>5</v>
      </c>
      <c r="D15" s="9"/>
      <c r="E15" s="10"/>
    </row>
    <row r="16" spans="1:6" s="24" customFormat="1" ht="75" customHeight="1" x14ac:dyDescent="0.25">
      <c r="A16" s="20"/>
      <c r="B16" s="21"/>
      <c r="C16" s="213"/>
      <c r="D16" s="214"/>
      <c r="E16" s="22"/>
      <c r="F16" s="23"/>
    </row>
    <row r="17" spans="1:6" x14ac:dyDescent="0.25">
      <c r="A17" s="1"/>
      <c r="B17" s="6"/>
      <c r="C17" s="9"/>
      <c r="D17" s="9"/>
      <c r="E17" s="10"/>
    </row>
    <row r="18" spans="1:6" x14ac:dyDescent="0.25">
      <c r="A18" s="1"/>
      <c r="B18" s="6"/>
      <c r="C18" s="11" t="s">
        <v>6</v>
      </c>
      <c r="D18" s="9"/>
      <c r="E18" s="10"/>
    </row>
    <row r="19" spans="1:6" s="24" customFormat="1" ht="75" customHeight="1" x14ac:dyDescent="0.25">
      <c r="A19" s="20"/>
      <c r="B19" s="21"/>
      <c r="C19" s="215"/>
      <c r="D19" s="214"/>
      <c r="E19" s="22"/>
      <c r="F19" s="23"/>
    </row>
    <row r="20" spans="1:6" x14ac:dyDescent="0.25">
      <c r="A20" s="1"/>
      <c r="B20" s="6"/>
      <c r="C20" s="9"/>
      <c r="D20" s="9"/>
      <c r="E20" s="10"/>
    </row>
    <row r="21" spans="1:6" x14ac:dyDescent="0.25">
      <c r="A21" s="1"/>
      <c r="B21" s="6"/>
      <c r="C21" s="11" t="s">
        <v>7</v>
      </c>
      <c r="D21" s="9"/>
      <c r="E21" s="10"/>
    </row>
    <row r="22" spans="1:6" s="24" customFormat="1" ht="75" customHeight="1" x14ac:dyDescent="0.25">
      <c r="A22" s="20"/>
      <c r="B22" s="21"/>
      <c r="C22" s="215"/>
      <c r="D22" s="214"/>
      <c r="E22" s="22"/>
      <c r="F22" s="23"/>
    </row>
    <row r="23" spans="1:6" x14ac:dyDescent="0.25">
      <c r="A23" s="1"/>
      <c r="B23" s="15"/>
      <c r="C23" s="16"/>
      <c r="D23" s="16"/>
      <c r="E23" s="17"/>
    </row>
    <row r="24" spans="1:6" x14ac:dyDescent="0.25">
      <c r="A24" s="1"/>
    </row>
    <row r="25" spans="1:6" x14ac:dyDescent="0.25">
      <c r="A25" s="1"/>
    </row>
    <row r="26" spans="1:6" x14ac:dyDescent="0.25">
      <c r="A26" s="1"/>
    </row>
    <row r="27" spans="1:6" x14ac:dyDescent="0.25">
      <c r="A27" s="1"/>
    </row>
    <row r="28" spans="1:6" x14ac:dyDescent="0.25">
      <c r="A28" s="1"/>
    </row>
    <row r="29" spans="1:6" x14ac:dyDescent="0.25">
      <c r="A29" s="1"/>
    </row>
    <row r="30" spans="1:6" x14ac:dyDescent="0.25">
      <c r="A30" s="1"/>
    </row>
    <row r="31" spans="1:6" ht="18.75" x14ac:dyDescent="0.25">
      <c r="A31" s="1"/>
      <c r="B31" s="18"/>
      <c r="C31"/>
    </row>
    <row r="32" spans="1:6" x14ac:dyDescent="0.25">
      <c r="A32" s="1"/>
      <c r="D32" s="19"/>
      <c r="E32" s="19"/>
    </row>
    <row r="33" spans="1:5" x14ac:dyDescent="0.25">
      <c r="A33" s="1"/>
      <c r="D33" s="19"/>
      <c r="E33" s="19"/>
    </row>
    <row r="34" spans="1:5" x14ac:dyDescent="0.25">
      <c r="A34" s="1"/>
      <c r="D34" s="19"/>
      <c r="E34" s="19"/>
    </row>
    <row r="35" spans="1:5" x14ac:dyDescent="0.25">
      <c r="A35" s="1"/>
      <c r="D35" s="19"/>
      <c r="E35" s="19"/>
    </row>
    <row r="36" spans="1:5" x14ac:dyDescent="0.25">
      <c r="A36" s="1"/>
      <c r="D36" s="19"/>
      <c r="E36" s="19"/>
    </row>
    <row r="37" spans="1:5" x14ac:dyDescent="0.25">
      <c r="A37" s="1"/>
      <c r="D37" s="19"/>
      <c r="E37" s="19"/>
    </row>
    <row r="38" spans="1:5" x14ac:dyDescent="0.25">
      <c r="D38" s="19"/>
      <c r="E38" s="19"/>
    </row>
    <row r="39" spans="1:5" x14ac:dyDescent="0.25">
      <c r="D39" s="19"/>
      <c r="E39" s="19"/>
    </row>
    <row r="40" spans="1:5" x14ac:dyDescent="0.25">
      <c r="D40" s="19"/>
      <c r="E40" s="19"/>
    </row>
  </sheetData>
  <mergeCells count="8">
    <mergeCell ref="C3:D3"/>
    <mergeCell ref="C16:D16"/>
    <mergeCell ref="C19:D19"/>
    <mergeCell ref="C22:D22"/>
    <mergeCell ref="C4:D4"/>
    <mergeCell ref="C7:D7"/>
    <mergeCell ref="C10:D10"/>
    <mergeCell ref="C13:D1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5BCF-1F3C-4C18-8E09-CCB451DCF575}">
  <dimension ref="A1:P178"/>
  <sheetViews>
    <sheetView topLeftCell="A146" zoomScaleNormal="100" workbookViewId="0">
      <selection activeCell="F75" sqref="F75"/>
    </sheetView>
  </sheetViews>
  <sheetFormatPr defaultColWidth="11" defaultRowHeight="12.75" x14ac:dyDescent="0.25"/>
  <cols>
    <col min="1" max="1" width="18" style="39" customWidth="1"/>
    <col min="2" max="2" width="11.42578125" style="39" customWidth="1"/>
    <col min="3" max="3" width="25.140625" style="110" hidden="1" customWidth="1"/>
    <col min="4" max="4" width="43" style="110" hidden="1" customWidth="1"/>
    <col min="5" max="5" width="8.85546875" style="110" customWidth="1"/>
    <col min="6" max="6" width="50" style="39" customWidth="1"/>
    <col min="7" max="7" width="20.28515625" style="111" customWidth="1"/>
    <col min="8" max="8" width="20.28515625" style="39" customWidth="1"/>
    <col min="9" max="10" width="21" style="39" customWidth="1"/>
    <col min="11" max="11" width="17.7109375" style="39" customWidth="1"/>
    <col min="12" max="12" width="10.140625" style="39" customWidth="1"/>
    <col min="13" max="15" width="10.42578125" style="39" customWidth="1"/>
    <col min="16" max="16384" width="11" style="39"/>
  </cols>
  <sheetData>
    <row r="1" spans="1:16" s="27" customForma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6" s="27" customFormat="1" ht="22.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28"/>
      <c r="L2" s="29"/>
    </row>
    <row r="3" spans="1:16" s="34" customFormat="1" ht="17.25" customHeight="1" x14ac:dyDescent="0.25">
      <c r="A3" s="9"/>
      <c r="B3" s="116" t="s">
        <v>8</v>
      </c>
      <c r="C3" s="30"/>
      <c r="D3" s="30"/>
      <c r="E3" s="30"/>
      <c r="F3" s="30"/>
      <c r="G3" s="30"/>
      <c r="H3" s="30"/>
      <c r="I3" s="30"/>
      <c r="J3" s="31"/>
      <c r="K3" s="32"/>
      <c r="L3" s="33"/>
    </row>
    <row r="4" spans="1:16" ht="16.5" customHeight="1" x14ac:dyDescent="0.25">
      <c r="A4" s="9"/>
      <c r="B4" s="35" t="s">
        <v>9</v>
      </c>
      <c r="C4" s="36"/>
      <c r="D4" s="36"/>
      <c r="E4" s="36"/>
      <c r="F4" s="36"/>
      <c r="G4" s="36"/>
      <c r="H4" s="36"/>
      <c r="I4" s="36"/>
      <c r="J4" s="37"/>
      <c r="K4" s="32"/>
      <c r="L4" s="38"/>
    </row>
    <row r="5" spans="1:16" s="44" customFormat="1" ht="16.5" customHeight="1" x14ac:dyDescent="0.25">
      <c r="A5" s="9"/>
      <c r="B5" s="9"/>
      <c r="C5" s="40"/>
      <c r="D5" s="40"/>
      <c r="E5" s="40"/>
      <c r="F5" s="40"/>
      <c r="G5" s="40"/>
      <c r="H5" s="40"/>
      <c r="I5" s="40"/>
      <c r="J5" s="41"/>
      <c r="K5" s="42"/>
      <c r="L5" s="43"/>
    </row>
    <row r="6" spans="1:16" ht="15.75" x14ac:dyDescent="0.25">
      <c r="A6" s="9"/>
      <c r="B6" s="9"/>
      <c r="C6" s="40"/>
      <c r="D6" s="40"/>
      <c r="E6" s="40"/>
      <c r="F6" s="40"/>
      <c r="G6" s="40"/>
      <c r="H6" s="40"/>
      <c r="I6" s="12" t="s">
        <v>10</v>
      </c>
      <c r="J6" s="112" t="s">
        <v>11</v>
      </c>
      <c r="K6" s="46"/>
      <c r="L6" s="38"/>
    </row>
    <row r="7" spans="1:16" ht="16.5" customHeight="1" x14ac:dyDescent="0.25">
      <c r="A7" s="9"/>
      <c r="B7" s="9"/>
      <c r="C7" s="40"/>
      <c r="D7" s="40"/>
      <c r="E7" s="40"/>
      <c r="F7" s="40"/>
      <c r="G7" s="40"/>
      <c r="H7" s="40"/>
      <c r="I7" s="12" t="s">
        <v>12</v>
      </c>
      <c r="J7" s="115">
        <f>'[1]Quadro II'!E10</f>
        <v>1.2344999999999999</v>
      </c>
      <c r="K7" s="46"/>
      <c r="L7" s="38"/>
    </row>
    <row r="8" spans="1:16" ht="16.5" customHeight="1" thickBot="1" x14ac:dyDescent="0.3">
      <c r="A8" s="9"/>
      <c r="B8" s="9"/>
      <c r="C8" s="47" t="s">
        <v>13</v>
      </c>
      <c r="D8" s="47" t="s">
        <v>14</v>
      </c>
      <c r="E8" s="47" t="s">
        <v>15</v>
      </c>
      <c r="F8" s="47" t="s">
        <v>16</v>
      </c>
      <c r="G8" s="113" t="s">
        <v>17</v>
      </c>
      <c r="H8" s="113" t="s">
        <v>18</v>
      </c>
      <c r="I8" s="45" t="s">
        <v>19</v>
      </c>
      <c r="J8" s="45" t="s">
        <v>20</v>
      </c>
      <c r="K8" s="46"/>
      <c r="L8" s="38"/>
    </row>
    <row r="9" spans="1:16" ht="16.5" customHeight="1" x14ac:dyDescent="0.25">
      <c r="A9" s="9"/>
      <c r="B9" s="221" t="s">
        <v>21</v>
      </c>
      <c r="C9" s="127" t="s">
        <v>22</v>
      </c>
      <c r="D9" s="49" t="s">
        <v>23</v>
      </c>
      <c r="E9" s="50" t="s">
        <v>24</v>
      </c>
      <c r="F9" s="51" t="s">
        <v>25</v>
      </c>
      <c r="G9" s="120" t="s">
        <v>26</v>
      </c>
      <c r="H9" s="53" t="s">
        <v>27</v>
      </c>
      <c r="I9" s="54">
        <v>1</v>
      </c>
      <c r="J9" s="55">
        <f t="shared" ref="J9:J18" si="0">SUM(I9:I9)</f>
        <v>1</v>
      </c>
      <c r="K9" s="32"/>
      <c r="L9" s="38"/>
    </row>
    <row r="10" spans="1:16" ht="16.5" customHeight="1" x14ac:dyDescent="0.25">
      <c r="A10" s="9"/>
      <c r="B10" s="222"/>
      <c r="C10" s="128" t="s">
        <v>22</v>
      </c>
      <c r="D10" s="57" t="s">
        <v>23</v>
      </c>
      <c r="E10" s="58" t="s">
        <v>28</v>
      </c>
      <c r="F10" s="59" t="s">
        <v>29</v>
      </c>
      <c r="G10" s="118">
        <v>0</v>
      </c>
      <c r="H10" s="61" t="s">
        <v>30</v>
      </c>
      <c r="I10" s="62">
        <v>1</v>
      </c>
      <c r="J10" s="63">
        <f>SUM(I10:I10)</f>
        <v>1</v>
      </c>
      <c r="K10" s="32"/>
      <c r="L10" s="43"/>
      <c r="M10" s="44"/>
      <c r="N10" s="44"/>
      <c r="O10" s="44"/>
      <c r="P10" s="44"/>
    </row>
    <row r="11" spans="1:16" ht="16.5" customHeight="1" x14ac:dyDescent="0.25">
      <c r="A11" s="9"/>
      <c r="B11" s="222"/>
      <c r="C11" s="128" t="s">
        <v>22</v>
      </c>
      <c r="D11" s="57" t="s">
        <v>23</v>
      </c>
      <c r="E11" s="58" t="s">
        <v>31</v>
      </c>
      <c r="F11" s="59" t="s">
        <v>32</v>
      </c>
      <c r="G11" s="118">
        <v>0</v>
      </c>
      <c r="H11" s="61" t="s">
        <v>30</v>
      </c>
      <c r="I11" s="62">
        <v>1</v>
      </c>
      <c r="J11" s="63">
        <f t="shared" si="0"/>
        <v>1</v>
      </c>
      <c r="K11" s="46"/>
      <c r="L11" s="38"/>
    </row>
    <row r="12" spans="1:16" ht="16.5" customHeight="1" x14ac:dyDescent="0.25">
      <c r="A12" s="9"/>
      <c r="B12" s="222"/>
      <c r="C12" s="128" t="s">
        <v>22</v>
      </c>
      <c r="D12" s="57" t="s">
        <v>23</v>
      </c>
      <c r="E12" s="58" t="s">
        <v>33</v>
      </c>
      <c r="F12" s="64" t="s">
        <v>34</v>
      </c>
      <c r="G12" s="118">
        <v>0</v>
      </c>
      <c r="H12" s="79"/>
      <c r="I12" s="62">
        <v>1</v>
      </c>
      <c r="J12" s="63">
        <f t="shared" si="0"/>
        <v>1</v>
      </c>
      <c r="K12" s="46"/>
      <c r="L12" s="38"/>
    </row>
    <row r="13" spans="1:16" ht="16.5" customHeight="1" x14ac:dyDescent="0.25">
      <c r="A13" s="9"/>
      <c r="B13" s="222"/>
      <c r="C13" s="128" t="s">
        <v>22</v>
      </c>
      <c r="D13" s="57" t="s">
        <v>23</v>
      </c>
      <c r="E13" s="58" t="s">
        <v>35</v>
      </c>
      <c r="F13" s="59" t="s">
        <v>36</v>
      </c>
      <c r="G13" s="118">
        <v>0</v>
      </c>
      <c r="H13" s="61" t="s">
        <v>30</v>
      </c>
      <c r="I13" s="62">
        <v>1</v>
      </c>
      <c r="J13" s="63">
        <f t="shared" si="0"/>
        <v>1</v>
      </c>
      <c r="K13" s="46"/>
      <c r="L13" s="38"/>
    </row>
    <row r="14" spans="1:16" ht="16.5" customHeight="1" x14ac:dyDescent="0.25">
      <c r="A14" s="9"/>
      <c r="B14" s="222"/>
      <c r="C14" s="128" t="s">
        <v>22</v>
      </c>
      <c r="D14" s="57" t="s">
        <v>23</v>
      </c>
      <c r="E14" s="58" t="s">
        <v>37</v>
      </c>
      <c r="F14" s="59" t="s">
        <v>38</v>
      </c>
      <c r="G14" s="118">
        <v>0</v>
      </c>
      <c r="H14" s="61" t="s">
        <v>30</v>
      </c>
      <c r="I14" s="62">
        <v>1</v>
      </c>
      <c r="J14" s="63">
        <f t="shared" si="0"/>
        <v>1</v>
      </c>
      <c r="K14" s="46"/>
      <c r="L14" s="38"/>
      <c r="M14" s="65"/>
      <c r="N14" s="66"/>
      <c r="O14" s="66"/>
    </row>
    <row r="15" spans="1:16" ht="16.5" customHeight="1" x14ac:dyDescent="0.25">
      <c r="A15" s="9"/>
      <c r="B15" s="222"/>
      <c r="C15" s="128" t="s">
        <v>22</v>
      </c>
      <c r="D15" s="57" t="s">
        <v>23</v>
      </c>
      <c r="E15" s="58" t="s">
        <v>39</v>
      </c>
      <c r="F15" s="59" t="s">
        <v>40</v>
      </c>
      <c r="G15" s="118">
        <v>0</v>
      </c>
      <c r="H15" s="61" t="s">
        <v>41</v>
      </c>
      <c r="I15" s="62">
        <v>1</v>
      </c>
      <c r="J15" s="63">
        <f t="shared" si="0"/>
        <v>1</v>
      </c>
      <c r="K15" s="46"/>
      <c r="L15" s="38"/>
      <c r="M15" s="65"/>
      <c r="N15" s="66"/>
      <c r="O15" s="66"/>
    </row>
    <row r="16" spans="1:16" ht="16.5" customHeight="1" x14ac:dyDescent="0.25">
      <c r="A16" s="9"/>
      <c r="B16" s="222"/>
      <c r="C16" s="128" t="s">
        <v>22</v>
      </c>
      <c r="D16" s="57" t="s">
        <v>23</v>
      </c>
      <c r="E16" s="58" t="s">
        <v>42</v>
      </c>
      <c r="F16" s="67" t="s">
        <v>43</v>
      </c>
      <c r="G16" s="118">
        <v>0</v>
      </c>
      <c r="H16" s="61" t="s">
        <v>41</v>
      </c>
      <c r="I16" s="62">
        <v>1</v>
      </c>
      <c r="J16" s="63">
        <f t="shared" si="0"/>
        <v>1</v>
      </c>
      <c r="K16" s="46"/>
      <c r="L16" s="38"/>
      <c r="M16" s="65"/>
      <c r="N16" s="66"/>
      <c r="O16" s="66"/>
    </row>
    <row r="17" spans="1:16" ht="16.5" customHeight="1" x14ac:dyDescent="0.25">
      <c r="A17" s="9"/>
      <c r="B17" s="222"/>
      <c r="C17" s="128" t="s">
        <v>22</v>
      </c>
      <c r="D17" s="57" t="s">
        <v>23</v>
      </c>
      <c r="E17" s="58" t="s">
        <v>44</v>
      </c>
      <c r="F17" s="67" t="s">
        <v>45</v>
      </c>
      <c r="G17" s="118">
        <v>0</v>
      </c>
      <c r="H17" s="79"/>
      <c r="I17" s="62">
        <v>1</v>
      </c>
      <c r="J17" s="63">
        <f t="shared" si="0"/>
        <v>1</v>
      </c>
      <c r="K17" s="46"/>
      <c r="L17" s="38"/>
      <c r="M17" s="65"/>
      <c r="N17" s="66"/>
      <c r="O17" s="66"/>
    </row>
    <row r="18" spans="1:16" ht="16.5" customHeight="1" x14ac:dyDescent="0.25">
      <c r="A18" s="9"/>
      <c r="B18" s="222"/>
      <c r="C18" s="128" t="s">
        <v>22</v>
      </c>
      <c r="D18" s="57" t="s">
        <v>23</v>
      </c>
      <c r="E18" s="58" t="s">
        <v>46</v>
      </c>
      <c r="F18" s="67" t="s">
        <v>47</v>
      </c>
      <c r="G18" s="118">
        <v>0</v>
      </c>
      <c r="H18" s="79"/>
      <c r="I18" s="62">
        <v>1</v>
      </c>
      <c r="J18" s="63">
        <f t="shared" si="0"/>
        <v>1</v>
      </c>
      <c r="K18" s="46"/>
      <c r="L18" s="38"/>
      <c r="N18" s="65"/>
      <c r="O18" s="66"/>
      <c r="P18" s="66"/>
    </row>
    <row r="19" spans="1:16" ht="16.5" customHeight="1" x14ac:dyDescent="0.25">
      <c r="A19" s="9"/>
      <c r="B19" s="222"/>
      <c r="C19" s="128" t="s">
        <v>22</v>
      </c>
      <c r="D19" s="57" t="s">
        <v>23</v>
      </c>
      <c r="E19" s="58" t="s">
        <v>48</v>
      </c>
      <c r="F19" s="67" t="s">
        <v>49</v>
      </c>
      <c r="G19" s="118">
        <v>0</v>
      </c>
      <c r="H19" s="79"/>
      <c r="I19" s="62">
        <v>1</v>
      </c>
      <c r="J19" s="63">
        <f t="shared" ref="J19:J23" si="1">SUM(I19:I19)</f>
        <v>1</v>
      </c>
      <c r="K19" s="46"/>
      <c r="L19" s="38"/>
      <c r="N19" s="65"/>
      <c r="O19" s="66"/>
      <c r="P19" s="66"/>
    </row>
    <row r="20" spans="1:16" ht="16.5" customHeight="1" x14ac:dyDescent="0.25">
      <c r="A20" s="9"/>
      <c r="B20" s="222"/>
      <c r="C20" s="128" t="s">
        <v>22</v>
      </c>
      <c r="D20" s="57" t="s">
        <v>23</v>
      </c>
      <c r="E20" s="58" t="s">
        <v>50</v>
      </c>
      <c r="F20" s="67" t="s">
        <v>51</v>
      </c>
      <c r="G20" s="118">
        <v>0</v>
      </c>
      <c r="H20" s="61" t="s">
        <v>30</v>
      </c>
      <c r="I20" s="62">
        <v>1</v>
      </c>
      <c r="J20" s="63">
        <f t="shared" si="1"/>
        <v>1</v>
      </c>
      <c r="K20" s="46"/>
      <c r="L20" s="38"/>
      <c r="N20" s="65"/>
      <c r="O20" s="66"/>
      <c r="P20" s="66"/>
    </row>
    <row r="21" spans="1:16" ht="16.5" customHeight="1" x14ac:dyDescent="0.25">
      <c r="A21" s="9"/>
      <c r="B21" s="222"/>
      <c r="C21" s="128" t="s">
        <v>22</v>
      </c>
      <c r="D21" s="57" t="s">
        <v>23</v>
      </c>
      <c r="E21" s="58" t="s">
        <v>52</v>
      </c>
      <c r="F21" s="67"/>
      <c r="G21" s="118">
        <v>0</v>
      </c>
      <c r="H21" s="61"/>
      <c r="I21" s="62">
        <v>1</v>
      </c>
      <c r="J21" s="63">
        <f t="shared" si="1"/>
        <v>1</v>
      </c>
      <c r="K21" s="46"/>
      <c r="L21" s="38"/>
      <c r="N21" s="65"/>
      <c r="O21" s="66"/>
      <c r="P21" s="66"/>
    </row>
    <row r="22" spans="1:16" ht="16.5" customHeight="1" x14ac:dyDescent="0.25">
      <c r="A22" s="9"/>
      <c r="B22" s="222"/>
      <c r="C22" s="128" t="s">
        <v>22</v>
      </c>
      <c r="D22" s="57" t="s">
        <v>23</v>
      </c>
      <c r="E22" s="58" t="s">
        <v>53</v>
      </c>
      <c r="F22" s="67"/>
      <c r="G22" s="118">
        <v>0</v>
      </c>
      <c r="H22" s="61"/>
      <c r="I22" s="62">
        <v>1</v>
      </c>
      <c r="J22" s="63">
        <f t="shared" si="1"/>
        <v>1</v>
      </c>
      <c r="K22" s="46"/>
      <c r="L22" s="38"/>
      <c r="N22" s="65"/>
      <c r="O22" s="66"/>
      <c r="P22" s="66"/>
    </row>
    <row r="23" spans="1:16" ht="16.5" customHeight="1" thickBot="1" x14ac:dyDescent="0.3">
      <c r="A23" s="9"/>
      <c r="B23" s="222"/>
      <c r="C23" s="128" t="s">
        <v>22</v>
      </c>
      <c r="D23" s="57" t="s">
        <v>23</v>
      </c>
      <c r="E23" s="58" t="s">
        <v>54</v>
      </c>
      <c r="F23" s="67"/>
      <c r="G23" s="118">
        <v>0</v>
      </c>
      <c r="H23" s="61"/>
      <c r="I23" s="62">
        <v>1</v>
      </c>
      <c r="J23" s="63">
        <f t="shared" si="1"/>
        <v>1</v>
      </c>
      <c r="K23" s="46"/>
      <c r="L23" s="38"/>
      <c r="N23" s="65"/>
      <c r="O23" s="66"/>
      <c r="P23" s="66"/>
    </row>
    <row r="24" spans="1:16" ht="16.5" customHeight="1" thickBot="1" x14ac:dyDescent="0.3">
      <c r="A24" s="9"/>
      <c r="B24" s="222"/>
      <c r="C24" s="128" t="s">
        <v>22</v>
      </c>
      <c r="D24" s="57" t="s">
        <v>23</v>
      </c>
      <c r="E24" s="58" t="s">
        <v>55</v>
      </c>
      <c r="F24" s="67"/>
      <c r="G24" s="118">
        <v>0</v>
      </c>
      <c r="H24" s="61"/>
      <c r="I24" s="62">
        <v>1</v>
      </c>
      <c r="J24" s="63">
        <f t="shared" ref="J24:J48" si="2">SUM(I24:I24)</f>
        <v>1</v>
      </c>
      <c r="K24" s="114" t="s">
        <v>56</v>
      </c>
      <c r="L24" s="38"/>
      <c r="N24" s="65"/>
      <c r="O24" s="66"/>
      <c r="P24" s="66"/>
    </row>
    <row r="25" spans="1:16" ht="16.5" customHeight="1" thickBot="1" x14ac:dyDescent="0.3">
      <c r="A25" s="9"/>
      <c r="B25" s="223"/>
      <c r="C25" s="68" t="s">
        <v>22</v>
      </c>
      <c r="D25" s="69" t="s">
        <v>23</v>
      </c>
      <c r="E25" s="58" t="s">
        <v>57</v>
      </c>
      <c r="F25" s="71"/>
      <c r="G25" s="119">
        <v>0</v>
      </c>
      <c r="H25" s="73"/>
      <c r="I25" s="74">
        <v>1</v>
      </c>
      <c r="J25" s="75">
        <f t="shared" si="2"/>
        <v>1</v>
      </c>
      <c r="K25" s="76">
        <f>SUM(J9:J25)</f>
        <v>17</v>
      </c>
      <c r="L25" s="38"/>
      <c r="N25" s="65"/>
      <c r="O25" s="66"/>
      <c r="P25" s="66"/>
    </row>
    <row r="26" spans="1:16" ht="16.5" customHeight="1" x14ac:dyDescent="0.25">
      <c r="A26" s="9"/>
      <c r="B26" s="218" t="s">
        <v>58</v>
      </c>
      <c r="C26" s="48" t="s">
        <v>59</v>
      </c>
      <c r="D26" s="49" t="s">
        <v>60</v>
      </c>
      <c r="E26" s="50" t="s">
        <v>61</v>
      </c>
      <c r="F26" s="51" t="s">
        <v>62</v>
      </c>
      <c r="G26" s="52">
        <v>0</v>
      </c>
      <c r="H26" s="61" t="s">
        <v>30</v>
      </c>
      <c r="I26" s="77">
        <v>1</v>
      </c>
      <c r="J26" s="78">
        <f t="shared" si="2"/>
        <v>1</v>
      </c>
      <c r="K26" s="46"/>
      <c r="L26" s="38"/>
    </row>
    <row r="27" spans="1:16" ht="16.5" customHeight="1" x14ac:dyDescent="0.25">
      <c r="A27" s="9"/>
      <c r="B27" s="219"/>
      <c r="C27" s="56" t="s">
        <v>59</v>
      </c>
      <c r="D27" s="57" t="s">
        <v>60</v>
      </c>
      <c r="E27" s="58" t="s">
        <v>63</v>
      </c>
      <c r="F27" s="59" t="s">
        <v>64</v>
      </c>
      <c r="G27" s="60">
        <v>0</v>
      </c>
      <c r="H27" s="61" t="s">
        <v>30</v>
      </c>
      <c r="I27" s="80">
        <v>1</v>
      </c>
      <c r="J27" s="81">
        <f t="shared" si="2"/>
        <v>1</v>
      </c>
      <c r="K27" s="46"/>
      <c r="L27" s="38"/>
    </row>
    <row r="28" spans="1:16" ht="16.5" customHeight="1" x14ac:dyDescent="0.25">
      <c r="A28" s="9"/>
      <c r="B28" s="219"/>
      <c r="C28" s="56" t="s">
        <v>59</v>
      </c>
      <c r="D28" s="57" t="s">
        <v>60</v>
      </c>
      <c r="E28" s="58" t="s">
        <v>65</v>
      </c>
      <c r="F28" s="59" t="s">
        <v>66</v>
      </c>
      <c r="G28" s="60">
        <v>0</v>
      </c>
      <c r="H28" s="61" t="s">
        <v>30</v>
      </c>
      <c r="I28" s="80">
        <v>1</v>
      </c>
      <c r="J28" s="81">
        <f t="shared" si="2"/>
        <v>1</v>
      </c>
      <c r="K28" s="46"/>
      <c r="L28" s="38"/>
    </row>
    <row r="29" spans="1:16" ht="16.5" customHeight="1" x14ac:dyDescent="0.25">
      <c r="A29" s="9"/>
      <c r="B29" s="219"/>
      <c r="C29" s="56" t="s">
        <v>59</v>
      </c>
      <c r="D29" s="57" t="s">
        <v>60</v>
      </c>
      <c r="E29" s="58" t="s">
        <v>67</v>
      </c>
      <c r="F29" s="59" t="s">
        <v>68</v>
      </c>
      <c r="G29" s="60">
        <v>0</v>
      </c>
      <c r="H29" s="61" t="s">
        <v>30</v>
      </c>
      <c r="I29" s="80">
        <v>1</v>
      </c>
      <c r="J29" s="81">
        <f t="shared" si="2"/>
        <v>1</v>
      </c>
      <c r="K29" s="46"/>
      <c r="L29" s="38"/>
    </row>
    <row r="30" spans="1:16" ht="16.5" customHeight="1" x14ac:dyDescent="0.25">
      <c r="A30" s="9"/>
      <c r="B30" s="219"/>
      <c r="C30" s="56" t="s">
        <v>59</v>
      </c>
      <c r="D30" s="57" t="s">
        <v>60</v>
      </c>
      <c r="E30" s="58" t="s">
        <v>69</v>
      </c>
      <c r="F30" s="59" t="s">
        <v>70</v>
      </c>
      <c r="G30" s="60">
        <v>0</v>
      </c>
      <c r="H30" s="61" t="s">
        <v>30</v>
      </c>
      <c r="I30" s="80">
        <v>1</v>
      </c>
      <c r="J30" s="81">
        <f t="shared" si="2"/>
        <v>1</v>
      </c>
      <c r="K30" s="46"/>
      <c r="L30" s="38"/>
    </row>
    <row r="31" spans="1:16" ht="16.5" customHeight="1" x14ac:dyDescent="0.25">
      <c r="A31" s="9"/>
      <c r="B31" s="219"/>
      <c r="C31" s="56" t="s">
        <v>59</v>
      </c>
      <c r="D31" s="57" t="s">
        <v>60</v>
      </c>
      <c r="E31" s="58" t="s">
        <v>71</v>
      </c>
      <c r="F31" s="59" t="s">
        <v>72</v>
      </c>
      <c r="G31" s="60">
        <v>0</v>
      </c>
      <c r="H31" s="61" t="s">
        <v>30</v>
      </c>
      <c r="I31" s="80">
        <v>1</v>
      </c>
      <c r="J31" s="81">
        <f t="shared" si="2"/>
        <v>1</v>
      </c>
      <c r="K31" s="46"/>
      <c r="L31" s="38"/>
    </row>
    <row r="32" spans="1:16" ht="16.5" customHeight="1" x14ac:dyDescent="0.25">
      <c r="A32" s="9"/>
      <c r="B32" s="219"/>
      <c r="C32" s="56" t="s">
        <v>59</v>
      </c>
      <c r="D32" s="57" t="s">
        <v>60</v>
      </c>
      <c r="E32" s="58" t="s">
        <v>73</v>
      </c>
      <c r="F32" s="59" t="s">
        <v>74</v>
      </c>
      <c r="G32" s="60">
        <v>0</v>
      </c>
      <c r="H32" s="121"/>
      <c r="I32" s="80">
        <v>1</v>
      </c>
      <c r="J32" s="81">
        <f t="shared" si="2"/>
        <v>1</v>
      </c>
      <c r="K32" s="46"/>
      <c r="L32" s="38"/>
    </row>
    <row r="33" spans="1:12" ht="16.5" customHeight="1" x14ac:dyDescent="0.25">
      <c r="A33" s="9"/>
      <c r="B33" s="219"/>
      <c r="C33" s="56" t="s">
        <v>59</v>
      </c>
      <c r="D33" s="57" t="s">
        <v>60</v>
      </c>
      <c r="E33" s="58" t="s">
        <v>75</v>
      </c>
      <c r="F33" s="59" t="s">
        <v>76</v>
      </c>
      <c r="G33" s="60">
        <v>0</v>
      </c>
      <c r="H33" s="121"/>
      <c r="I33" s="80">
        <v>1</v>
      </c>
      <c r="J33" s="81">
        <f t="shared" si="2"/>
        <v>1</v>
      </c>
      <c r="K33" s="46"/>
      <c r="L33" s="38"/>
    </row>
    <row r="34" spans="1:12" ht="16.5" customHeight="1" x14ac:dyDescent="0.25">
      <c r="A34" s="9"/>
      <c r="B34" s="219"/>
      <c r="C34" s="56" t="s">
        <v>59</v>
      </c>
      <c r="D34" s="57" t="s">
        <v>60</v>
      </c>
      <c r="E34" s="58" t="s">
        <v>77</v>
      </c>
      <c r="F34" s="59" t="s">
        <v>78</v>
      </c>
      <c r="G34" s="60">
        <v>0</v>
      </c>
      <c r="H34" s="121"/>
      <c r="I34" s="80">
        <v>1</v>
      </c>
      <c r="J34" s="81">
        <f t="shared" si="2"/>
        <v>1</v>
      </c>
      <c r="K34" s="46"/>
      <c r="L34" s="38"/>
    </row>
    <row r="35" spans="1:12" ht="16.5" customHeight="1" x14ac:dyDescent="0.25">
      <c r="A35" s="9"/>
      <c r="B35" s="219"/>
      <c r="C35" s="56" t="s">
        <v>59</v>
      </c>
      <c r="D35" s="57" t="s">
        <v>60</v>
      </c>
      <c r="E35" s="58" t="s">
        <v>79</v>
      </c>
      <c r="F35" s="59" t="s">
        <v>80</v>
      </c>
      <c r="G35" s="60">
        <v>0</v>
      </c>
      <c r="H35" s="121"/>
      <c r="I35" s="80">
        <v>1</v>
      </c>
      <c r="J35" s="81">
        <f t="shared" si="2"/>
        <v>1</v>
      </c>
      <c r="K35" s="46"/>
      <c r="L35" s="38"/>
    </row>
    <row r="36" spans="1:12" ht="16.5" customHeight="1" x14ac:dyDescent="0.25">
      <c r="A36" s="9"/>
      <c r="B36" s="219"/>
      <c r="C36" s="56" t="s">
        <v>59</v>
      </c>
      <c r="D36" s="57" t="s">
        <v>60</v>
      </c>
      <c r="E36" s="58" t="s">
        <v>81</v>
      </c>
      <c r="F36" s="59" t="s">
        <v>82</v>
      </c>
      <c r="G36" s="60">
        <v>0</v>
      </c>
      <c r="H36" s="121"/>
      <c r="I36" s="80">
        <v>1</v>
      </c>
      <c r="J36" s="81">
        <f t="shared" si="2"/>
        <v>1</v>
      </c>
      <c r="K36" s="46"/>
      <c r="L36" s="38"/>
    </row>
    <row r="37" spans="1:12" ht="16.5" customHeight="1" x14ac:dyDescent="0.25">
      <c r="A37" s="9"/>
      <c r="B37" s="219"/>
      <c r="C37" s="56" t="s">
        <v>59</v>
      </c>
      <c r="D37" s="57" t="s">
        <v>60</v>
      </c>
      <c r="E37" s="58" t="s">
        <v>83</v>
      </c>
      <c r="F37" s="59" t="s">
        <v>84</v>
      </c>
      <c r="G37" s="60">
        <v>0</v>
      </c>
      <c r="H37" s="121" t="s">
        <v>85</v>
      </c>
      <c r="I37" s="80">
        <v>1</v>
      </c>
      <c r="J37" s="81">
        <f t="shared" si="2"/>
        <v>1</v>
      </c>
      <c r="K37" s="46"/>
      <c r="L37" s="38"/>
    </row>
    <row r="38" spans="1:12" ht="16.5" customHeight="1" x14ac:dyDescent="0.25">
      <c r="A38" s="9"/>
      <c r="B38" s="219"/>
      <c r="C38" s="56" t="s">
        <v>59</v>
      </c>
      <c r="D38" s="57" t="s">
        <v>60</v>
      </c>
      <c r="E38" s="58" t="s">
        <v>86</v>
      </c>
      <c r="F38" s="59" t="s">
        <v>87</v>
      </c>
      <c r="G38" s="60">
        <v>0</v>
      </c>
      <c r="H38" s="61" t="s">
        <v>30</v>
      </c>
      <c r="I38" s="80">
        <v>1</v>
      </c>
      <c r="J38" s="81">
        <f t="shared" si="2"/>
        <v>1</v>
      </c>
      <c r="K38" s="46"/>
      <c r="L38" s="38"/>
    </row>
    <row r="39" spans="1:12" ht="16.5" customHeight="1" x14ac:dyDescent="0.25">
      <c r="A39" s="9"/>
      <c r="B39" s="219"/>
      <c r="C39" s="56" t="s">
        <v>59</v>
      </c>
      <c r="D39" s="57" t="s">
        <v>60</v>
      </c>
      <c r="E39" s="58" t="s">
        <v>88</v>
      </c>
      <c r="F39" s="59" t="s">
        <v>89</v>
      </c>
      <c r="G39" s="60">
        <v>0</v>
      </c>
      <c r="H39" s="121" t="s">
        <v>85</v>
      </c>
      <c r="I39" s="80">
        <v>1</v>
      </c>
      <c r="J39" s="81">
        <f t="shared" si="2"/>
        <v>1</v>
      </c>
      <c r="K39" s="46"/>
      <c r="L39" s="38"/>
    </row>
    <row r="40" spans="1:12" ht="16.5" customHeight="1" x14ac:dyDescent="0.25">
      <c r="A40" s="9"/>
      <c r="B40" s="219"/>
      <c r="C40" s="56" t="s">
        <v>59</v>
      </c>
      <c r="D40" s="57" t="s">
        <v>60</v>
      </c>
      <c r="E40" s="58" t="s">
        <v>90</v>
      </c>
      <c r="F40" s="59" t="s">
        <v>91</v>
      </c>
      <c r="G40" s="60">
        <v>0</v>
      </c>
      <c r="H40" s="121" t="s">
        <v>85</v>
      </c>
      <c r="I40" s="80">
        <v>1</v>
      </c>
      <c r="J40" s="81">
        <f t="shared" si="2"/>
        <v>1</v>
      </c>
      <c r="K40" s="46"/>
      <c r="L40" s="38"/>
    </row>
    <row r="41" spans="1:12" ht="16.5" customHeight="1" x14ac:dyDescent="0.25">
      <c r="A41" s="9"/>
      <c r="B41" s="219"/>
      <c r="C41" s="56" t="s">
        <v>59</v>
      </c>
      <c r="D41" s="57" t="s">
        <v>60</v>
      </c>
      <c r="E41" s="58" t="s">
        <v>92</v>
      </c>
      <c r="F41" s="59" t="s">
        <v>93</v>
      </c>
      <c r="G41" s="60">
        <v>0</v>
      </c>
      <c r="H41" s="121" t="s">
        <v>94</v>
      </c>
      <c r="I41" s="80">
        <v>1</v>
      </c>
      <c r="J41" s="81">
        <f t="shared" si="2"/>
        <v>1</v>
      </c>
      <c r="K41" s="46"/>
      <c r="L41" s="38"/>
    </row>
    <row r="42" spans="1:12" ht="16.5" customHeight="1" x14ac:dyDescent="0.25">
      <c r="A42" s="9"/>
      <c r="B42" s="219"/>
      <c r="C42" s="56" t="s">
        <v>59</v>
      </c>
      <c r="D42" s="57" t="s">
        <v>60</v>
      </c>
      <c r="E42" s="58" t="s">
        <v>95</v>
      </c>
      <c r="F42" s="59" t="s">
        <v>96</v>
      </c>
      <c r="G42" s="60">
        <v>0</v>
      </c>
      <c r="H42" s="122"/>
      <c r="I42" s="80">
        <v>1</v>
      </c>
      <c r="J42" s="81">
        <f t="shared" si="2"/>
        <v>1</v>
      </c>
      <c r="K42" s="46"/>
      <c r="L42" s="38"/>
    </row>
    <row r="43" spans="1:12" ht="16.5" customHeight="1" x14ac:dyDescent="0.25">
      <c r="A43" s="9"/>
      <c r="B43" s="219"/>
      <c r="C43" s="56" t="s">
        <v>59</v>
      </c>
      <c r="D43" s="57" t="s">
        <v>60</v>
      </c>
      <c r="E43" s="58" t="s">
        <v>97</v>
      </c>
      <c r="F43" s="59" t="s">
        <v>98</v>
      </c>
      <c r="G43" s="60">
        <v>0</v>
      </c>
      <c r="H43" s="122"/>
      <c r="I43" s="80">
        <v>1</v>
      </c>
      <c r="J43" s="81">
        <f t="shared" si="2"/>
        <v>1</v>
      </c>
      <c r="K43" s="46"/>
      <c r="L43" s="38"/>
    </row>
    <row r="44" spans="1:12" ht="16.5" customHeight="1" x14ac:dyDescent="0.25">
      <c r="A44" s="9"/>
      <c r="B44" s="219"/>
      <c r="C44" s="56" t="s">
        <v>59</v>
      </c>
      <c r="D44" s="57" t="s">
        <v>60</v>
      </c>
      <c r="E44" s="58" t="s">
        <v>99</v>
      </c>
      <c r="F44" s="59" t="s">
        <v>100</v>
      </c>
      <c r="G44" s="60">
        <v>0</v>
      </c>
      <c r="H44" s="122"/>
      <c r="I44" s="80">
        <v>1</v>
      </c>
      <c r="J44" s="81">
        <f t="shared" si="2"/>
        <v>1</v>
      </c>
      <c r="K44" s="46"/>
      <c r="L44" s="38"/>
    </row>
    <row r="45" spans="1:12" ht="16.5" customHeight="1" x14ac:dyDescent="0.25">
      <c r="A45" s="9"/>
      <c r="B45" s="219"/>
      <c r="C45" s="56" t="s">
        <v>59</v>
      </c>
      <c r="D45" s="57" t="s">
        <v>60</v>
      </c>
      <c r="E45" s="58" t="s">
        <v>101</v>
      </c>
      <c r="F45" s="59"/>
      <c r="G45" s="60">
        <v>0</v>
      </c>
      <c r="H45" s="122"/>
      <c r="I45" s="80">
        <v>1</v>
      </c>
      <c r="J45" s="81">
        <f t="shared" si="2"/>
        <v>1</v>
      </c>
      <c r="K45" s="46"/>
      <c r="L45" s="38"/>
    </row>
    <row r="46" spans="1:12" ht="16.5" customHeight="1" thickBot="1" x14ac:dyDescent="0.3">
      <c r="A46" s="9"/>
      <c r="B46" s="219"/>
      <c r="C46" s="56" t="s">
        <v>59</v>
      </c>
      <c r="D46" s="57" t="s">
        <v>60</v>
      </c>
      <c r="E46" s="58" t="s">
        <v>102</v>
      </c>
      <c r="F46" s="59"/>
      <c r="G46" s="60">
        <v>0</v>
      </c>
      <c r="H46" s="122"/>
      <c r="I46" s="80">
        <v>1</v>
      </c>
      <c r="J46" s="81">
        <f t="shared" si="2"/>
        <v>1</v>
      </c>
      <c r="K46" s="46"/>
      <c r="L46" s="38"/>
    </row>
    <row r="47" spans="1:12" ht="16.5" customHeight="1" thickBot="1" x14ac:dyDescent="0.3">
      <c r="A47" s="9"/>
      <c r="B47" s="219"/>
      <c r="C47" s="56" t="s">
        <v>59</v>
      </c>
      <c r="D47" s="57" t="s">
        <v>60</v>
      </c>
      <c r="E47" s="58" t="s">
        <v>103</v>
      </c>
      <c r="F47" s="59"/>
      <c r="G47" s="60">
        <v>0</v>
      </c>
      <c r="H47" s="122"/>
      <c r="I47" s="80">
        <v>1</v>
      </c>
      <c r="J47" s="81">
        <f t="shared" si="2"/>
        <v>1</v>
      </c>
      <c r="K47" s="114" t="s">
        <v>104</v>
      </c>
      <c r="L47" s="38"/>
    </row>
    <row r="48" spans="1:12" ht="16.5" customHeight="1" thickBot="1" x14ac:dyDescent="0.3">
      <c r="A48" s="9"/>
      <c r="B48" s="220"/>
      <c r="C48" s="68" t="s">
        <v>59</v>
      </c>
      <c r="D48" s="69" t="s">
        <v>60</v>
      </c>
      <c r="E48" s="70" t="s">
        <v>105</v>
      </c>
      <c r="F48" s="82"/>
      <c r="G48" s="72">
        <v>0</v>
      </c>
      <c r="H48" s="123"/>
      <c r="I48" s="83">
        <v>1</v>
      </c>
      <c r="J48" s="84">
        <f t="shared" si="2"/>
        <v>1</v>
      </c>
      <c r="K48" s="76">
        <f>SUM(J26:J48)</f>
        <v>23</v>
      </c>
      <c r="L48" s="38"/>
    </row>
    <row r="49" spans="1:12" ht="16.5" customHeight="1" x14ac:dyDescent="0.25">
      <c r="A49" s="9"/>
      <c r="B49" s="227" t="s">
        <v>106</v>
      </c>
      <c r="C49" s="48" t="s">
        <v>107</v>
      </c>
      <c r="D49" s="49" t="s">
        <v>108</v>
      </c>
      <c r="E49" s="50" t="s">
        <v>109</v>
      </c>
      <c r="F49" s="51" t="s">
        <v>110</v>
      </c>
      <c r="G49" s="52">
        <v>0</v>
      </c>
      <c r="H49" s="61" t="s">
        <v>30</v>
      </c>
      <c r="I49" s="85">
        <v>1</v>
      </c>
      <c r="J49" s="86">
        <f t="shared" ref="J49:J68" si="3">SUM(I49:I49)</f>
        <v>1</v>
      </c>
      <c r="K49" s="46"/>
      <c r="L49" s="38"/>
    </row>
    <row r="50" spans="1:12" ht="16.5" customHeight="1" x14ac:dyDescent="0.25">
      <c r="A50" s="9"/>
      <c r="B50" s="228"/>
      <c r="C50" s="124" t="s">
        <v>107</v>
      </c>
      <c r="D50" s="92" t="s">
        <v>108</v>
      </c>
      <c r="E50" s="93" t="s">
        <v>111</v>
      </c>
      <c r="F50" s="94" t="s">
        <v>112</v>
      </c>
      <c r="G50" s="95">
        <v>0</v>
      </c>
      <c r="H50" s="61" t="s">
        <v>30</v>
      </c>
      <c r="I50" s="96">
        <v>1</v>
      </c>
      <c r="J50" s="97">
        <f t="shared" si="3"/>
        <v>1</v>
      </c>
      <c r="K50" s="46"/>
      <c r="L50" s="38"/>
    </row>
    <row r="51" spans="1:12" ht="16.5" customHeight="1" x14ac:dyDescent="0.25">
      <c r="A51" s="9"/>
      <c r="B51" s="228"/>
      <c r="C51" s="124" t="s">
        <v>107</v>
      </c>
      <c r="D51" s="92" t="s">
        <v>108</v>
      </c>
      <c r="E51" s="93" t="s">
        <v>113</v>
      </c>
      <c r="F51" s="94" t="s">
        <v>114</v>
      </c>
      <c r="G51" s="95">
        <v>0</v>
      </c>
      <c r="H51" s="61" t="s">
        <v>30</v>
      </c>
      <c r="I51" s="96">
        <v>1</v>
      </c>
      <c r="J51" s="97">
        <f t="shared" si="3"/>
        <v>1</v>
      </c>
      <c r="K51" s="46"/>
      <c r="L51" s="38"/>
    </row>
    <row r="52" spans="1:12" ht="16.5" customHeight="1" x14ac:dyDescent="0.25">
      <c r="A52" s="9"/>
      <c r="B52" s="228"/>
      <c r="C52" s="124" t="s">
        <v>107</v>
      </c>
      <c r="D52" s="92" t="s">
        <v>108</v>
      </c>
      <c r="E52" s="93" t="s">
        <v>115</v>
      </c>
      <c r="F52" s="94" t="s">
        <v>116</v>
      </c>
      <c r="G52" s="95">
        <v>0</v>
      </c>
      <c r="H52" s="61" t="s">
        <v>30</v>
      </c>
      <c r="I52" s="96">
        <v>1</v>
      </c>
      <c r="J52" s="97">
        <f t="shared" si="3"/>
        <v>1</v>
      </c>
      <c r="K52" s="46"/>
      <c r="L52" s="38"/>
    </row>
    <row r="53" spans="1:12" ht="16.5" customHeight="1" x14ac:dyDescent="0.25">
      <c r="A53" s="9"/>
      <c r="B53" s="228"/>
      <c r="C53" s="124" t="s">
        <v>107</v>
      </c>
      <c r="D53" s="92" t="s">
        <v>108</v>
      </c>
      <c r="E53" s="93" t="s">
        <v>117</v>
      </c>
      <c r="F53" s="94" t="s">
        <v>118</v>
      </c>
      <c r="G53" s="95">
        <v>0</v>
      </c>
      <c r="H53" s="61" t="s">
        <v>30</v>
      </c>
      <c r="I53" s="96">
        <v>1</v>
      </c>
      <c r="J53" s="97">
        <f t="shared" si="3"/>
        <v>1</v>
      </c>
      <c r="K53" s="46"/>
      <c r="L53" s="38"/>
    </row>
    <row r="54" spans="1:12" ht="16.5" customHeight="1" x14ac:dyDescent="0.25">
      <c r="A54" s="9"/>
      <c r="B54" s="228"/>
      <c r="C54" s="124" t="s">
        <v>107</v>
      </c>
      <c r="D54" s="92" t="s">
        <v>108</v>
      </c>
      <c r="E54" s="93" t="s">
        <v>119</v>
      </c>
      <c r="F54" s="94" t="s">
        <v>120</v>
      </c>
      <c r="G54" s="95">
        <v>0</v>
      </c>
      <c r="H54" s="61" t="s">
        <v>30</v>
      </c>
      <c r="I54" s="96">
        <v>1</v>
      </c>
      <c r="J54" s="97">
        <f t="shared" si="3"/>
        <v>1</v>
      </c>
      <c r="K54" s="46"/>
      <c r="L54" s="38"/>
    </row>
    <row r="55" spans="1:12" ht="16.5" customHeight="1" x14ac:dyDescent="0.25">
      <c r="A55" s="9"/>
      <c r="B55" s="228"/>
      <c r="C55" s="124" t="s">
        <v>107</v>
      </c>
      <c r="D55" s="92" t="s">
        <v>108</v>
      </c>
      <c r="E55" s="93" t="s">
        <v>121</v>
      </c>
      <c r="F55" s="94" t="s">
        <v>122</v>
      </c>
      <c r="G55" s="95">
        <v>0</v>
      </c>
      <c r="H55" s="61" t="s">
        <v>30</v>
      </c>
      <c r="I55" s="96">
        <v>1</v>
      </c>
      <c r="J55" s="97">
        <f t="shared" si="3"/>
        <v>1</v>
      </c>
      <c r="K55" s="46"/>
      <c r="L55" s="38"/>
    </row>
    <row r="56" spans="1:12" ht="16.5" customHeight="1" x14ac:dyDescent="0.25">
      <c r="A56" s="9"/>
      <c r="B56" s="228"/>
      <c r="C56" s="124" t="s">
        <v>107</v>
      </c>
      <c r="D56" s="92" t="s">
        <v>108</v>
      </c>
      <c r="E56" s="93" t="s">
        <v>123</v>
      </c>
      <c r="F56" s="94" t="s">
        <v>124</v>
      </c>
      <c r="G56" s="125" t="s">
        <v>125</v>
      </c>
      <c r="H56" s="61" t="s">
        <v>27</v>
      </c>
      <c r="I56" s="96">
        <v>1</v>
      </c>
      <c r="J56" s="97">
        <f t="shared" si="3"/>
        <v>1</v>
      </c>
      <c r="K56" s="46"/>
      <c r="L56" s="38"/>
    </row>
    <row r="57" spans="1:12" ht="16.5" customHeight="1" x14ac:dyDescent="0.25">
      <c r="A57" s="9"/>
      <c r="B57" s="228"/>
      <c r="C57" s="124" t="s">
        <v>107</v>
      </c>
      <c r="D57" s="92" t="s">
        <v>108</v>
      </c>
      <c r="E57" s="93" t="s">
        <v>126</v>
      </c>
      <c r="F57" s="94" t="s">
        <v>127</v>
      </c>
      <c r="G57" s="125" t="s">
        <v>125</v>
      </c>
      <c r="H57" s="61" t="s">
        <v>27</v>
      </c>
      <c r="I57" s="96">
        <v>1</v>
      </c>
      <c r="J57" s="97">
        <f t="shared" si="3"/>
        <v>1</v>
      </c>
      <c r="K57" s="46"/>
      <c r="L57" s="38"/>
    </row>
    <row r="58" spans="1:12" ht="16.5" customHeight="1" x14ac:dyDescent="0.25">
      <c r="A58" s="9"/>
      <c r="B58" s="228"/>
      <c r="C58" s="124" t="s">
        <v>107</v>
      </c>
      <c r="D58" s="92" t="s">
        <v>108</v>
      </c>
      <c r="E58" s="93" t="s">
        <v>128</v>
      </c>
      <c r="F58" s="59" t="s">
        <v>129</v>
      </c>
      <c r="G58" s="60">
        <v>0</v>
      </c>
      <c r="H58" s="61" t="s">
        <v>30</v>
      </c>
      <c r="I58" s="96">
        <v>1</v>
      </c>
      <c r="J58" s="97">
        <f t="shared" si="3"/>
        <v>1</v>
      </c>
      <c r="K58" s="46"/>
      <c r="L58" s="38"/>
    </row>
    <row r="59" spans="1:12" ht="16.5" customHeight="1" x14ac:dyDescent="0.25">
      <c r="A59" s="9"/>
      <c r="B59" s="228"/>
      <c r="C59" s="124" t="s">
        <v>107</v>
      </c>
      <c r="D59" s="92" t="s">
        <v>108</v>
      </c>
      <c r="E59" s="93" t="s">
        <v>130</v>
      </c>
      <c r="F59" s="59" t="s">
        <v>131</v>
      </c>
      <c r="G59" s="60">
        <v>0</v>
      </c>
      <c r="H59" s="61" t="s">
        <v>30</v>
      </c>
      <c r="I59" s="96">
        <v>1</v>
      </c>
      <c r="J59" s="97">
        <f t="shared" si="3"/>
        <v>1</v>
      </c>
      <c r="K59" s="46"/>
      <c r="L59" s="38"/>
    </row>
    <row r="60" spans="1:12" ht="16.5" customHeight="1" x14ac:dyDescent="0.25">
      <c r="A60" s="9"/>
      <c r="B60" s="228"/>
      <c r="C60" s="124" t="s">
        <v>107</v>
      </c>
      <c r="D60" s="92" t="s">
        <v>108</v>
      </c>
      <c r="E60" s="93" t="s">
        <v>132</v>
      </c>
      <c r="F60" s="14" t="s">
        <v>133</v>
      </c>
      <c r="G60" s="60">
        <v>0</v>
      </c>
      <c r="H60" s="61" t="s">
        <v>30</v>
      </c>
      <c r="I60" s="96">
        <v>1</v>
      </c>
      <c r="J60" s="97">
        <f t="shared" si="3"/>
        <v>1</v>
      </c>
      <c r="K60" s="46"/>
      <c r="L60" s="38"/>
    </row>
    <row r="61" spans="1:12" ht="16.5" customHeight="1" x14ac:dyDescent="0.25">
      <c r="A61" s="9"/>
      <c r="B61" s="228"/>
      <c r="C61" s="124" t="s">
        <v>107</v>
      </c>
      <c r="D61" s="92" t="s">
        <v>108</v>
      </c>
      <c r="E61" s="93" t="s">
        <v>134</v>
      </c>
      <c r="F61" s="14" t="s">
        <v>135</v>
      </c>
      <c r="G61" s="117" t="s">
        <v>136</v>
      </c>
      <c r="H61" s="131" t="s">
        <v>137</v>
      </c>
      <c r="I61" s="96">
        <v>1</v>
      </c>
      <c r="J61" s="97">
        <f t="shared" si="3"/>
        <v>1</v>
      </c>
      <c r="K61" s="46"/>
      <c r="L61" s="38"/>
    </row>
    <row r="62" spans="1:12" ht="16.5" customHeight="1" x14ac:dyDescent="0.25">
      <c r="A62" s="9"/>
      <c r="B62" s="228"/>
      <c r="C62" s="124" t="s">
        <v>107</v>
      </c>
      <c r="D62" s="92" t="s">
        <v>108</v>
      </c>
      <c r="E62" s="93" t="s">
        <v>138</v>
      </c>
      <c r="F62" s="14" t="s">
        <v>139</v>
      </c>
      <c r="G62" s="60">
        <v>0</v>
      </c>
      <c r="H62" s="61" t="s">
        <v>30</v>
      </c>
      <c r="I62" s="96">
        <v>1</v>
      </c>
      <c r="J62" s="97">
        <f t="shared" si="3"/>
        <v>1</v>
      </c>
      <c r="K62" s="46"/>
      <c r="L62" s="38"/>
    </row>
    <row r="63" spans="1:12" ht="16.5" customHeight="1" x14ac:dyDescent="0.25">
      <c r="A63" s="9"/>
      <c r="B63" s="228"/>
      <c r="C63" s="124" t="s">
        <v>107</v>
      </c>
      <c r="D63" s="92" t="s">
        <v>108</v>
      </c>
      <c r="E63" s="93" t="s">
        <v>140</v>
      </c>
      <c r="F63" s="94"/>
      <c r="G63" s="95">
        <v>0</v>
      </c>
      <c r="H63" s="61"/>
      <c r="I63" s="96">
        <v>1</v>
      </c>
      <c r="J63" s="97">
        <f t="shared" si="3"/>
        <v>1</v>
      </c>
      <c r="K63" s="46"/>
      <c r="L63" s="38"/>
    </row>
    <row r="64" spans="1:12" ht="16.5" customHeight="1" x14ac:dyDescent="0.25">
      <c r="A64" s="9"/>
      <c r="B64" s="228"/>
      <c r="C64" s="124" t="s">
        <v>107</v>
      </c>
      <c r="D64" s="92" t="s">
        <v>108</v>
      </c>
      <c r="E64" s="93" t="s">
        <v>141</v>
      </c>
      <c r="F64" s="94"/>
      <c r="G64" s="95">
        <v>0</v>
      </c>
      <c r="H64" s="61"/>
      <c r="I64" s="96">
        <v>1</v>
      </c>
      <c r="J64" s="97">
        <f t="shared" si="3"/>
        <v>1</v>
      </c>
      <c r="K64" s="46"/>
      <c r="L64" s="38"/>
    </row>
    <row r="65" spans="1:12" ht="16.5" customHeight="1" x14ac:dyDescent="0.25">
      <c r="A65" s="9"/>
      <c r="B65" s="228"/>
      <c r="C65" s="124" t="s">
        <v>107</v>
      </c>
      <c r="D65" s="92" t="s">
        <v>108</v>
      </c>
      <c r="E65" s="93" t="s">
        <v>142</v>
      </c>
      <c r="F65" s="94"/>
      <c r="G65" s="95">
        <v>0</v>
      </c>
      <c r="H65" s="61"/>
      <c r="I65" s="96">
        <v>1</v>
      </c>
      <c r="J65" s="97">
        <f t="shared" si="3"/>
        <v>1</v>
      </c>
      <c r="K65" s="46"/>
      <c r="L65" s="38"/>
    </row>
    <row r="66" spans="1:12" ht="16.5" customHeight="1" thickBot="1" x14ac:dyDescent="0.3">
      <c r="A66" s="9"/>
      <c r="B66" s="228"/>
      <c r="C66" s="124" t="s">
        <v>107</v>
      </c>
      <c r="D66" s="92" t="s">
        <v>108</v>
      </c>
      <c r="E66" s="93" t="s">
        <v>143</v>
      </c>
      <c r="F66" s="94"/>
      <c r="G66" s="95">
        <v>0</v>
      </c>
      <c r="H66" s="61"/>
      <c r="I66" s="96">
        <v>1</v>
      </c>
      <c r="J66" s="97">
        <f t="shared" si="3"/>
        <v>1</v>
      </c>
      <c r="K66" s="46"/>
      <c r="L66" s="38"/>
    </row>
    <row r="67" spans="1:12" ht="16.5" customHeight="1" thickBot="1" x14ac:dyDescent="0.3">
      <c r="A67" s="9"/>
      <c r="B67" s="228"/>
      <c r="C67" s="124" t="s">
        <v>107</v>
      </c>
      <c r="D67" s="92" t="s">
        <v>108</v>
      </c>
      <c r="E67" s="93" t="s">
        <v>144</v>
      </c>
      <c r="F67" s="94"/>
      <c r="G67" s="95">
        <v>0</v>
      </c>
      <c r="H67" s="61"/>
      <c r="I67" s="96">
        <v>1</v>
      </c>
      <c r="J67" s="97">
        <f t="shared" si="3"/>
        <v>1</v>
      </c>
      <c r="K67" s="114" t="s">
        <v>145</v>
      </c>
      <c r="L67" s="38"/>
    </row>
    <row r="68" spans="1:12" ht="16.5" customHeight="1" thickBot="1" x14ac:dyDescent="0.3">
      <c r="A68" s="9"/>
      <c r="B68" s="229"/>
      <c r="C68" s="68" t="s">
        <v>107</v>
      </c>
      <c r="D68" s="69" t="s">
        <v>108</v>
      </c>
      <c r="E68" s="93" t="s">
        <v>146</v>
      </c>
      <c r="F68" s="89"/>
      <c r="G68" s="72">
        <v>0</v>
      </c>
      <c r="H68" s="129"/>
      <c r="I68" s="90">
        <v>1</v>
      </c>
      <c r="J68" s="91">
        <f t="shared" si="3"/>
        <v>1</v>
      </c>
      <c r="K68" s="76">
        <f>SUM(J49:J68)</f>
        <v>20</v>
      </c>
      <c r="L68" s="38"/>
    </row>
    <row r="69" spans="1:12" ht="16.5" customHeight="1" x14ac:dyDescent="0.25">
      <c r="A69" s="9"/>
      <c r="B69" s="224" t="s">
        <v>147</v>
      </c>
      <c r="C69" s="49" t="s">
        <v>148</v>
      </c>
      <c r="D69" s="49" t="s">
        <v>149</v>
      </c>
      <c r="E69" s="50" t="s">
        <v>150</v>
      </c>
      <c r="F69" s="51" t="s">
        <v>151</v>
      </c>
      <c r="G69" s="52">
        <v>0</v>
      </c>
      <c r="H69" s="126" t="s">
        <v>152</v>
      </c>
      <c r="I69" s="85">
        <v>1</v>
      </c>
      <c r="J69" s="86">
        <f t="shared" ref="J69:J84" si="4">SUM(I69:I69)</f>
        <v>1</v>
      </c>
      <c r="K69" s="46"/>
      <c r="L69" s="38"/>
    </row>
    <row r="70" spans="1:12" ht="16.5" customHeight="1" x14ac:dyDescent="0.25">
      <c r="A70" s="9"/>
      <c r="B70" s="225"/>
      <c r="C70" s="57" t="s">
        <v>148</v>
      </c>
      <c r="D70" s="92" t="s">
        <v>149</v>
      </c>
      <c r="E70" s="58" t="s">
        <v>153</v>
      </c>
      <c r="F70" s="59" t="s">
        <v>154</v>
      </c>
      <c r="G70" s="60">
        <v>0</v>
      </c>
      <c r="H70" s="121" t="s">
        <v>152</v>
      </c>
      <c r="I70" s="87">
        <v>1</v>
      </c>
      <c r="J70" s="88">
        <f t="shared" si="4"/>
        <v>1</v>
      </c>
      <c r="K70" s="46"/>
      <c r="L70" s="38"/>
    </row>
    <row r="71" spans="1:12" ht="16.5" customHeight="1" x14ac:dyDescent="0.25">
      <c r="A71" s="9"/>
      <c r="B71" s="225"/>
      <c r="C71" s="57" t="s">
        <v>148</v>
      </c>
      <c r="D71" s="92" t="s">
        <v>149</v>
      </c>
      <c r="E71" s="58" t="s">
        <v>155</v>
      </c>
      <c r="F71" s="59" t="s">
        <v>156</v>
      </c>
      <c r="G71" s="60">
        <v>0</v>
      </c>
      <c r="H71" s="121" t="s">
        <v>152</v>
      </c>
      <c r="I71" s="87">
        <v>1</v>
      </c>
      <c r="J71" s="88">
        <f t="shared" si="4"/>
        <v>1</v>
      </c>
      <c r="K71" s="46"/>
      <c r="L71" s="38"/>
    </row>
    <row r="72" spans="1:12" ht="16.5" customHeight="1" x14ac:dyDescent="0.25">
      <c r="A72" s="9"/>
      <c r="B72" s="225"/>
      <c r="C72" s="57" t="s">
        <v>148</v>
      </c>
      <c r="D72" s="92" t="s">
        <v>149</v>
      </c>
      <c r="E72" s="58" t="s">
        <v>157</v>
      </c>
      <c r="F72" s="59" t="s">
        <v>158</v>
      </c>
      <c r="G72" s="60">
        <v>0</v>
      </c>
      <c r="H72" s="121" t="s">
        <v>152</v>
      </c>
      <c r="I72" s="87">
        <v>1</v>
      </c>
      <c r="J72" s="88">
        <f t="shared" si="4"/>
        <v>1</v>
      </c>
      <c r="K72" s="46"/>
      <c r="L72" s="38"/>
    </row>
    <row r="73" spans="1:12" ht="16.5" customHeight="1" x14ac:dyDescent="0.25">
      <c r="A73" s="9"/>
      <c r="B73" s="225"/>
      <c r="C73" s="57" t="s">
        <v>148</v>
      </c>
      <c r="D73" s="92" t="s">
        <v>149</v>
      </c>
      <c r="E73" s="58" t="s">
        <v>159</v>
      </c>
      <c r="F73" s="59" t="s">
        <v>160</v>
      </c>
      <c r="G73" s="60">
        <v>0</v>
      </c>
      <c r="H73" s="121" t="s">
        <v>152</v>
      </c>
      <c r="I73" s="87">
        <v>1</v>
      </c>
      <c r="J73" s="88">
        <f t="shared" si="4"/>
        <v>1</v>
      </c>
      <c r="K73" s="46"/>
      <c r="L73" s="38"/>
    </row>
    <row r="74" spans="1:12" ht="16.5" customHeight="1" x14ac:dyDescent="0.25">
      <c r="A74" s="9"/>
      <c r="B74" s="225"/>
      <c r="C74" s="57" t="s">
        <v>148</v>
      </c>
      <c r="D74" s="92" t="s">
        <v>149</v>
      </c>
      <c r="E74" s="58" t="s">
        <v>161</v>
      </c>
      <c r="F74" s="59" t="s">
        <v>162</v>
      </c>
      <c r="G74" s="60">
        <v>0</v>
      </c>
      <c r="H74" s="121"/>
      <c r="I74" s="87">
        <v>1</v>
      </c>
      <c r="J74" s="88">
        <f t="shared" si="4"/>
        <v>1</v>
      </c>
      <c r="K74" s="46"/>
      <c r="L74" s="38"/>
    </row>
    <row r="75" spans="1:12" ht="16.5" customHeight="1" x14ac:dyDescent="0.25">
      <c r="A75" s="9"/>
      <c r="B75" s="225"/>
      <c r="C75" s="57" t="s">
        <v>148</v>
      </c>
      <c r="D75" s="92" t="s">
        <v>149</v>
      </c>
      <c r="E75" s="58" t="s">
        <v>163</v>
      </c>
      <c r="F75" s="59"/>
      <c r="G75" s="60">
        <v>0</v>
      </c>
      <c r="H75" s="121"/>
      <c r="I75" s="87">
        <v>1</v>
      </c>
      <c r="J75" s="88">
        <f t="shared" si="4"/>
        <v>1</v>
      </c>
      <c r="K75" s="46"/>
      <c r="L75" s="38"/>
    </row>
    <row r="76" spans="1:12" ht="16.5" customHeight="1" x14ac:dyDescent="0.25">
      <c r="A76" s="9"/>
      <c r="B76" s="225"/>
      <c r="C76" s="57" t="s">
        <v>148</v>
      </c>
      <c r="D76" s="92" t="s">
        <v>149</v>
      </c>
      <c r="E76" s="58" t="s">
        <v>164</v>
      </c>
      <c r="F76" s="59"/>
      <c r="G76" s="60">
        <v>0</v>
      </c>
      <c r="H76" s="121"/>
      <c r="I76" s="87">
        <v>1</v>
      </c>
      <c r="J76" s="88">
        <f t="shared" si="4"/>
        <v>1</v>
      </c>
      <c r="K76" s="46"/>
      <c r="L76" s="38"/>
    </row>
    <row r="77" spans="1:12" ht="16.5" customHeight="1" x14ac:dyDescent="0.25">
      <c r="A77" s="9"/>
      <c r="B77" s="225"/>
      <c r="C77" s="57" t="s">
        <v>148</v>
      </c>
      <c r="D77" s="57" t="s">
        <v>149</v>
      </c>
      <c r="E77" s="58" t="s">
        <v>165</v>
      </c>
      <c r="F77" s="59"/>
      <c r="G77" s="60">
        <v>0</v>
      </c>
      <c r="H77" s="121"/>
      <c r="I77" s="87">
        <v>1</v>
      </c>
      <c r="J77" s="88">
        <f t="shared" si="4"/>
        <v>1</v>
      </c>
      <c r="K77" s="46"/>
      <c r="L77" s="38"/>
    </row>
    <row r="78" spans="1:12" ht="16.5" customHeight="1" x14ac:dyDescent="0.25">
      <c r="A78" s="9"/>
      <c r="B78" s="225"/>
      <c r="C78" s="57" t="s">
        <v>148</v>
      </c>
      <c r="D78" s="57" t="s">
        <v>149</v>
      </c>
      <c r="E78" s="58" t="s">
        <v>166</v>
      </c>
      <c r="F78" s="59"/>
      <c r="G78" s="60">
        <v>0</v>
      </c>
      <c r="H78" s="121"/>
      <c r="I78" s="87">
        <v>1</v>
      </c>
      <c r="J78" s="88">
        <f t="shared" si="4"/>
        <v>1</v>
      </c>
      <c r="K78" s="46"/>
      <c r="L78" s="38"/>
    </row>
    <row r="79" spans="1:12" ht="16.5" customHeight="1" x14ac:dyDescent="0.25">
      <c r="A79" s="9"/>
      <c r="B79" s="225"/>
      <c r="C79" s="57" t="s">
        <v>148</v>
      </c>
      <c r="D79" s="57" t="s">
        <v>149</v>
      </c>
      <c r="E79" s="58" t="s">
        <v>167</v>
      </c>
      <c r="F79" s="59"/>
      <c r="G79" s="60">
        <v>0</v>
      </c>
      <c r="H79" s="121"/>
      <c r="I79" s="87">
        <v>1</v>
      </c>
      <c r="J79" s="88">
        <f t="shared" si="4"/>
        <v>1</v>
      </c>
      <c r="K79" s="46"/>
      <c r="L79" s="38"/>
    </row>
    <row r="80" spans="1:12" ht="16.5" customHeight="1" x14ac:dyDescent="0.25">
      <c r="A80" s="9"/>
      <c r="B80" s="225"/>
      <c r="C80" s="57" t="s">
        <v>148</v>
      </c>
      <c r="D80" s="57" t="s">
        <v>149</v>
      </c>
      <c r="E80" s="58" t="s">
        <v>168</v>
      </c>
      <c r="F80" s="59"/>
      <c r="G80" s="60">
        <v>0</v>
      </c>
      <c r="H80" s="121"/>
      <c r="I80" s="87">
        <v>1</v>
      </c>
      <c r="J80" s="88">
        <f t="shared" si="4"/>
        <v>1</v>
      </c>
      <c r="K80" s="46"/>
      <c r="L80" s="38"/>
    </row>
    <row r="81" spans="1:12" ht="16.5" customHeight="1" x14ac:dyDescent="0.25">
      <c r="A81" s="9"/>
      <c r="B81" s="225"/>
      <c r="C81" s="57" t="s">
        <v>148</v>
      </c>
      <c r="D81" s="57" t="s">
        <v>149</v>
      </c>
      <c r="E81" s="58" t="s">
        <v>169</v>
      </c>
      <c r="F81" s="59"/>
      <c r="G81" s="60">
        <v>0</v>
      </c>
      <c r="H81" s="121"/>
      <c r="I81" s="87">
        <v>1</v>
      </c>
      <c r="J81" s="88">
        <f t="shared" si="4"/>
        <v>1</v>
      </c>
      <c r="K81" s="46"/>
      <c r="L81" s="38"/>
    </row>
    <row r="82" spans="1:12" ht="16.5" customHeight="1" thickBot="1" x14ac:dyDescent="0.3">
      <c r="A82" s="9"/>
      <c r="B82" s="225"/>
      <c r="C82" s="57" t="s">
        <v>148</v>
      </c>
      <c r="D82" s="57" t="s">
        <v>149</v>
      </c>
      <c r="E82" s="58" t="s">
        <v>170</v>
      </c>
      <c r="F82" s="59"/>
      <c r="G82" s="60">
        <v>0</v>
      </c>
      <c r="H82" s="121"/>
      <c r="I82" s="87">
        <v>1</v>
      </c>
      <c r="J82" s="88">
        <f t="shared" si="4"/>
        <v>1</v>
      </c>
      <c r="K82" s="46"/>
      <c r="L82" s="38"/>
    </row>
    <row r="83" spans="1:12" ht="16.5" customHeight="1" thickBot="1" x14ac:dyDescent="0.3">
      <c r="A83" s="9"/>
      <c r="B83" s="225"/>
      <c r="C83" s="57" t="s">
        <v>148</v>
      </c>
      <c r="D83" s="57" t="s">
        <v>149</v>
      </c>
      <c r="E83" s="58" t="s">
        <v>171</v>
      </c>
      <c r="F83" s="59"/>
      <c r="G83" s="60">
        <v>0</v>
      </c>
      <c r="H83" s="121"/>
      <c r="I83" s="87">
        <v>1</v>
      </c>
      <c r="J83" s="88">
        <f t="shared" si="4"/>
        <v>1</v>
      </c>
      <c r="K83" s="114" t="s">
        <v>172</v>
      </c>
      <c r="L83" s="38"/>
    </row>
    <row r="84" spans="1:12" ht="16.5" customHeight="1" thickBot="1" x14ac:dyDescent="0.3">
      <c r="A84" s="9"/>
      <c r="B84" s="226"/>
      <c r="C84" s="69" t="s">
        <v>148</v>
      </c>
      <c r="D84" s="69" t="s">
        <v>149</v>
      </c>
      <c r="E84" s="70" t="s">
        <v>173</v>
      </c>
      <c r="F84" s="82"/>
      <c r="G84" s="72">
        <v>0</v>
      </c>
      <c r="H84" s="130"/>
      <c r="I84" s="90">
        <v>1</v>
      </c>
      <c r="J84" s="91">
        <f t="shared" si="4"/>
        <v>1</v>
      </c>
      <c r="K84" s="76">
        <f>SUM(J69:J84)</f>
        <v>16</v>
      </c>
      <c r="L84" s="38"/>
    </row>
    <row r="85" spans="1:12" ht="16.5" customHeight="1" x14ac:dyDescent="0.25">
      <c r="A85" s="9"/>
      <c r="B85" s="224" t="s">
        <v>174</v>
      </c>
      <c r="C85" s="49" t="s">
        <v>148</v>
      </c>
      <c r="D85" s="49" t="s">
        <v>175</v>
      </c>
      <c r="E85" s="50" t="s">
        <v>176</v>
      </c>
      <c r="F85" s="51"/>
      <c r="G85" s="52">
        <v>0</v>
      </c>
      <c r="H85" s="126"/>
      <c r="I85" s="85">
        <v>1</v>
      </c>
      <c r="J85" s="86">
        <f t="shared" ref="J85:J100" si="5">SUM(I85:I85)</f>
        <v>1</v>
      </c>
      <c r="K85" s="46"/>
      <c r="L85" s="38"/>
    </row>
    <row r="86" spans="1:12" ht="16.5" customHeight="1" x14ac:dyDescent="0.25">
      <c r="A86" s="9"/>
      <c r="B86" s="225"/>
      <c r="C86" s="57" t="s">
        <v>148</v>
      </c>
      <c r="D86" s="92" t="s">
        <v>175</v>
      </c>
      <c r="E86" s="58" t="s">
        <v>177</v>
      </c>
      <c r="F86" s="59"/>
      <c r="G86" s="60">
        <v>0</v>
      </c>
      <c r="H86" s="121"/>
      <c r="I86" s="87">
        <v>1</v>
      </c>
      <c r="J86" s="88">
        <f t="shared" si="5"/>
        <v>1</v>
      </c>
      <c r="K86" s="46"/>
      <c r="L86" s="38"/>
    </row>
    <row r="87" spans="1:12" ht="16.5" customHeight="1" x14ac:dyDescent="0.25">
      <c r="A87" s="9"/>
      <c r="B87" s="225"/>
      <c r="C87" s="57" t="s">
        <v>148</v>
      </c>
      <c r="D87" s="92" t="s">
        <v>175</v>
      </c>
      <c r="E87" s="58" t="s">
        <v>178</v>
      </c>
      <c r="F87" s="59"/>
      <c r="G87" s="60">
        <v>0</v>
      </c>
      <c r="H87" s="121"/>
      <c r="I87" s="87">
        <v>1</v>
      </c>
      <c r="J87" s="88">
        <f t="shared" si="5"/>
        <v>1</v>
      </c>
      <c r="K87" s="46"/>
      <c r="L87" s="38"/>
    </row>
    <row r="88" spans="1:12" ht="16.5" customHeight="1" x14ac:dyDescent="0.25">
      <c r="A88" s="9"/>
      <c r="B88" s="225"/>
      <c r="C88" s="57" t="s">
        <v>148</v>
      </c>
      <c r="D88" s="92" t="s">
        <v>175</v>
      </c>
      <c r="E88" s="58" t="s">
        <v>179</v>
      </c>
      <c r="F88" s="59"/>
      <c r="G88" s="60">
        <v>0</v>
      </c>
      <c r="H88" s="121"/>
      <c r="I88" s="87">
        <v>1</v>
      </c>
      <c r="J88" s="88">
        <f t="shared" si="5"/>
        <v>1</v>
      </c>
      <c r="K88" s="46"/>
      <c r="L88" s="38"/>
    </row>
    <row r="89" spans="1:12" ht="16.5" customHeight="1" x14ac:dyDescent="0.25">
      <c r="A89" s="9"/>
      <c r="B89" s="225"/>
      <c r="C89" s="57" t="s">
        <v>148</v>
      </c>
      <c r="D89" s="92" t="s">
        <v>175</v>
      </c>
      <c r="E89" s="58" t="s">
        <v>180</v>
      </c>
      <c r="F89" s="59"/>
      <c r="G89" s="60">
        <v>0</v>
      </c>
      <c r="H89" s="121"/>
      <c r="I89" s="87">
        <v>1</v>
      </c>
      <c r="J89" s="88">
        <f t="shared" si="5"/>
        <v>1</v>
      </c>
      <c r="K89" s="46"/>
      <c r="L89" s="38"/>
    </row>
    <row r="90" spans="1:12" ht="16.5" customHeight="1" x14ac:dyDescent="0.25">
      <c r="A90" s="9"/>
      <c r="B90" s="225"/>
      <c r="C90" s="57" t="s">
        <v>148</v>
      </c>
      <c r="D90" s="92" t="s">
        <v>175</v>
      </c>
      <c r="E90" s="58" t="s">
        <v>181</v>
      </c>
      <c r="F90" s="59"/>
      <c r="G90" s="60">
        <v>0</v>
      </c>
      <c r="H90" s="121"/>
      <c r="I90" s="87">
        <v>1</v>
      </c>
      <c r="J90" s="88">
        <f t="shared" si="5"/>
        <v>1</v>
      </c>
      <c r="K90" s="46"/>
      <c r="L90" s="38"/>
    </row>
    <row r="91" spans="1:12" ht="16.5" customHeight="1" x14ac:dyDescent="0.25">
      <c r="A91" s="9"/>
      <c r="B91" s="225"/>
      <c r="C91" s="57" t="s">
        <v>148</v>
      </c>
      <c r="D91" s="92" t="s">
        <v>175</v>
      </c>
      <c r="E91" s="58" t="s">
        <v>182</v>
      </c>
      <c r="F91" s="59"/>
      <c r="G91" s="60">
        <v>0</v>
      </c>
      <c r="H91" s="121"/>
      <c r="I91" s="87">
        <v>1</v>
      </c>
      <c r="J91" s="88">
        <f t="shared" si="5"/>
        <v>1</v>
      </c>
      <c r="K91" s="46"/>
      <c r="L91" s="38"/>
    </row>
    <row r="92" spans="1:12" ht="16.5" customHeight="1" x14ac:dyDescent="0.25">
      <c r="A92" s="9"/>
      <c r="B92" s="225"/>
      <c r="C92" s="57" t="s">
        <v>148</v>
      </c>
      <c r="D92" s="92" t="s">
        <v>175</v>
      </c>
      <c r="E92" s="58" t="s">
        <v>183</v>
      </c>
      <c r="F92" s="59"/>
      <c r="G92" s="60">
        <v>0</v>
      </c>
      <c r="H92" s="121"/>
      <c r="I92" s="87">
        <v>1</v>
      </c>
      <c r="J92" s="88">
        <f t="shared" si="5"/>
        <v>1</v>
      </c>
      <c r="K92" s="46"/>
      <c r="L92" s="38"/>
    </row>
    <row r="93" spans="1:12" ht="16.5" customHeight="1" x14ac:dyDescent="0.25">
      <c r="A93" s="9"/>
      <c r="B93" s="225"/>
      <c r="C93" s="57" t="s">
        <v>148</v>
      </c>
      <c r="D93" s="57" t="s">
        <v>175</v>
      </c>
      <c r="E93" s="58" t="s">
        <v>184</v>
      </c>
      <c r="F93" s="59"/>
      <c r="G93" s="60">
        <v>0</v>
      </c>
      <c r="H93" s="121"/>
      <c r="I93" s="87">
        <v>1</v>
      </c>
      <c r="J93" s="88">
        <f t="shared" si="5"/>
        <v>1</v>
      </c>
      <c r="K93" s="46"/>
      <c r="L93" s="38"/>
    </row>
    <row r="94" spans="1:12" ht="16.5" customHeight="1" x14ac:dyDescent="0.25">
      <c r="A94" s="9"/>
      <c r="B94" s="225"/>
      <c r="C94" s="57" t="s">
        <v>148</v>
      </c>
      <c r="D94" s="57" t="s">
        <v>175</v>
      </c>
      <c r="E94" s="58" t="s">
        <v>185</v>
      </c>
      <c r="F94" s="59"/>
      <c r="G94" s="60">
        <v>0</v>
      </c>
      <c r="H94" s="121"/>
      <c r="I94" s="87">
        <v>1</v>
      </c>
      <c r="J94" s="88">
        <f t="shared" si="5"/>
        <v>1</v>
      </c>
      <c r="K94" s="46"/>
      <c r="L94" s="38"/>
    </row>
    <row r="95" spans="1:12" ht="16.5" customHeight="1" x14ac:dyDescent="0.25">
      <c r="A95" s="9"/>
      <c r="B95" s="225"/>
      <c r="C95" s="57" t="s">
        <v>148</v>
      </c>
      <c r="D95" s="57" t="s">
        <v>175</v>
      </c>
      <c r="E95" s="58" t="s">
        <v>186</v>
      </c>
      <c r="F95" s="59"/>
      <c r="G95" s="60">
        <v>0</v>
      </c>
      <c r="H95" s="121"/>
      <c r="I95" s="87">
        <v>1</v>
      </c>
      <c r="J95" s="88">
        <f t="shared" si="5"/>
        <v>1</v>
      </c>
      <c r="K95" s="46"/>
      <c r="L95" s="38"/>
    </row>
    <row r="96" spans="1:12" ht="16.5" customHeight="1" x14ac:dyDescent="0.25">
      <c r="A96" s="9"/>
      <c r="B96" s="225"/>
      <c r="C96" s="57" t="s">
        <v>148</v>
      </c>
      <c r="D96" s="57" t="s">
        <v>175</v>
      </c>
      <c r="E96" s="58" t="s">
        <v>187</v>
      </c>
      <c r="F96" s="59"/>
      <c r="G96" s="60">
        <v>0</v>
      </c>
      <c r="H96" s="121"/>
      <c r="I96" s="87">
        <v>1</v>
      </c>
      <c r="J96" s="88">
        <f t="shared" si="5"/>
        <v>1</v>
      </c>
      <c r="K96" s="46"/>
      <c r="L96" s="38"/>
    </row>
    <row r="97" spans="1:12" ht="16.5" customHeight="1" x14ac:dyDescent="0.25">
      <c r="A97" s="9"/>
      <c r="B97" s="225"/>
      <c r="C97" s="57" t="s">
        <v>148</v>
      </c>
      <c r="D97" s="57" t="s">
        <v>175</v>
      </c>
      <c r="E97" s="58" t="s">
        <v>188</v>
      </c>
      <c r="F97" s="59"/>
      <c r="G97" s="60">
        <v>0</v>
      </c>
      <c r="H97" s="121"/>
      <c r="I97" s="87">
        <v>1</v>
      </c>
      <c r="J97" s="88">
        <f t="shared" si="5"/>
        <v>1</v>
      </c>
      <c r="K97" s="46"/>
      <c r="L97" s="38"/>
    </row>
    <row r="98" spans="1:12" ht="16.5" customHeight="1" thickBot="1" x14ac:dyDescent="0.3">
      <c r="A98" s="9"/>
      <c r="B98" s="225"/>
      <c r="C98" s="57" t="s">
        <v>148</v>
      </c>
      <c r="D98" s="57" t="s">
        <v>175</v>
      </c>
      <c r="E98" s="58" t="s">
        <v>189</v>
      </c>
      <c r="F98" s="59"/>
      <c r="G98" s="60">
        <v>0</v>
      </c>
      <c r="H98" s="121"/>
      <c r="I98" s="87">
        <v>1</v>
      </c>
      <c r="J98" s="88">
        <f t="shared" si="5"/>
        <v>1</v>
      </c>
      <c r="K98" s="46"/>
      <c r="L98" s="38"/>
    </row>
    <row r="99" spans="1:12" ht="16.5" customHeight="1" thickBot="1" x14ac:dyDescent="0.3">
      <c r="A99" s="9"/>
      <c r="B99" s="225"/>
      <c r="C99" s="57" t="s">
        <v>148</v>
      </c>
      <c r="D99" s="57" t="s">
        <v>175</v>
      </c>
      <c r="E99" s="58" t="s">
        <v>190</v>
      </c>
      <c r="F99" s="59"/>
      <c r="G99" s="60">
        <v>0</v>
      </c>
      <c r="H99" s="121"/>
      <c r="I99" s="87">
        <v>1</v>
      </c>
      <c r="J99" s="88">
        <f t="shared" si="5"/>
        <v>1</v>
      </c>
      <c r="K99" s="114" t="s">
        <v>191</v>
      </c>
      <c r="L99" s="38"/>
    </row>
    <row r="100" spans="1:12" ht="16.5" customHeight="1" thickBot="1" x14ac:dyDescent="0.3">
      <c r="A100" s="9"/>
      <c r="B100" s="226"/>
      <c r="C100" s="69" t="s">
        <v>148</v>
      </c>
      <c r="D100" s="69" t="s">
        <v>175</v>
      </c>
      <c r="E100" s="70" t="s">
        <v>192</v>
      </c>
      <c r="F100" s="82"/>
      <c r="G100" s="72">
        <v>0</v>
      </c>
      <c r="H100" s="130"/>
      <c r="I100" s="90">
        <v>1</v>
      </c>
      <c r="J100" s="91">
        <f t="shared" si="5"/>
        <v>1</v>
      </c>
      <c r="K100" s="76">
        <f>SUM(J85:J100)</f>
        <v>16</v>
      </c>
      <c r="L100" s="38"/>
    </row>
    <row r="101" spans="1:12" ht="16.5" customHeight="1" x14ac:dyDescent="0.25">
      <c r="A101" s="9"/>
      <c r="B101" s="224" t="s">
        <v>193</v>
      </c>
      <c r="C101" s="92" t="s">
        <v>148</v>
      </c>
      <c r="D101" s="93" t="s">
        <v>194</v>
      </c>
      <c r="E101" s="93" t="s">
        <v>195</v>
      </c>
      <c r="F101" s="94" t="s">
        <v>196</v>
      </c>
      <c r="G101" s="95">
        <v>0</v>
      </c>
      <c r="H101" s="133"/>
      <c r="I101" s="96">
        <v>1</v>
      </c>
      <c r="J101" s="97">
        <f t="shared" ref="J101:J120" si="6">SUM(I101:I101)</f>
        <v>1</v>
      </c>
      <c r="K101" s="46"/>
      <c r="L101" s="38"/>
    </row>
    <row r="102" spans="1:12" ht="16.5" customHeight="1" x14ac:dyDescent="0.25">
      <c r="A102" s="9"/>
      <c r="B102" s="225"/>
      <c r="C102" s="57" t="s">
        <v>148</v>
      </c>
      <c r="D102" s="58" t="s">
        <v>194</v>
      </c>
      <c r="E102" s="58" t="s">
        <v>197</v>
      </c>
      <c r="F102" s="59" t="s">
        <v>198</v>
      </c>
      <c r="G102" s="60">
        <v>0</v>
      </c>
      <c r="H102" s="131"/>
      <c r="I102" s="87">
        <v>1</v>
      </c>
      <c r="J102" s="88">
        <f t="shared" si="6"/>
        <v>1</v>
      </c>
      <c r="K102" s="46"/>
      <c r="L102" s="38"/>
    </row>
    <row r="103" spans="1:12" ht="16.5" customHeight="1" x14ac:dyDescent="0.25">
      <c r="A103" s="9"/>
      <c r="B103" s="225"/>
      <c r="C103" s="57" t="s">
        <v>148</v>
      </c>
      <c r="D103" s="58" t="s">
        <v>194</v>
      </c>
      <c r="E103" s="58" t="s">
        <v>199</v>
      </c>
      <c r="F103" s="59" t="s">
        <v>200</v>
      </c>
      <c r="G103" s="60">
        <v>0</v>
      </c>
      <c r="H103" s="131"/>
      <c r="I103" s="87">
        <v>1</v>
      </c>
      <c r="J103" s="88">
        <f t="shared" si="6"/>
        <v>1</v>
      </c>
      <c r="K103" s="46"/>
      <c r="L103" s="38"/>
    </row>
    <row r="104" spans="1:12" ht="16.5" customHeight="1" x14ac:dyDescent="0.25">
      <c r="A104" s="9"/>
      <c r="B104" s="225"/>
      <c r="C104" s="57" t="s">
        <v>148</v>
      </c>
      <c r="D104" s="58" t="s">
        <v>194</v>
      </c>
      <c r="E104" s="58" t="s">
        <v>201</v>
      </c>
      <c r="F104" s="59" t="s">
        <v>202</v>
      </c>
      <c r="G104" s="60">
        <v>0</v>
      </c>
      <c r="H104" s="131"/>
      <c r="I104" s="87">
        <v>1</v>
      </c>
      <c r="J104" s="88">
        <f t="shared" si="6"/>
        <v>1</v>
      </c>
      <c r="K104" s="46"/>
      <c r="L104" s="38"/>
    </row>
    <row r="105" spans="1:12" ht="16.5" customHeight="1" x14ac:dyDescent="0.25">
      <c r="A105" s="9"/>
      <c r="B105" s="225"/>
      <c r="C105" s="57" t="s">
        <v>148</v>
      </c>
      <c r="D105" s="58" t="s">
        <v>194</v>
      </c>
      <c r="E105" s="58" t="s">
        <v>203</v>
      </c>
      <c r="F105" s="59" t="s">
        <v>204</v>
      </c>
      <c r="G105" s="60">
        <v>0</v>
      </c>
      <c r="H105" s="131"/>
      <c r="I105" s="87">
        <v>1</v>
      </c>
      <c r="J105" s="88">
        <f t="shared" si="6"/>
        <v>1</v>
      </c>
      <c r="K105" s="46"/>
      <c r="L105" s="38"/>
    </row>
    <row r="106" spans="1:12" ht="16.5" customHeight="1" x14ac:dyDescent="0.25">
      <c r="A106" s="9"/>
      <c r="B106" s="225"/>
      <c r="C106" s="57" t="s">
        <v>148</v>
      </c>
      <c r="D106" s="58" t="s">
        <v>194</v>
      </c>
      <c r="E106" s="58" t="s">
        <v>205</v>
      </c>
      <c r="F106" s="59" t="s">
        <v>206</v>
      </c>
      <c r="G106" s="60">
        <v>0</v>
      </c>
      <c r="H106" s="131"/>
      <c r="I106" s="87">
        <v>1</v>
      </c>
      <c r="J106" s="88">
        <f t="shared" si="6"/>
        <v>1</v>
      </c>
      <c r="K106" s="46"/>
      <c r="L106" s="38"/>
    </row>
    <row r="107" spans="1:12" ht="16.5" customHeight="1" x14ac:dyDescent="0.25">
      <c r="A107" s="9"/>
      <c r="B107" s="225"/>
      <c r="C107" s="57" t="s">
        <v>148</v>
      </c>
      <c r="D107" s="58" t="s">
        <v>194</v>
      </c>
      <c r="E107" s="58" t="s">
        <v>207</v>
      </c>
      <c r="F107" s="59" t="s">
        <v>208</v>
      </c>
      <c r="G107" s="60">
        <v>0</v>
      </c>
      <c r="H107" s="131"/>
      <c r="I107" s="87">
        <v>1</v>
      </c>
      <c r="J107" s="88">
        <f t="shared" si="6"/>
        <v>1</v>
      </c>
      <c r="K107" s="46"/>
      <c r="L107" s="38"/>
    </row>
    <row r="108" spans="1:12" ht="16.5" customHeight="1" x14ac:dyDescent="0.25">
      <c r="A108" s="9"/>
      <c r="B108" s="225"/>
      <c r="C108" s="57" t="s">
        <v>148</v>
      </c>
      <c r="D108" s="58" t="s">
        <v>194</v>
      </c>
      <c r="E108" s="58" t="s">
        <v>209</v>
      </c>
      <c r="F108" s="59" t="s">
        <v>210</v>
      </c>
      <c r="G108" s="60">
        <v>0</v>
      </c>
      <c r="H108" s="131"/>
      <c r="I108" s="87">
        <v>1</v>
      </c>
      <c r="J108" s="88">
        <f t="shared" si="6"/>
        <v>1</v>
      </c>
      <c r="K108" s="46"/>
      <c r="L108" s="38"/>
    </row>
    <row r="109" spans="1:12" ht="16.5" customHeight="1" x14ac:dyDescent="0.25">
      <c r="A109" s="9"/>
      <c r="B109" s="225"/>
      <c r="C109" s="57" t="s">
        <v>148</v>
      </c>
      <c r="D109" s="58" t="s">
        <v>194</v>
      </c>
      <c r="E109" s="58" t="s">
        <v>211</v>
      </c>
      <c r="F109" s="59" t="s">
        <v>212</v>
      </c>
      <c r="G109" s="60">
        <v>0</v>
      </c>
      <c r="H109" s="131"/>
      <c r="I109" s="87">
        <v>1</v>
      </c>
      <c r="J109" s="88">
        <f t="shared" si="6"/>
        <v>1</v>
      </c>
      <c r="K109" s="46"/>
      <c r="L109" s="38"/>
    </row>
    <row r="110" spans="1:12" ht="16.5" customHeight="1" x14ac:dyDescent="0.25">
      <c r="A110" s="9"/>
      <c r="B110" s="225"/>
      <c r="C110" s="57" t="s">
        <v>148</v>
      </c>
      <c r="D110" s="58" t="s">
        <v>194</v>
      </c>
      <c r="E110" s="58" t="s">
        <v>213</v>
      </c>
      <c r="F110" s="59" t="s">
        <v>214</v>
      </c>
      <c r="G110" s="60">
        <v>0</v>
      </c>
      <c r="H110" s="131"/>
      <c r="I110" s="87">
        <v>1</v>
      </c>
      <c r="J110" s="88">
        <f t="shared" si="6"/>
        <v>1</v>
      </c>
      <c r="K110" s="46"/>
      <c r="L110" s="38"/>
    </row>
    <row r="111" spans="1:12" ht="16.5" customHeight="1" x14ac:dyDescent="0.25">
      <c r="A111" s="9"/>
      <c r="B111" s="225"/>
      <c r="C111" s="57" t="s">
        <v>148</v>
      </c>
      <c r="D111" s="58" t="s">
        <v>194</v>
      </c>
      <c r="E111" s="58" t="s">
        <v>215</v>
      </c>
      <c r="F111" s="59" t="s">
        <v>216</v>
      </c>
      <c r="G111" s="60">
        <v>0</v>
      </c>
      <c r="H111" s="131"/>
      <c r="I111" s="87">
        <v>1</v>
      </c>
      <c r="J111" s="88">
        <f t="shared" si="6"/>
        <v>1</v>
      </c>
      <c r="K111" s="46"/>
      <c r="L111" s="38"/>
    </row>
    <row r="112" spans="1:12" ht="16.5" customHeight="1" x14ac:dyDescent="0.25">
      <c r="A112" s="9"/>
      <c r="B112" s="225"/>
      <c r="C112" s="57" t="s">
        <v>148</v>
      </c>
      <c r="D112" s="58" t="s">
        <v>194</v>
      </c>
      <c r="E112" s="58" t="s">
        <v>217</v>
      </c>
      <c r="F112" s="59" t="s">
        <v>218</v>
      </c>
      <c r="G112" s="60">
        <v>0</v>
      </c>
      <c r="H112" s="131"/>
      <c r="I112" s="87">
        <v>1</v>
      </c>
      <c r="J112" s="88">
        <f t="shared" si="6"/>
        <v>1</v>
      </c>
      <c r="K112" s="46"/>
      <c r="L112" s="38"/>
    </row>
    <row r="113" spans="1:12" ht="16.5" customHeight="1" x14ac:dyDescent="0.25">
      <c r="A113" s="9"/>
      <c r="B113" s="225"/>
      <c r="C113" s="57" t="s">
        <v>148</v>
      </c>
      <c r="D113" s="58" t="s">
        <v>194</v>
      </c>
      <c r="E113" s="58" t="s">
        <v>219</v>
      </c>
      <c r="F113" s="59" t="s">
        <v>220</v>
      </c>
      <c r="G113" s="60">
        <v>0</v>
      </c>
      <c r="H113" s="134"/>
      <c r="I113" s="87">
        <v>1</v>
      </c>
      <c r="J113" s="88">
        <f t="shared" si="6"/>
        <v>1</v>
      </c>
      <c r="K113" s="46"/>
      <c r="L113" s="38"/>
    </row>
    <row r="114" spans="1:12" ht="16.5" customHeight="1" x14ac:dyDescent="0.25">
      <c r="A114" s="9"/>
      <c r="B114" s="225"/>
      <c r="C114" s="57" t="s">
        <v>148</v>
      </c>
      <c r="D114" s="58" t="s">
        <v>194</v>
      </c>
      <c r="E114" s="58" t="s">
        <v>221</v>
      </c>
      <c r="F114" s="59" t="s">
        <v>222</v>
      </c>
      <c r="G114" s="60">
        <v>0</v>
      </c>
      <c r="H114" s="134"/>
      <c r="I114" s="87">
        <v>1</v>
      </c>
      <c r="J114" s="88">
        <f t="shared" si="6"/>
        <v>1</v>
      </c>
      <c r="K114" s="46"/>
      <c r="L114" s="38"/>
    </row>
    <row r="115" spans="1:12" ht="16.5" customHeight="1" x14ac:dyDescent="0.25">
      <c r="A115" s="9"/>
      <c r="B115" s="225"/>
      <c r="C115" s="57" t="s">
        <v>148</v>
      </c>
      <c r="D115" s="58" t="s">
        <v>194</v>
      </c>
      <c r="E115" s="58" t="s">
        <v>223</v>
      </c>
      <c r="F115" s="59" t="s">
        <v>224</v>
      </c>
      <c r="G115" s="60">
        <v>0</v>
      </c>
      <c r="H115" s="134"/>
      <c r="I115" s="87">
        <v>1</v>
      </c>
      <c r="J115" s="88">
        <f t="shared" si="6"/>
        <v>1</v>
      </c>
      <c r="K115" s="46"/>
      <c r="L115" s="38"/>
    </row>
    <row r="116" spans="1:12" ht="16.5" customHeight="1" x14ac:dyDescent="0.25">
      <c r="A116" s="9"/>
      <c r="B116" s="225"/>
      <c r="C116" s="57" t="s">
        <v>148</v>
      </c>
      <c r="D116" s="58" t="s">
        <v>194</v>
      </c>
      <c r="E116" s="58" t="s">
        <v>225</v>
      </c>
      <c r="F116" s="59" t="s">
        <v>226</v>
      </c>
      <c r="G116" s="60">
        <v>0</v>
      </c>
      <c r="H116" s="134"/>
      <c r="I116" s="87">
        <v>1</v>
      </c>
      <c r="J116" s="88">
        <f t="shared" si="6"/>
        <v>1</v>
      </c>
      <c r="K116" s="46"/>
      <c r="L116" s="38"/>
    </row>
    <row r="117" spans="1:12" ht="16.5" customHeight="1" x14ac:dyDescent="0.25">
      <c r="A117" s="9"/>
      <c r="B117" s="225"/>
      <c r="C117" s="57" t="s">
        <v>148</v>
      </c>
      <c r="D117" s="58" t="s">
        <v>194</v>
      </c>
      <c r="E117" s="58" t="s">
        <v>227</v>
      </c>
      <c r="F117" s="59" t="s">
        <v>228</v>
      </c>
      <c r="G117" s="60">
        <v>0</v>
      </c>
      <c r="H117" s="134"/>
      <c r="I117" s="87">
        <v>1</v>
      </c>
      <c r="J117" s="88">
        <f t="shared" si="6"/>
        <v>1</v>
      </c>
      <c r="K117" s="46"/>
      <c r="L117" s="38"/>
    </row>
    <row r="118" spans="1:12" ht="16.5" customHeight="1" x14ac:dyDescent="0.25">
      <c r="A118" s="9"/>
      <c r="B118" s="225"/>
      <c r="C118" s="57" t="s">
        <v>148</v>
      </c>
      <c r="D118" s="58" t="s">
        <v>194</v>
      </c>
      <c r="E118" s="58" t="s">
        <v>229</v>
      </c>
      <c r="F118" s="59" t="s">
        <v>230</v>
      </c>
      <c r="G118" s="60">
        <v>0</v>
      </c>
      <c r="H118" s="134"/>
      <c r="I118" s="87">
        <v>1</v>
      </c>
      <c r="J118" s="88">
        <f t="shared" si="6"/>
        <v>1</v>
      </c>
      <c r="K118" s="46"/>
      <c r="L118" s="38"/>
    </row>
    <row r="119" spans="1:12" ht="16.5" customHeight="1" x14ac:dyDescent="0.25">
      <c r="A119" s="9"/>
      <c r="B119" s="225"/>
      <c r="C119" s="57" t="s">
        <v>148</v>
      </c>
      <c r="D119" s="58" t="s">
        <v>194</v>
      </c>
      <c r="E119" s="58" t="s">
        <v>231</v>
      </c>
      <c r="F119" s="59"/>
      <c r="G119" s="60">
        <v>0</v>
      </c>
      <c r="H119" s="134"/>
      <c r="I119" s="87">
        <v>1</v>
      </c>
      <c r="J119" s="88">
        <f t="shared" si="6"/>
        <v>1</v>
      </c>
      <c r="K119" s="46"/>
      <c r="L119" s="38"/>
    </row>
    <row r="120" spans="1:12" ht="16.5" customHeight="1" x14ac:dyDescent="0.25">
      <c r="A120" s="9"/>
      <c r="B120" s="225"/>
      <c r="C120" s="57" t="s">
        <v>148</v>
      </c>
      <c r="D120" s="58" t="s">
        <v>194</v>
      </c>
      <c r="E120" s="58" t="s">
        <v>232</v>
      </c>
      <c r="F120" s="59"/>
      <c r="G120" s="60">
        <v>0</v>
      </c>
      <c r="H120" s="131"/>
      <c r="I120" s="87">
        <v>1</v>
      </c>
      <c r="J120" s="88">
        <f t="shared" si="6"/>
        <v>1</v>
      </c>
      <c r="K120" s="46"/>
      <c r="L120" s="38"/>
    </row>
    <row r="121" spans="1:12" ht="16.5" customHeight="1" x14ac:dyDescent="0.25">
      <c r="A121" s="9"/>
      <c r="B121" s="225"/>
      <c r="C121" s="57" t="s">
        <v>148</v>
      </c>
      <c r="D121" s="58" t="s">
        <v>194</v>
      </c>
      <c r="E121" s="58" t="s">
        <v>233</v>
      </c>
      <c r="F121" s="59"/>
      <c r="G121" s="60">
        <v>0</v>
      </c>
      <c r="H121" s="134"/>
      <c r="I121" s="87">
        <v>1</v>
      </c>
      <c r="J121" s="88">
        <f t="shared" ref="J121:J130" si="7">SUM(I121:I121)</f>
        <v>1</v>
      </c>
      <c r="K121" s="46"/>
      <c r="L121" s="38"/>
    </row>
    <row r="122" spans="1:12" ht="16.5" customHeight="1" x14ac:dyDescent="0.25">
      <c r="A122" s="9"/>
      <c r="B122" s="225"/>
      <c r="C122" s="57" t="s">
        <v>148</v>
      </c>
      <c r="D122" s="58" t="s">
        <v>194</v>
      </c>
      <c r="E122" s="58" t="s">
        <v>234</v>
      </c>
      <c r="F122" s="59"/>
      <c r="G122" s="60">
        <v>0</v>
      </c>
      <c r="H122" s="131"/>
      <c r="I122" s="87">
        <v>1</v>
      </c>
      <c r="J122" s="88">
        <f t="shared" si="7"/>
        <v>1</v>
      </c>
      <c r="K122" s="46"/>
      <c r="L122" s="38"/>
    </row>
    <row r="123" spans="1:12" ht="16.5" customHeight="1" x14ac:dyDescent="0.25">
      <c r="A123" s="9"/>
      <c r="B123" s="225"/>
      <c r="C123" s="57" t="s">
        <v>148</v>
      </c>
      <c r="D123" s="58" t="s">
        <v>194</v>
      </c>
      <c r="E123" s="58" t="s">
        <v>235</v>
      </c>
      <c r="F123" s="59"/>
      <c r="G123" s="60">
        <v>0</v>
      </c>
      <c r="H123" s="131"/>
      <c r="I123" s="87">
        <v>1</v>
      </c>
      <c r="J123" s="88">
        <f t="shared" si="7"/>
        <v>1</v>
      </c>
      <c r="K123" s="46"/>
      <c r="L123" s="38"/>
    </row>
    <row r="124" spans="1:12" ht="16.5" customHeight="1" x14ac:dyDescent="0.25">
      <c r="A124" s="9"/>
      <c r="B124" s="225"/>
      <c r="C124" s="57" t="s">
        <v>148</v>
      </c>
      <c r="D124" s="58" t="s">
        <v>194</v>
      </c>
      <c r="E124" s="58" t="s">
        <v>236</v>
      </c>
      <c r="F124" s="59"/>
      <c r="G124" s="60">
        <v>0</v>
      </c>
      <c r="H124" s="131"/>
      <c r="I124" s="87">
        <v>1</v>
      </c>
      <c r="J124" s="88">
        <f t="shared" si="7"/>
        <v>1</v>
      </c>
      <c r="K124" s="46"/>
      <c r="L124" s="38"/>
    </row>
    <row r="125" spans="1:12" ht="16.5" customHeight="1" x14ac:dyDescent="0.25">
      <c r="A125" s="9"/>
      <c r="B125" s="225"/>
      <c r="C125" s="57" t="s">
        <v>148</v>
      </c>
      <c r="D125" s="58" t="s">
        <v>194</v>
      </c>
      <c r="E125" s="58" t="s">
        <v>237</v>
      </c>
      <c r="F125" s="59"/>
      <c r="G125" s="60">
        <v>0</v>
      </c>
      <c r="H125" s="131"/>
      <c r="I125" s="87">
        <v>1</v>
      </c>
      <c r="J125" s="88">
        <f t="shared" si="7"/>
        <v>1</v>
      </c>
      <c r="K125" s="46"/>
      <c r="L125" s="38"/>
    </row>
    <row r="126" spans="1:12" ht="16.5" customHeight="1" x14ac:dyDescent="0.25">
      <c r="A126" s="9"/>
      <c r="B126" s="225"/>
      <c r="C126" s="57" t="s">
        <v>148</v>
      </c>
      <c r="D126" s="58" t="s">
        <v>194</v>
      </c>
      <c r="E126" s="58" t="s">
        <v>238</v>
      </c>
      <c r="F126" s="59"/>
      <c r="G126" s="60">
        <v>0</v>
      </c>
      <c r="H126" s="131"/>
      <c r="I126" s="87">
        <v>1</v>
      </c>
      <c r="J126" s="88">
        <f t="shared" si="7"/>
        <v>1</v>
      </c>
      <c r="K126" s="46"/>
      <c r="L126" s="38"/>
    </row>
    <row r="127" spans="1:12" ht="16.5" customHeight="1" x14ac:dyDescent="0.25">
      <c r="A127" s="9"/>
      <c r="B127" s="225"/>
      <c r="C127" s="57" t="s">
        <v>148</v>
      </c>
      <c r="D127" s="58" t="s">
        <v>194</v>
      </c>
      <c r="E127" s="58" t="s">
        <v>239</v>
      </c>
      <c r="F127" s="59"/>
      <c r="G127" s="60">
        <v>0</v>
      </c>
      <c r="H127" s="131"/>
      <c r="I127" s="87">
        <v>1</v>
      </c>
      <c r="J127" s="88">
        <f t="shared" si="7"/>
        <v>1</v>
      </c>
      <c r="K127" s="46"/>
      <c r="L127" s="38"/>
    </row>
    <row r="128" spans="1:12" ht="16.5" customHeight="1" thickBot="1" x14ac:dyDescent="0.3">
      <c r="A128" s="9"/>
      <c r="B128" s="225"/>
      <c r="C128" s="57" t="s">
        <v>148</v>
      </c>
      <c r="D128" s="58" t="s">
        <v>194</v>
      </c>
      <c r="E128" s="58" t="s">
        <v>240</v>
      </c>
      <c r="F128" s="59"/>
      <c r="G128" s="60">
        <v>0</v>
      </c>
      <c r="H128" s="131"/>
      <c r="I128" s="87">
        <v>1</v>
      </c>
      <c r="J128" s="88">
        <f t="shared" si="7"/>
        <v>1</v>
      </c>
      <c r="K128" s="46"/>
      <c r="L128" s="38"/>
    </row>
    <row r="129" spans="1:12" ht="16.5" customHeight="1" thickBot="1" x14ac:dyDescent="0.3">
      <c r="A129" s="9"/>
      <c r="B129" s="225"/>
      <c r="C129" s="57" t="s">
        <v>148</v>
      </c>
      <c r="D129" s="58" t="s">
        <v>194</v>
      </c>
      <c r="E129" s="58" t="s">
        <v>241</v>
      </c>
      <c r="F129" s="59"/>
      <c r="G129" s="60">
        <v>0</v>
      </c>
      <c r="H129" s="131"/>
      <c r="I129" s="87">
        <v>1</v>
      </c>
      <c r="J129" s="88">
        <f t="shared" si="7"/>
        <v>1</v>
      </c>
      <c r="K129" s="114" t="s">
        <v>242</v>
      </c>
      <c r="L129" s="38"/>
    </row>
    <row r="130" spans="1:12" ht="16.5" customHeight="1" thickBot="1" x14ac:dyDescent="0.3">
      <c r="A130" s="9"/>
      <c r="B130" s="226"/>
      <c r="C130" s="69" t="s">
        <v>148</v>
      </c>
      <c r="D130" s="70" t="s">
        <v>194</v>
      </c>
      <c r="E130" s="58" t="s">
        <v>243</v>
      </c>
      <c r="F130" s="82"/>
      <c r="G130" s="72">
        <v>0</v>
      </c>
      <c r="H130" s="132"/>
      <c r="I130" s="90">
        <v>1</v>
      </c>
      <c r="J130" s="91">
        <f t="shared" si="7"/>
        <v>1</v>
      </c>
      <c r="K130" s="76">
        <f>SUM(J101:J130)</f>
        <v>30</v>
      </c>
      <c r="L130" s="38"/>
    </row>
    <row r="131" spans="1:12" ht="16.5" customHeight="1" x14ac:dyDescent="0.25">
      <c r="A131" s="9"/>
      <c r="B131" s="224" t="s">
        <v>244</v>
      </c>
      <c r="C131" s="49" t="s">
        <v>245</v>
      </c>
      <c r="D131" s="49" t="s">
        <v>246</v>
      </c>
      <c r="E131" s="50" t="s">
        <v>247</v>
      </c>
      <c r="F131" s="51" t="s">
        <v>248</v>
      </c>
      <c r="G131" s="52">
        <v>0</v>
      </c>
      <c r="H131" s="126"/>
      <c r="I131" s="85">
        <v>1</v>
      </c>
      <c r="J131" s="86">
        <f t="shared" ref="J131:J172" si="8">SUM(I131:I131)</f>
        <v>1</v>
      </c>
      <c r="K131" s="46"/>
      <c r="L131" s="38"/>
    </row>
    <row r="132" spans="1:12" ht="16.5" customHeight="1" x14ac:dyDescent="0.25">
      <c r="A132" s="9"/>
      <c r="B132" s="225"/>
      <c r="C132" s="57" t="s">
        <v>245</v>
      </c>
      <c r="D132" s="92" t="s">
        <v>246</v>
      </c>
      <c r="E132" s="58" t="s">
        <v>249</v>
      </c>
      <c r="F132" s="59" t="s">
        <v>250</v>
      </c>
      <c r="G132" s="60">
        <v>0</v>
      </c>
      <c r="H132" s="121"/>
      <c r="I132" s="87">
        <v>1</v>
      </c>
      <c r="J132" s="88">
        <f t="shared" si="8"/>
        <v>1</v>
      </c>
      <c r="K132" s="46"/>
      <c r="L132" s="38"/>
    </row>
    <row r="133" spans="1:12" ht="16.5" customHeight="1" x14ac:dyDescent="0.25">
      <c r="A133" s="9"/>
      <c r="B133" s="225"/>
      <c r="C133" s="57" t="s">
        <v>245</v>
      </c>
      <c r="D133" s="92" t="s">
        <v>246</v>
      </c>
      <c r="E133" s="58" t="s">
        <v>251</v>
      </c>
      <c r="F133" s="59" t="s">
        <v>252</v>
      </c>
      <c r="G133" s="60">
        <v>0</v>
      </c>
      <c r="H133" s="121"/>
      <c r="I133" s="87">
        <v>1</v>
      </c>
      <c r="J133" s="88">
        <f t="shared" si="8"/>
        <v>1</v>
      </c>
      <c r="K133" s="46"/>
      <c r="L133" s="38"/>
    </row>
    <row r="134" spans="1:12" ht="16.5" customHeight="1" x14ac:dyDescent="0.25">
      <c r="A134" s="9"/>
      <c r="B134" s="225"/>
      <c r="C134" s="57" t="s">
        <v>245</v>
      </c>
      <c r="D134" s="92" t="s">
        <v>246</v>
      </c>
      <c r="E134" s="58" t="s">
        <v>253</v>
      </c>
      <c r="F134" s="59" t="s">
        <v>254</v>
      </c>
      <c r="G134" s="60">
        <v>0</v>
      </c>
      <c r="H134" s="121"/>
      <c r="I134" s="87">
        <v>1</v>
      </c>
      <c r="J134" s="88">
        <f t="shared" si="8"/>
        <v>1</v>
      </c>
      <c r="K134" s="46"/>
      <c r="L134" s="38"/>
    </row>
    <row r="135" spans="1:12" ht="16.5" customHeight="1" x14ac:dyDescent="0.25">
      <c r="A135" s="9"/>
      <c r="B135" s="225"/>
      <c r="C135" s="57" t="s">
        <v>245</v>
      </c>
      <c r="D135" s="92" t="s">
        <v>246</v>
      </c>
      <c r="E135" s="58" t="s">
        <v>255</v>
      </c>
      <c r="F135" s="59" t="s">
        <v>256</v>
      </c>
      <c r="G135" s="60">
        <v>0</v>
      </c>
      <c r="H135" s="121"/>
      <c r="I135" s="87">
        <v>1</v>
      </c>
      <c r="J135" s="88">
        <f t="shared" si="8"/>
        <v>1</v>
      </c>
      <c r="K135" s="46"/>
      <c r="L135" s="38"/>
    </row>
    <row r="136" spans="1:12" ht="16.5" customHeight="1" x14ac:dyDescent="0.25">
      <c r="A136" s="9"/>
      <c r="B136" s="225"/>
      <c r="C136" s="57" t="s">
        <v>245</v>
      </c>
      <c r="D136" s="92" t="s">
        <v>246</v>
      </c>
      <c r="E136" s="58" t="s">
        <v>257</v>
      </c>
      <c r="F136" s="59" t="s">
        <v>258</v>
      </c>
      <c r="G136" s="60">
        <v>0</v>
      </c>
      <c r="H136" s="121"/>
      <c r="I136" s="87">
        <v>1</v>
      </c>
      <c r="J136" s="88">
        <f t="shared" si="8"/>
        <v>1</v>
      </c>
      <c r="K136" s="46"/>
      <c r="L136" s="38"/>
    </row>
    <row r="137" spans="1:12" ht="16.5" customHeight="1" x14ac:dyDescent="0.25">
      <c r="A137" s="9"/>
      <c r="B137" s="225"/>
      <c r="C137" s="57" t="s">
        <v>245</v>
      </c>
      <c r="D137" s="92" t="s">
        <v>246</v>
      </c>
      <c r="E137" s="58" t="s">
        <v>259</v>
      </c>
      <c r="F137" s="59" t="s">
        <v>260</v>
      </c>
      <c r="G137" s="60">
        <v>0</v>
      </c>
      <c r="H137" s="121"/>
      <c r="I137" s="87">
        <v>1</v>
      </c>
      <c r="J137" s="88">
        <f t="shared" si="8"/>
        <v>1</v>
      </c>
      <c r="K137" s="46"/>
      <c r="L137" s="38"/>
    </row>
    <row r="138" spans="1:12" ht="16.5" customHeight="1" x14ac:dyDescent="0.25">
      <c r="A138" s="9"/>
      <c r="B138" s="225"/>
      <c r="C138" s="57" t="s">
        <v>245</v>
      </c>
      <c r="D138" s="92" t="s">
        <v>246</v>
      </c>
      <c r="E138" s="58" t="s">
        <v>261</v>
      </c>
      <c r="F138" s="59" t="s">
        <v>262</v>
      </c>
      <c r="G138" s="60">
        <v>0</v>
      </c>
      <c r="H138" s="121"/>
      <c r="I138" s="87">
        <v>1</v>
      </c>
      <c r="J138" s="88">
        <f t="shared" si="8"/>
        <v>1</v>
      </c>
      <c r="K138" s="46"/>
      <c r="L138" s="38"/>
    </row>
    <row r="139" spans="1:12" ht="16.5" customHeight="1" x14ac:dyDescent="0.25">
      <c r="A139" s="9"/>
      <c r="B139" s="225"/>
      <c r="C139" s="57" t="s">
        <v>245</v>
      </c>
      <c r="D139" s="57" t="s">
        <v>246</v>
      </c>
      <c r="E139" s="58" t="s">
        <v>263</v>
      </c>
      <c r="F139" s="59" t="s">
        <v>264</v>
      </c>
      <c r="G139" s="60">
        <v>0</v>
      </c>
      <c r="H139" s="121"/>
      <c r="I139" s="87">
        <v>1</v>
      </c>
      <c r="J139" s="88">
        <f t="shared" si="8"/>
        <v>1</v>
      </c>
      <c r="K139" s="46"/>
      <c r="L139" s="38"/>
    </row>
    <row r="140" spans="1:12" ht="16.5" customHeight="1" x14ac:dyDescent="0.25">
      <c r="A140" s="9"/>
      <c r="B140" s="225"/>
      <c r="C140" s="57" t="s">
        <v>245</v>
      </c>
      <c r="D140" s="57" t="s">
        <v>246</v>
      </c>
      <c r="E140" s="58" t="s">
        <v>265</v>
      </c>
      <c r="F140" s="59" t="s">
        <v>266</v>
      </c>
      <c r="G140" s="60">
        <v>0</v>
      </c>
      <c r="H140" s="121"/>
      <c r="I140" s="87">
        <v>1</v>
      </c>
      <c r="J140" s="88">
        <f t="shared" si="8"/>
        <v>1</v>
      </c>
      <c r="K140" s="46"/>
      <c r="L140" s="38"/>
    </row>
    <row r="141" spans="1:12" ht="16.5" customHeight="1" x14ac:dyDescent="0.25">
      <c r="A141" s="9"/>
      <c r="B141" s="225"/>
      <c r="C141" s="57" t="s">
        <v>245</v>
      </c>
      <c r="D141" s="57" t="s">
        <v>246</v>
      </c>
      <c r="E141" s="58" t="s">
        <v>267</v>
      </c>
      <c r="F141" s="59" t="s">
        <v>268</v>
      </c>
      <c r="G141" s="60">
        <v>0</v>
      </c>
      <c r="H141" s="121"/>
      <c r="I141" s="87">
        <v>1</v>
      </c>
      <c r="J141" s="88">
        <f t="shared" si="8"/>
        <v>1</v>
      </c>
      <c r="K141" s="46"/>
      <c r="L141" s="38"/>
    </row>
    <row r="142" spans="1:12" ht="16.5" customHeight="1" x14ac:dyDescent="0.25">
      <c r="A142" s="9"/>
      <c r="B142" s="225"/>
      <c r="C142" s="57" t="s">
        <v>245</v>
      </c>
      <c r="D142" s="57" t="s">
        <v>246</v>
      </c>
      <c r="E142" s="58" t="s">
        <v>269</v>
      </c>
      <c r="F142" s="59"/>
      <c r="G142" s="60">
        <v>0</v>
      </c>
      <c r="H142" s="121"/>
      <c r="I142" s="87">
        <v>1</v>
      </c>
      <c r="J142" s="88">
        <f t="shared" si="8"/>
        <v>1</v>
      </c>
      <c r="K142" s="46"/>
      <c r="L142" s="38"/>
    </row>
    <row r="143" spans="1:12" ht="16.5" customHeight="1" x14ac:dyDescent="0.25">
      <c r="A143" s="9"/>
      <c r="B143" s="225"/>
      <c r="C143" s="57" t="s">
        <v>245</v>
      </c>
      <c r="D143" s="57" t="s">
        <v>246</v>
      </c>
      <c r="E143" s="58" t="s">
        <v>270</v>
      </c>
      <c r="F143" s="59"/>
      <c r="G143" s="60">
        <v>0</v>
      </c>
      <c r="H143" s="121"/>
      <c r="I143" s="87">
        <v>1</v>
      </c>
      <c r="J143" s="88">
        <f t="shared" si="8"/>
        <v>1</v>
      </c>
      <c r="K143" s="46"/>
      <c r="L143" s="38"/>
    </row>
    <row r="144" spans="1:12" ht="16.5" customHeight="1" thickBot="1" x14ac:dyDescent="0.3">
      <c r="A144" s="9"/>
      <c r="B144" s="225"/>
      <c r="C144" s="57" t="s">
        <v>245</v>
      </c>
      <c r="D144" s="57" t="s">
        <v>246</v>
      </c>
      <c r="E144" s="58" t="s">
        <v>271</v>
      </c>
      <c r="F144" s="59"/>
      <c r="G144" s="60">
        <v>0</v>
      </c>
      <c r="H144" s="121"/>
      <c r="I144" s="87">
        <v>1</v>
      </c>
      <c r="J144" s="88">
        <f t="shared" si="8"/>
        <v>1</v>
      </c>
      <c r="K144" s="46"/>
      <c r="L144" s="38"/>
    </row>
    <row r="145" spans="1:12" ht="16.5" customHeight="1" thickBot="1" x14ac:dyDescent="0.3">
      <c r="A145" s="9"/>
      <c r="B145" s="225"/>
      <c r="C145" s="57" t="s">
        <v>245</v>
      </c>
      <c r="D145" s="57" t="s">
        <v>246</v>
      </c>
      <c r="E145" s="58" t="s">
        <v>272</v>
      </c>
      <c r="F145" s="59"/>
      <c r="G145" s="60">
        <v>0</v>
      </c>
      <c r="H145" s="121"/>
      <c r="I145" s="87">
        <v>1</v>
      </c>
      <c r="J145" s="88">
        <f t="shared" si="8"/>
        <v>1</v>
      </c>
      <c r="K145" s="114" t="s">
        <v>273</v>
      </c>
      <c r="L145" s="38"/>
    </row>
    <row r="146" spans="1:12" ht="16.5" customHeight="1" thickBot="1" x14ac:dyDescent="0.3">
      <c r="A146" s="9"/>
      <c r="B146" s="226"/>
      <c r="C146" s="69" t="s">
        <v>245</v>
      </c>
      <c r="D146" s="69" t="s">
        <v>246</v>
      </c>
      <c r="E146" s="70" t="s">
        <v>274</v>
      </c>
      <c r="F146" s="82"/>
      <c r="G146" s="72">
        <v>0</v>
      </c>
      <c r="H146" s="130"/>
      <c r="I146" s="90">
        <v>1</v>
      </c>
      <c r="J146" s="91">
        <f t="shared" si="8"/>
        <v>1</v>
      </c>
      <c r="K146" s="76">
        <f>SUM(J131:J146)</f>
        <v>16</v>
      </c>
      <c r="L146" s="38"/>
    </row>
    <row r="147" spans="1:12" ht="16.5" customHeight="1" x14ac:dyDescent="0.25">
      <c r="A147" s="9"/>
      <c r="B147" s="224" t="s">
        <v>275</v>
      </c>
      <c r="C147" s="206" t="s">
        <v>276</v>
      </c>
      <c r="D147" s="49" t="s">
        <v>277</v>
      </c>
      <c r="E147" s="50" t="s">
        <v>278</v>
      </c>
      <c r="F147" s="51" t="s">
        <v>279</v>
      </c>
      <c r="G147" s="52">
        <v>0</v>
      </c>
      <c r="H147" s="126"/>
      <c r="I147" s="85">
        <v>1</v>
      </c>
      <c r="J147" s="86">
        <f t="shared" si="8"/>
        <v>1</v>
      </c>
      <c r="K147" s="46"/>
      <c r="L147" s="38"/>
    </row>
    <row r="148" spans="1:12" ht="16.5" customHeight="1" x14ac:dyDescent="0.25">
      <c r="A148" s="9"/>
      <c r="B148" s="225"/>
      <c r="C148" s="207" t="s">
        <v>276</v>
      </c>
      <c r="D148" s="92" t="s">
        <v>277</v>
      </c>
      <c r="E148" s="58" t="s">
        <v>280</v>
      </c>
      <c r="F148" s="59" t="s">
        <v>281</v>
      </c>
      <c r="G148" s="60">
        <v>0</v>
      </c>
      <c r="H148" s="121"/>
      <c r="I148" s="87">
        <v>1</v>
      </c>
      <c r="J148" s="88">
        <f t="shared" si="8"/>
        <v>1</v>
      </c>
      <c r="K148" s="46"/>
      <c r="L148" s="38"/>
    </row>
    <row r="149" spans="1:12" ht="16.5" customHeight="1" x14ac:dyDescent="0.25">
      <c r="A149" s="9"/>
      <c r="B149" s="225"/>
      <c r="C149" s="207" t="s">
        <v>276</v>
      </c>
      <c r="D149" s="92" t="s">
        <v>277</v>
      </c>
      <c r="E149" s="58" t="s">
        <v>282</v>
      </c>
      <c r="F149" s="59" t="s">
        <v>283</v>
      </c>
      <c r="G149" s="60">
        <v>0</v>
      </c>
      <c r="H149" s="121"/>
      <c r="I149" s="87">
        <v>1</v>
      </c>
      <c r="J149" s="88">
        <f t="shared" si="8"/>
        <v>1</v>
      </c>
      <c r="K149" s="46"/>
      <c r="L149" s="38"/>
    </row>
    <row r="150" spans="1:12" ht="16.5" customHeight="1" x14ac:dyDescent="0.25">
      <c r="A150" s="9"/>
      <c r="B150" s="225"/>
      <c r="C150" s="207" t="s">
        <v>276</v>
      </c>
      <c r="D150" s="92" t="s">
        <v>277</v>
      </c>
      <c r="E150" s="58" t="s">
        <v>284</v>
      </c>
      <c r="F150" s="59" t="s">
        <v>285</v>
      </c>
      <c r="G150" s="60">
        <v>0</v>
      </c>
      <c r="H150" s="121"/>
      <c r="I150" s="87">
        <v>1</v>
      </c>
      <c r="J150" s="88">
        <f t="shared" si="8"/>
        <v>1</v>
      </c>
      <c r="K150" s="46"/>
      <c r="L150" s="38"/>
    </row>
    <row r="151" spans="1:12" ht="16.5" customHeight="1" x14ac:dyDescent="0.25">
      <c r="A151" s="9"/>
      <c r="B151" s="225"/>
      <c r="C151" s="207" t="s">
        <v>276</v>
      </c>
      <c r="D151" s="92" t="s">
        <v>277</v>
      </c>
      <c r="E151" s="58" t="s">
        <v>286</v>
      </c>
      <c r="F151" s="59" t="s">
        <v>287</v>
      </c>
      <c r="G151" s="60">
        <v>0</v>
      </c>
      <c r="H151" s="121"/>
      <c r="I151" s="87">
        <v>1</v>
      </c>
      <c r="J151" s="88">
        <f t="shared" si="8"/>
        <v>1</v>
      </c>
      <c r="K151" s="46"/>
      <c r="L151" s="38"/>
    </row>
    <row r="152" spans="1:12" ht="16.5" customHeight="1" x14ac:dyDescent="0.25">
      <c r="A152" s="9"/>
      <c r="B152" s="225"/>
      <c r="C152" s="207" t="s">
        <v>276</v>
      </c>
      <c r="D152" s="92" t="s">
        <v>277</v>
      </c>
      <c r="E152" s="58" t="s">
        <v>288</v>
      </c>
      <c r="F152" s="59" t="s">
        <v>289</v>
      </c>
      <c r="G152" s="60">
        <v>0</v>
      </c>
      <c r="H152" s="121"/>
      <c r="I152" s="87">
        <v>1</v>
      </c>
      <c r="J152" s="88">
        <f t="shared" si="8"/>
        <v>1</v>
      </c>
      <c r="K152" s="46"/>
      <c r="L152" s="38"/>
    </row>
    <row r="153" spans="1:12" ht="16.5" customHeight="1" x14ac:dyDescent="0.25">
      <c r="A153" s="9"/>
      <c r="B153" s="225"/>
      <c r="C153" s="207" t="s">
        <v>276</v>
      </c>
      <c r="D153" s="92" t="s">
        <v>277</v>
      </c>
      <c r="E153" s="58" t="s">
        <v>290</v>
      </c>
      <c r="F153" s="59" t="s">
        <v>291</v>
      </c>
      <c r="G153" s="60">
        <v>0</v>
      </c>
      <c r="H153" s="121"/>
      <c r="I153" s="87">
        <v>1</v>
      </c>
      <c r="J153" s="88">
        <f t="shared" si="8"/>
        <v>1</v>
      </c>
      <c r="K153" s="46"/>
      <c r="L153" s="38"/>
    </row>
    <row r="154" spans="1:12" ht="16.5" customHeight="1" x14ac:dyDescent="0.25">
      <c r="A154" s="9"/>
      <c r="B154" s="225"/>
      <c r="C154" s="207" t="s">
        <v>276</v>
      </c>
      <c r="D154" s="92" t="s">
        <v>277</v>
      </c>
      <c r="E154" s="58" t="s">
        <v>292</v>
      </c>
      <c r="F154" s="59" t="s">
        <v>293</v>
      </c>
      <c r="G154" s="60">
        <v>0</v>
      </c>
      <c r="H154" s="121"/>
      <c r="I154" s="87">
        <v>1</v>
      </c>
      <c r="J154" s="88">
        <f t="shared" si="8"/>
        <v>1</v>
      </c>
      <c r="K154" s="46"/>
      <c r="L154" s="38"/>
    </row>
    <row r="155" spans="1:12" ht="16.5" customHeight="1" x14ac:dyDescent="0.25">
      <c r="A155" s="9"/>
      <c r="B155" s="225"/>
      <c r="C155" s="207" t="s">
        <v>276</v>
      </c>
      <c r="D155" s="57" t="s">
        <v>277</v>
      </c>
      <c r="E155" s="58" t="s">
        <v>294</v>
      </c>
      <c r="F155" s="59" t="s">
        <v>295</v>
      </c>
      <c r="G155" s="60">
        <v>0</v>
      </c>
      <c r="H155" s="121"/>
      <c r="I155" s="87">
        <v>1</v>
      </c>
      <c r="J155" s="88">
        <f t="shared" si="8"/>
        <v>1</v>
      </c>
      <c r="K155" s="46"/>
      <c r="L155" s="38"/>
    </row>
    <row r="156" spans="1:12" ht="16.5" customHeight="1" x14ac:dyDescent="0.25">
      <c r="A156" s="9"/>
      <c r="B156" s="225"/>
      <c r="C156" s="207" t="s">
        <v>276</v>
      </c>
      <c r="D156" s="57" t="s">
        <v>277</v>
      </c>
      <c r="E156" s="58" t="s">
        <v>296</v>
      </c>
      <c r="F156" s="59"/>
      <c r="G156" s="60">
        <v>0</v>
      </c>
      <c r="H156" s="121"/>
      <c r="I156" s="87">
        <v>1</v>
      </c>
      <c r="J156" s="88">
        <f t="shared" si="8"/>
        <v>1</v>
      </c>
      <c r="K156" s="46"/>
      <c r="L156" s="38"/>
    </row>
    <row r="157" spans="1:12" ht="16.5" customHeight="1" x14ac:dyDescent="0.25">
      <c r="A157" s="9"/>
      <c r="B157" s="225"/>
      <c r="C157" s="207" t="s">
        <v>276</v>
      </c>
      <c r="D157" s="57" t="s">
        <v>277</v>
      </c>
      <c r="E157" s="58" t="s">
        <v>297</v>
      </c>
      <c r="F157" s="59"/>
      <c r="G157" s="60">
        <v>0</v>
      </c>
      <c r="H157" s="121"/>
      <c r="I157" s="87">
        <v>1</v>
      </c>
      <c r="J157" s="88">
        <f t="shared" si="8"/>
        <v>1</v>
      </c>
      <c r="K157" s="46"/>
      <c r="L157" s="38"/>
    </row>
    <row r="158" spans="1:12" ht="16.5" customHeight="1" x14ac:dyDescent="0.25">
      <c r="A158" s="9"/>
      <c r="B158" s="225"/>
      <c r="C158" s="207" t="s">
        <v>276</v>
      </c>
      <c r="D158" s="57" t="s">
        <v>277</v>
      </c>
      <c r="E158" s="58" t="s">
        <v>298</v>
      </c>
      <c r="F158" s="59"/>
      <c r="G158" s="60">
        <v>0</v>
      </c>
      <c r="H158" s="121"/>
      <c r="I158" s="87">
        <v>1</v>
      </c>
      <c r="J158" s="88">
        <f t="shared" si="8"/>
        <v>1</v>
      </c>
      <c r="K158" s="46"/>
      <c r="L158" s="38"/>
    </row>
    <row r="159" spans="1:12" ht="16.5" customHeight="1" x14ac:dyDescent="0.25">
      <c r="A159" s="9"/>
      <c r="B159" s="225"/>
      <c r="C159" s="207" t="s">
        <v>276</v>
      </c>
      <c r="D159" s="57" t="s">
        <v>277</v>
      </c>
      <c r="E159" s="58" t="s">
        <v>299</v>
      </c>
      <c r="F159" s="59"/>
      <c r="G159" s="60">
        <v>0</v>
      </c>
      <c r="H159" s="121"/>
      <c r="I159" s="87">
        <v>1</v>
      </c>
      <c r="J159" s="88">
        <f t="shared" si="8"/>
        <v>1</v>
      </c>
      <c r="K159" s="46"/>
      <c r="L159" s="38"/>
    </row>
    <row r="160" spans="1:12" ht="16.5" customHeight="1" thickBot="1" x14ac:dyDescent="0.3">
      <c r="A160" s="9"/>
      <c r="B160" s="225"/>
      <c r="C160" s="207" t="s">
        <v>276</v>
      </c>
      <c r="D160" s="57" t="s">
        <v>277</v>
      </c>
      <c r="E160" s="58" t="s">
        <v>300</v>
      </c>
      <c r="F160" s="59"/>
      <c r="G160" s="60">
        <v>0</v>
      </c>
      <c r="H160" s="121"/>
      <c r="I160" s="87">
        <v>1</v>
      </c>
      <c r="J160" s="88">
        <f t="shared" si="8"/>
        <v>1</v>
      </c>
      <c r="K160" s="46"/>
      <c r="L160" s="38"/>
    </row>
    <row r="161" spans="1:12" ht="16.5" customHeight="1" thickBot="1" x14ac:dyDescent="0.3">
      <c r="A161" s="9"/>
      <c r="B161" s="225"/>
      <c r="C161" s="207" t="s">
        <v>276</v>
      </c>
      <c r="D161" s="57" t="s">
        <v>277</v>
      </c>
      <c r="E161" s="58" t="s">
        <v>301</v>
      </c>
      <c r="F161" s="59"/>
      <c r="G161" s="60">
        <v>0</v>
      </c>
      <c r="H161" s="121"/>
      <c r="I161" s="87">
        <v>1</v>
      </c>
      <c r="J161" s="88">
        <f t="shared" si="8"/>
        <v>1</v>
      </c>
      <c r="K161" s="114" t="s">
        <v>302</v>
      </c>
      <c r="L161" s="38"/>
    </row>
    <row r="162" spans="1:12" ht="16.5" customHeight="1" thickBot="1" x14ac:dyDescent="0.3">
      <c r="A162" s="9"/>
      <c r="B162" s="226"/>
      <c r="C162" s="208" t="s">
        <v>276</v>
      </c>
      <c r="D162" s="69" t="s">
        <v>277</v>
      </c>
      <c r="E162" s="70" t="s">
        <v>303</v>
      </c>
      <c r="F162" s="82"/>
      <c r="G162" s="72">
        <v>0</v>
      </c>
      <c r="H162" s="130"/>
      <c r="I162" s="90">
        <v>1</v>
      </c>
      <c r="J162" s="91">
        <f t="shared" si="8"/>
        <v>1</v>
      </c>
      <c r="K162" s="76">
        <f>SUM(J147:J162)</f>
        <v>16</v>
      </c>
      <c r="L162" s="38"/>
    </row>
    <row r="163" spans="1:12" ht="16.5" customHeight="1" x14ac:dyDescent="0.25">
      <c r="A163" s="9"/>
      <c r="B163" s="224" t="s">
        <v>304</v>
      </c>
      <c r="C163" s="49" t="s">
        <v>305</v>
      </c>
      <c r="D163" s="49" t="s">
        <v>306</v>
      </c>
      <c r="E163" s="50" t="s">
        <v>307</v>
      </c>
      <c r="F163" s="51" t="s">
        <v>308</v>
      </c>
      <c r="G163" s="52">
        <v>0</v>
      </c>
      <c r="H163" s="126"/>
      <c r="I163" s="85">
        <v>1</v>
      </c>
      <c r="J163" s="86">
        <f t="shared" si="8"/>
        <v>1</v>
      </c>
      <c r="K163" s="46"/>
      <c r="L163" s="38"/>
    </row>
    <row r="164" spans="1:12" ht="16.5" customHeight="1" x14ac:dyDescent="0.25">
      <c r="A164" s="9"/>
      <c r="B164" s="225"/>
      <c r="C164" s="57" t="s">
        <v>305</v>
      </c>
      <c r="D164" s="92" t="s">
        <v>306</v>
      </c>
      <c r="E164" s="58" t="s">
        <v>309</v>
      </c>
      <c r="F164" s="59" t="s">
        <v>310</v>
      </c>
      <c r="G164" s="60">
        <v>0</v>
      </c>
      <c r="H164" s="121"/>
      <c r="I164" s="87">
        <v>1</v>
      </c>
      <c r="J164" s="88">
        <f t="shared" si="8"/>
        <v>1</v>
      </c>
      <c r="K164" s="46"/>
      <c r="L164" s="38"/>
    </row>
    <row r="165" spans="1:12" ht="16.5" customHeight="1" x14ac:dyDescent="0.25">
      <c r="A165" s="9"/>
      <c r="B165" s="225"/>
      <c r="C165" s="57" t="s">
        <v>305</v>
      </c>
      <c r="D165" s="92" t="s">
        <v>306</v>
      </c>
      <c r="E165" s="58" t="s">
        <v>311</v>
      </c>
      <c r="F165" s="59" t="s">
        <v>156</v>
      </c>
      <c r="G165" s="60">
        <v>0</v>
      </c>
      <c r="H165" s="121"/>
      <c r="I165" s="87">
        <v>1</v>
      </c>
      <c r="J165" s="88">
        <f t="shared" si="8"/>
        <v>1</v>
      </c>
      <c r="K165" s="46"/>
      <c r="L165" s="38"/>
    </row>
    <row r="166" spans="1:12" ht="16.5" customHeight="1" x14ac:dyDescent="0.25">
      <c r="A166" s="9"/>
      <c r="B166" s="225"/>
      <c r="C166" s="57" t="s">
        <v>305</v>
      </c>
      <c r="D166" s="92" t="s">
        <v>306</v>
      </c>
      <c r="E166" s="58" t="s">
        <v>312</v>
      </c>
      <c r="F166" s="59" t="s">
        <v>313</v>
      </c>
      <c r="G166" s="60">
        <v>0</v>
      </c>
      <c r="H166" s="121"/>
      <c r="I166" s="87">
        <v>1</v>
      </c>
      <c r="J166" s="88">
        <f t="shared" si="8"/>
        <v>1</v>
      </c>
      <c r="K166" s="46"/>
      <c r="L166" s="38"/>
    </row>
    <row r="167" spans="1:12" ht="16.5" customHeight="1" x14ac:dyDescent="0.25">
      <c r="A167" s="9"/>
      <c r="B167" s="225"/>
      <c r="C167" s="57" t="s">
        <v>305</v>
      </c>
      <c r="D167" s="92" t="s">
        <v>306</v>
      </c>
      <c r="E167" s="58" t="s">
        <v>314</v>
      </c>
      <c r="F167" s="59" t="s">
        <v>162</v>
      </c>
      <c r="G167" s="60">
        <v>0</v>
      </c>
      <c r="H167" s="121"/>
      <c r="I167" s="87">
        <v>1</v>
      </c>
      <c r="J167" s="88">
        <f t="shared" si="8"/>
        <v>1</v>
      </c>
      <c r="K167" s="46"/>
      <c r="L167" s="38"/>
    </row>
    <row r="168" spans="1:12" ht="16.5" customHeight="1" x14ac:dyDescent="0.25">
      <c r="A168" s="9"/>
      <c r="B168" s="225"/>
      <c r="C168" s="57" t="s">
        <v>305</v>
      </c>
      <c r="D168" s="92" t="s">
        <v>306</v>
      </c>
      <c r="E168" s="58" t="s">
        <v>315</v>
      </c>
      <c r="F168" s="59"/>
      <c r="G168" s="60">
        <v>0</v>
      </c>
      <c r="H168" s="121"/>
      <c r="I168" s="87">
        <v>1</v>
      </c>
      <c r="J168" s="88">
        <f t="shared" si="8"/>
        <v>1</v>
      </c>
      <c r="K168" s="46"/>
      <c r="L168" s="38"/>
    </row>
    <row r="169" spans="1:12" ht="16.5" customHeight="1" x14ac:dyDescent="0.25">
      <c r="A169" s="9"/>
      <c r="B169" s="225"/>
      <c r="C169" s="57" t="s">
        <v>305</v>
      </c>
      <c r="D169" s="92" t="s">
        <v>306</v>
      </c>
      <c r="E169" s="58" t="s">
        <v>316</v>
      </c>
      <c r="F169" s="59"/>
      <c r="G169" s="60">
        <v>0</v>
      </c>
      <c r="H169" s="121"/>
      <c r="I169" s="87">
        <v>1</v>
      </c>
      <c r="J169" s="88">
        <f t="shared" si="8"/>
        <v>1</v>
      </c>
      <c r="K169" s="46"/>
      <c r="L169" s="38"/>
    </row>
    <row r="170" spans="1:12" ht="16.5" customHeight="1" thickBot="1" x14ac:dyDescent="0.3">
      <c r="A170" s="9"/>
      <c r="B170" s="225"/>
      <c r="C170" s="57" t="s">
        <v>305</v>
      </c>
      <c r="D170" s="92" t="s">
        <v>306</v>
      </c>
      <c r="E170" s="58" t="s">
        <v>317</v>
      </c>
      <c r="F170" s="59"/>
      <c r="G170" s="60">
        <v>0</v>
      </c>
      <c r="H170" s="121"/>
      <c r="I170" s="87">
        <v>1</v>
      </c>
      <c r="J170" s="88">
        <f t="shared" si="8"/>
        <v>1</v>
      </c>
      <c r="K170" s="46"/>
      <c r="L170" s="38"/>
    </row>
    <row r="171" spans="1:12" ht="16.5" customHeight="1" thickBot="1" x14ac:dyDescent="0.3">
      <c r="A171" s="9"/>
      <c r="B171" s="225"/>
      <c r="C171" s="57" t="s">
        <v>305</v>
      </c>
      <c r="D171" s="57" t="s">
        <v>306</v>
      </c>
      <c r="E171" s="58" t="s">
        <v>318</v>
      </c>
      <c r="F171" s="59"/>
      <c r="G171" s="60">
        <v>0</v>
      </c>
      <c r="H171" s="121"/>
      <c r="I171" s="87">
        <v>1</v>
      </c>
      <c r="J171" s="88">
        <f t="shared" si="8"/>
        <v>1</v>
      </c>
      <c r="K171" s="114" t="s">
        <v>319</v>
      </c>
      <c r="L171" s="38"/>
    </row>
    <row r="172" spans="1:12" ht="16.5" customHeight="1" thickBot="1" x14ac:dyDescent="0.3">
      <c r="A172" s="9"/>
      <c r="B172" s="226"/>
      <c r="C172" s="69" t="s">
        <v>305</v>
      </c>
      <c r="D172" s="69" t="s">
        <v>306</v>
      </c>
      <c r="E172" s="70" t="s">
        <v>320</v>
      </c>
      <c r="F172" s="82"/>
      <c r="G172" s="72">
        <v>0</v>
      </c>
      <c r="H172" s="130"/>
      <c r="I172" s="90">
        <v>1</v>
      </c>
      <c r="J172" s="91">
        <f t="shared" si="8"/>
        <v>1</v>
      </c>
      <c r="K172" s="76">
        <f>SUM(J163:J172)</f>
        <v>10</v>
      </c>
      <c r="L172" s="38"/>
    </row>
    <row r="173" spans="1:12" ht="14.25" x14ac:dyDescent="0.25">
      <c r="A173" s="98"/>
      <c r="B173" s="99"/>
      <c r="C173" s="230"/>
      <c r="D173" s="230"/>
      <c r="E173" s="230"/>
      <c r="F173" s="230"/>
      <c r="G173" s="230"/>
      <c r="H173" s="230"/>
      <c r="I173" s="9"/>
      <c r="J173" s="100"/>
      <c r="K173" s="101"/>
      <c r="L173" s="38"/>
    </row>
    <row r="174" spans="1:12" ht="14.25" x14ac:dyDescent="0.25">
      <c r="A174" s="98"/>
      <c r="B174" s="101"/>
      <c r="C174" s="102"/>
      <c r="D174" s="102"/>
      <c r="E174" s="102"/>
      <c r="F174" s="101"/>
      <c r="G174" s="103"/>
      <c r="H174" s="101"/>
      <c r="I174" s="101"/>
      <c r="J174" s="104"/>
      <c r="K174" s="101"/>
      <c r="L174" s="38"/>
    </row>
    <row r="175" spans="1:12" ht="14.25" x14ac:dyDescent="0.25">
      <c r="A175" s="98"/>
      <c r="B175" s="101"/>
      <c r="C175" s="102"/>
      <c r="D175" s="102"/>
      <c r="E175" s="102"/>
      <c r="F175" s="101"/>
      <c r="G175" s="103"/>
      <c r="H175" s="101"/>
      <c r="I175" s="45" t="s">
        <v>321</v>
      </c>
      <c r="J175" s="45" t="s">
        <v>20</v>
      </c>
      <c r="K175" s="46"/>
      <c r="L175" s="38"/>
    </row>
    <row r="176" spans="1:12" ht="14.25" x14ac:dyDescent="0.25">
      <c r="A176" s="98"/>
      <c r="B176" s="101"/>
      <c r="C176" s="102"/>
      <c r="D176" s="102"/>
      <c r="E176" s="102"/>
      <c r="F176" s="101"/>
      <c r="G176" s="103"/>
      <c r="H176" s="105" t="s">
        <v>322</v>
      </c>
      <c r="I176" s="106">
        <f>SUM(I9:I172)</f>
        <v>164</v>
      </c>
      <c r="J176" s="106">
        <f>SUM(J9:J172)</f>
        <v>164</v>
      </c>
      <c r="K176" s="46"/>
      <c r="L176" s="38"/>
    </row>
    <row r="177" spans="1:12" ht="14.25" x14ac:dyDescent="0.25">
      <c r="A177" s="98"/>
      <c r="B177" s="101"/>
      <c r="C177" s="101"/>
      <c r="D177" s="101"/>
      <c r="E177" s="101"/>
      <c r="F177" s="101"/>
      <c r="G177" s="101"/>
      <c r="H177" s="101"/>
      <c r="I177" s="101"/>
      <c r="J177" s="101"/>
      <c r="K177" s="101"/>
      <c r="L177" s="38"/>
    </row>
    <row r="178" spans="1:12" ht="14.25" x14ac:dyDescent="0.25">
      <c r="A178" s="107"/>
      <c r="B178" s="104"/>
      <c r="C178" s="108"/>
      <c r="D178" s="108"/>
      <c r="E178" s="108"/>
      <c r="F178" s="104"/>
      <c r="G178" s="104"/>
      <c r="H178" s="104"/>
      <c r="I178" s="104"/>
      <c r="J178" s="104"/>
      <c r="K178" s="104"/>
      <c r="L178" s="109"/>
    </row>
  </sheetData>
  <mergeCells count="10">
    <mergeCell ref="B163:B172"/>
    <mergeCell ref="B147:B162"/>
    <mergeCell ref="B131:B146"/>
    <mergeCell ref="B49:B68"/>
    <mergeCell ref="C173:H173"/>
    <mergeCell ref="B26:B48"/>
    <mergeCell ref="B9:B25"/>
    <mergeCell ref="B101:B130"/>
    <mergeCell ref="B69:B84"/>
    <mergeCell ref="B85:B100"/>
  </mergeCells>
  <phoneticPr fontId="15" type="noConversion"/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74F03-D1DE-4767-8C6D-A6AE53B89B21}">
  <dimension ref="A1:IV48"/>
  <sheetViews>
    <sheetView tabSelected="1" workbookViewId="0">
      <selection activeCell="C29" sqref="C29"/>
    </sheetView>
  </sheetViews>
  <sheetFormatPr defaultRowHeight="15" x14ac:dyDescent="0.25"/>
  <cols>
    <col min="1" max="1" width="10.7109375" style="39" customWidth="1"/>
    <col min="2" max="2" width="8" customWidth="1"/>
    <col min="3" max="3" width="37.7109375" customWidth="1"/>
    <col min="4" max="4" width="22.7109375" customWidth="1"/>
    <col min="5" max="5" width="13.42578125" customWidth="1"/>
    <col min="6" max="75" width="15" customWidth="1"/>
    <col min="76" max="77" width="13.85546875" customWidth="1"/>
  </cols>
  <sheetData>
    <row r="1" spans="1:256" s="27" customFormat="1" ht="13.5" thickBot="1" x14ac:dyDescent="0.3">
      <c r="A1" s="25"/>
      <c r="B1" s="25"/>
      <c r="C1" s="25"/>
      <c r="D1" s="25"/>
      <c r="E1" s="25"/>
      <c r="F1" s="25"/>
      <c r="G1" s="25"/>
      <c r="H1" s="25"/>
      <c r="I1" s="135"/>
      <c r="J1" s="135"/>
      <c r="K1" s="135"/>
      <c r="L1" s="135"/>
      <c r="M1" s="135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  <c r="BE1" s="136"/>
      <c r="BF1" s="136"/>
      <c r="BG1" s="136"/>
      <c r="BH1" s="136"/>
      <c r="BI1" s="136"/>
      <c r="BJ1" s="136"/>
      <c r="BK1" s="136"/>
      <c r="BL1" s="136"/>
      <c r="BM1" s="136"/>
      <c r="BN1" s="136"/>
      <c r="BO1" s="136"/>
      <c r="BP1" s="136"/>
      <c r="BQ1" s="136"/>
      <c r="BR1" s="136"/>
      <c r="BS1" s="136"/>
      <c r="BT1" s="136"/>
      <c r="BU1" s="136"/>
      <c r="BV1" s="136"/>
      <c r="BW1" s="136"/>
      <c r="BX1" s="136"/>
      <c r="BY1" s="136"/>
      <c r="BZ1" s="136"/>
      <c r="CA1" s="136"/>
    </row>
    <row r="2" spans="1:256" s="27" customFormat="1" ht="16.5" customHeight="1" x14ac:dyDescent="0.25">
      <c r="A2" s="9"/>
      <c r="B2" s="231" t="s">
        <v>323</v>
      </c>
      <c r="C2" s="232"/>
      <c r="D2" s="137" t="s">
        <v>324</v>
      </c>
      <c r="E2" s="138">
        <v>45365</v>
      </c>
      <c r="F2" s="9"/>
      <c r="G2" s="139" t="s">
        <v>10</v>
      </c>
      <c r="H2" s="45" t="str">
        <f>ORÇAMENTO!J6</f>
        <v>R$ / US$</v>
      </c>
      <c r="I2" s="140"/>
      <c r="J2" s="140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  <c r="BM2" s="136"/>
      <c r="BN2" s="136"/>
      <c r="BO2" s="136"/>
      <c r="BP2" s="136"/>
      <c r="BQ2" s="136"/>
      <c r="BR2" s="136"/>
      <c r="BS2" s="136"/>
      <c r="BT2" s="136"/>
      <c r="BU2" s="136"/>
      <c r="BV2" s="136"/>
      <c r="BW2" s="136"/>
      <c r="BX2" s="136"/>
      <c r="BY2" s="136"/>
      <c r="BZ2" s="136"/>
      <c r="CA2" s="136"/>
    </row>
    <row r="3" spans="1:256" ht="16.5" customHeight="1" thickBot="1" x14ac:dyDescent="0.3">
      <c r="A3" s="25"/>
      <c r="B3" s="233"/>
      <c r="C3" s="234"/>
      <c r="D3" s="137" t="s">
        <v>325</v>
      </c>
      <c r="E3" s="141">
        <v>47528</v>
      </c>
      <c r="F3" s="142"/>
      <c r="G3" s="139" t="s">
        <v>12</v>
      </c>
      <c r="H3" s="143">
        <f>ORÇAMENTO!J7</f>
        <v>1.2344999999999999</v>
      </c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4"/>
      <c r="CA3" s="144"/>
      <c r="CB3" s="145"/>
      <c r="CC3" s="145"/>
      <c r="CD3" s="145"/>
      <c r="CE3" s="145"/>
      <c r="CF3" s="145"/>
      <c r="CG3" s="145"/>
      <c r="CH3" s="145"/>
      <c r="CI3" s="145"/>
      <c r="CJ3" s="146"/>
      <c r="CK3" s="146"/>
      <c r="CL3" s="146"/>
      <c r="CM3" s="146"/>
      <c r="CN3" s="146"/>
      <c r="CO3" s="146"/>
      <c r="CP3" s="146"/>
      <c r="CQ3" s="146"/>
      <c r="CR3" s="146"/>
      <c r="CS3" s="146"/>
      <c r="CT3" s="146"/>
      <c r="CU3" s="146"/>
      <c r="CV3" s="146"/>
      <c r="CW3" s="146"/>
      <c r="CX3" s="146"/>
      <c r="CY3" s="146"/>
      <c r="CZ3" s="146"/>
      <c r="DA3" s="146"/>
      <c r="DB3" s="146"/>
      <c r="DC3" s="146"/>
      <c r="DD3" s="146"/>
      <c r="DE3" s="146"/>
      <c r="DF3" s="146"/>
      <c r="DG3" s="146"/>
      <c r="DH3" s="146"/>
      <c r="DI3" s="146"/>
      <c r="DJ3" s="146"/>
      <c r="DK3" s="146"/>
      <c r="DL3" s="146"/>
      <c r="DM3" s="146"/>
      <c r="DN3" s="146"/>
      <c r="DO3" s="146"/>
      <c r="DP3" s="146"/>
      <c r="DQ3" s="146"/>
      <c r="DR3" s="146"/>
      <c r="DS3" s="146"/>
      <c r="DT3" s="146"/>
      <c r="DU3" s="146"/>
      <c r="DV3" s="146"/>
      <c r="DW3" s="146"/>
      <c r="DX3" s="146"/>
      <c r="DY3" s="146"/>
      <c r="DZ3" s="146"/>
      <c r="EA3" s="146"/>
      <c r="EB3" s="146"/>
      <c r="EC3" s="146"/>
      <c r="ED3" s="146"/>
      <c r="EE3" s="146"/>
      <c r="EF3" s="146"/>
      <c r="EG3" s="146"/>
      <c r="EH3" s="146"/>
      <c r="EI3" s="146"/>
      <c r="EJ3" s="146"/>
      <c r="EK3" s="146"/>
      <c r="EL3" s="146"/>
      <c r="EM3" s="146"/>
      <c r="EN3" s="146"/>
      <c r="EO3" s="146"/>
      <c r="EP3" s="146"/>
      <c r="EQ3" s="146"/>
      <c r="ER3" s="146"/>
      <c r="ES3" s="146"/>
      <c r="ET3" s="146"/>
      <c r="EU3" s="146"/>
      <c r="EV3" s="146"/>
      <c r="EW3" s="146"/>
      <c r="EX3" s="146"/>
      <c r="EY3" s="146"/>
      <c r="EZ3" s="146"/>
      <c r="FA3" s="146"/>
      <c r="FB3" s="146"/>
      <c r="FC3" s="146"/>
      <c r="FD3" s="146"/>
      <c r="FE3" s="146"/>
      <c r="FF3" s="146"/>
      <c r="FG3" s="146"/>
      <c r="FH3" s="146"/>
      <c r="FI3" s="146"/>
      <c r="FJ3" s="146"/>
      <c r="FK3" s="146"/>
      <c r="FL3" s="146"/>
      <c r="FM3" s="146"/>
      <c r="FN3" s="146"/>
      <c r="FO3" s="146"/>
      <c r="FP3" s="146"/>
      <c r="FQ3" s="146"/>
      <c r="FR3" s="146"/>
      <c r="FS3" s="146"/>
      <c r="FT3" s="146"/>
      <c r="FU3" s="146"/>
      <c r="FV3" s="146"/>
      <c r="FW3" s="146"/>
      <c r="FX3" s="146"/>
      <c r="FY3" s="146"/>
      <c r="FZ3" s="146"/>
      <c r="GA3" s="146"/>
      <c r="GB3" s="146"/>
      <c r="GC3" s="146"/>
      <c r="GD3" s="146"/>
      <c r="GE3" s="146"/>
      <c r="GF3" s="146"/>
      <c r="GG3" s="146"/>
      <c r="GH3" s="146"/>
      <c r="GI3" s="146"/>
      <c r="GJ3" s="146"/>
      <c r="GK3" s="146"/>
      <c r="GL3" s="146"/>
      <c r="GM3" s="146"/>
      <c r="GN3" s="146"/>
      <c r="GO3" s="146"/>
      <c r="GP3" s="146"/>
      <c r="GQ3" s="146"/>
      <c r="GR3" s="146"/>
      <c r="GS3" s="146"/>
      <c r="GT3" s="146"/>
      <c r="GU3" s="146"/>
      <c r="GV3" s="146"/>
      <c r="GW3" s="146"/>
      <c r="GX3" s="146"/>
      <c r="GY3" s="146"/>
      <c r="GZ3" s="146"/>
      <c r="HA3" s="146"/>
      <c r="HB3" s="146"/>
      <c r="HC3" s="146"/>
      <c r="HD3" s="146"/>
      <c r="HE3" s="146"/>
      <c r="HF3" s="146"/>
      <c r="HG3" s="146"/>
      <c r="HH3" s="146"/>
      <c r="HI3" s="146"/>
      <c r="HJ3" s="146"/>
      <c r="HK3" s="146"/>
      <c r="HL3" s="146"/>
      <c r="HM3" s="146"/>
      <c r="HN3" s="146"/>
      <c r="HO3" s="146"/>
      <c r="HP3" s="146"/>
      <c r="HQ3" s="146"/>
      <c r="HR3" s="146"/>
      <c r="HS3" s="146"/>
      <c r="HT3" s="146"/>
      <c r="HU3" s="146"/>
      <c r="HV3" s="146"/>
      <c r="HW3" s="146"/>
      <c r="HX3" s="146"/>
      <c r="HY3" s="146"/>
      <c r="HZ3" s="146"/>
      <c r="IA3" s="146"/>
      <c r="IB3" s="146"/>
      <c r="IC3" s="146"/>
      <c r="ID3" s="146"/>
      <c r="IE3" s="146"/>
      <c r="IF3" s="146"/>
      <c r="IG3" s="146"/>
      <c r="IH3" s="146"/>
      <c r="II3" s="146"/>
      <c r="IJ3" s="146"/>
      <c r="IK3" s="146"/>
      <c r="IL3" s="146"/>
      <c r="IM3" s="146"/>
      <c r="IN3" s="146"/>
      <c r="IO3" s="146"/>
      <c r="IP3" s="146"/>
      <c r="IQ3" s="146"/>
      <c r="IR3" s="146"/>
      <c r="IS3" s="146"/>
      <c r="IT3" s="146"/>
      <c r="IU3" s="146"/>
      <c r="IV3" s="146"/>
    </row>
    <row r="4" spans="1:256" ht="15.75" thickBot="1" x14ac:dyDescent="0.3">
      <c r="A4" s="9"/>
      <c r="B4" s="147" t="s">
        <v>13</v>
      </c>
      <c r="C4" s="148" t="s">
        <v>326</v>
      </c>
      <c r="D4" s="149" t="s">
        <v>327</v>
      </c>
      <c r="E4" s="150">
        <f>E2</f>
        <v>45365</v>
      </c>
      <c r="F4" s="150">
        <f>IF(EDATE($E$2,1)&lt;$E$3,EDATE($E$2,1),$E$3)</f>
        <v>45396</v>
      </c>
      <c r="G4" s="150">
        <f>IF(EDATE($E$2,2)&lt;$E$3,EDATE($E$2,2),$E$3)</f>
        <v>45426</v>
      </c>
      <c r="H4" s="150">
        <f>IF(EDATE($E$2,3)&lt;$E$3,EDATE($E$2,3),$E$3)</f>
        <v>45457</v>
      </c>
      <c r="I4" s="150">
        <f>IF(EDATE($E$2,4)&lt;$E$3,EDATE($E$2,4),$E$3)</f>
        <v>45487</v>
      </c>
      <c r="J4" s="150">
        <f>IF(EDATE($E$2,5)&lt;$E$3,EDATE($E$2,5),$E$3)</f>
        <v>45518</v>
      </c>
      <c r="K4" s="150">
        <f>IF(EDATE($E$2,6)&lt;$E$3,EDATE($E$2,6),$E$3)</f>
        <v>45549</v>
      </c>
      <c r="L4" s="150">
        <f>IF(EDATE($E$2,7)&lt;$E$3,EDATE($E$2,7),$E$3)</f>
        <v>45579</v>
      </c>
      <c r="M4" s="150">
        <f>IF(EDATE($E$2,8)&lt;$E$3,EDATE($E$2,8),$E$3)</f>
        <v>45610</v>
      </c>
      <c r="N4" s="150">
        <f>IF(EDATE($E$2,9)&lt;$E$3,EDATE($E$2,9),$E$3)</f>
        <v>45640</v>
      </c>
      <c r="O4" s="150">
        <f>IF(EDATE($E$2,10)&lt;$E$3,EDATE($E$2,10),$E$3)</f>
        <v>45671</v>
      </c>
      <c r="P4" s="150">
        <f>IF(EDATE($E$2,11)&lt;$E$3,EDATE($E$2,11),$E$3)</f>
        <v>45702</v>
      </c>
      <c r="Q4" s="150">
        <f>IF(EDATE($E$2,12)&lt;$E$3,EDATE($E$2,12),$E$3)</f>
        <v>45730</v>
      </c>
      <c r="R4" s="150">
        <f>IF(EDATE($E$2,13)&lt;$E$3,EDATE($E$2,13),$E$3)</f>
        <v>45761</v>
      </c>
      <c r="S4" s="150">
        <f>IF(EDATE($E$2,14)&lt;$E$3,EDATE($E$2,14),$E$3)</f>
        <v>45791</v>
      </c>
      <c r="T4" s="150">
        <f>IF(EDATE($E$2,15)&lt;$E$3,EDATE($E$2,15),$E$3)</f>
        <v>45822</v>
      </c>
      <c r="U4" s="150">
        <f>IF(EDATE($E$2,16)&lt;$E$3,EDATE($E$2,16),$E$3)</f>
        <v>45852</v>
      </c>
      <c r="V4" s="150">
        <f>IF(EDATE($E$2,17)&lt;$E$3,EDATE($E$2,17),$E$3)</f>
        <v>45883</v>
      </c>
      <c r="W4" s="150">
        <f>IF(EDATE($E$2,18)&lt;$E$3,EDATE($E$2,18),$E$3)</f>
        <v>45914</v>
      </c>
      <c r="X4" s="150">
        <f>IF(EDATE($E$2,19)&lt;$E$3,EDATE($E$2,19),$E$3)</f>
        <v>45944</v>
      </c>
      <c r="Y4" s="150">
        <f>IF(EDATE($E$2,20)&lt;$E$3,EDATE($E$2,20),$E$3)</f>
        <v>45975</v>
      </c>
      <c r="Z4" s="150">
        <f>IF(EDATE($E$2,21)&lt;$E$3,EDATE($E$2,21),$E$3)</f>
        <v>46005</v>
      </c>
      <c r="AA4" s="150">
        <f>IF(EDATE($E$2,22)&lt;$E$3,EDATE($E$2,22),$E$3)</f>
        <v>46036</v>
      </c>
      <c r="AB4" s="150">
        <f>IF(EDATE($E$2,23)&lt;$E$3,EDATE($E$2,23),$E$3)</f>
        <v>46067</v>
      </c>
      <c r="AC4" s="150">
        <f>IF(EDATE($E$2,24)&lt;$E$3,EDATE($E$2,24),$E$3)</f>
        <v>46095</v>
      </c>
      <c r="AD4" s="150">
        <f>IF(EDATE($E$2,25)&lt;$E$3,EDATE($E$2,25),$E$3)</f>
        <v>46126</v>
      </c>
      <c r="AE4" s="150">
        <f>IF(EDATE($E$2,26)&lt;$E$3,EDATE($E$2,26),$E$3)</f>
        <v>46156</v>
      </c>
      <c r="AF4" s="150">
        <f>IF(EDATE($E$2,27)&lt;$E$3,EDATE($E$2,27),$E$3)</f>
        <v>46187</v>
      </c>
      <c r="AG4" s="150">
        <f>IF(EDATE($E$2,28)&lt;$E$3,EDATE($E$2,28),$E$3)</f>
        <v>46217</v>
      </c>
      <c r="AH4" s="150">
        <f>IF(EDATE($E$2,29)&lt;$E$3,EDATE($E$2,29),$E$3)</f>
        <v>46248</v>
      </c>
      <c r="AI4" s="150">
        <f>IF(EDATE($E$2,30)&lt;$E$3,EDATE($E$2,30),$E$3)</f>
        <v>46279</v>
      </c>
      <c r="AJ4" s="150">
        <f>IF(EDATE($E$2,31)&lt;$E$3,EDATE($E$2,31),$E$3)</f>
        <v>46309</v>
      </c>
      <c r="AK4" s="150">
        <f>IF(EDATE($E$2,32)&lt;$E$3,EDATE($E$2,32),$E$3)</f>
        <v>46340</v>
      </c>
      <c r="AL4" s="150">
        <f>IF(EDATE($E$2,33)&lt;$E$3,EDATE($E$2,33),$E$3)</f>
        <v>46370</v>
      </c>
      <c r="AM4" s="150">
        <f>IF(EDATE($E$2,34)&lt;$E$3,EDATE($E$2,34),$E$3)</f>
        <v>46401</v>
      </c>
      <c r="AN4" s="150">
        <f>IF(EDATE($E$2,35)&lt;$E$3,EDATE($E$2,35),$E$3)</f>
        <v>46432</v>
      </c>
      <c r="AO4" s="150">
        <f>IF(EDATE($E$2,36)&lt;$E$3,EDATE($E$2,36),$E$3)</f>
        <v>46460</v>
      </c>
      <c r="AP4" s="150">
        <f>IF(EDATE($E$2,37)&lt;$E$3,EDATE($E$2,37),$E$3)</f>
        <v>46491</v>
      </c>
      <c r="AQ4" s="150">
        <f>IF(EDATE($E$2,38)&lt;$E$3,EDATE($E$2,38),$E$3)</f>
        <v>46521</v>
      </c>
      <c r="AR4" s="150">
        <f>IF(EDATE($E$2,39)&lt;$E$3,EDATE($E$2,39),$E$3)</f>
        <v>46552</v>
      </c>
      <c r="AS4" s="150">
        <f>IF(EDATE($E$2,40)&lt;$E$3,EDATE($E$2,40),$E$3)</f>
        <v>46582</v>
      </c>
      <c r="AT4" s="150">
        <f>IF(EDATE($E$2,41)&lt;$E$3,EDATE($E$2,41),$E$3)</f>
        <v>46613</v>
      </c>
      <c r="AU4" s="150">
        <f>IF(EDATE($E$2,42)&lt;$E$3,EDATE($E$2,42),$E$3)</f>
        <v>46644</v>
      </c>
      <c r="AV4" s="150">
        <f>IF(EDATE($E$2,43)&lt;$E$3,EDATE($E$2,43),$E$3)</f>
        <v>46674</v>
      </c>
      <c r="AW4" s="150">
        <f>IF(EDATE($E$2,44)&lt;$E$3,EDATE($E$2,44),$E$3)</f>
        <v>46705</v>
      </c>
      <c r="AX4" s="150">
        <f>IF(EDATE($E$2,45)&lt;$E$3,EDATE($E$2,45),$E$3)</f>
        <v>46735</v>
      </c>
      <c r="AY4" s="150">
        <f>IF(EDATE($E$2,46)&lt;$E$3,EDATE($E$2,46),$E$3)</f>
        <v>46766</v>
      </c>
      <c r="AZ4" s="150">
        <f>IF(EDATE($E$2,47)&lt;$E$3,EDATE($E$2,47),$E$3)</f>
        <v>46797</v>
      </c>
      <c r="BA4" s="150">
        <f>IF(EDATE($E$2,48)&lt;$E$3,EDATE($E$2,48),$E$3)</f>
        <v>46826</v>
      </c>
      <c r="BB4" s="150">
        <f>IF(EDATE($E$2,49)&lt;$E$3,EDATE($E$2,49),$E$3)</f>
        <v>46857</v>
      </c>
      <c r="BC4" s="150">
        <f>IF(EDATE($E$2,50)&lt;$E$3,EDATE($E$2,50),$E$3)</f>
        <v>46887</v>
      </c>
      <c r="BD4" s="150">
        <f>IF(EDATE($E$2,51)&lt;$E$3,EDATE($E$2,51),$E$3)</f>
        <v>46918</v>
      </c>
      <c r="BE4" s="150">
        <f>IF(EDATE($E$2,52)&lt;$E$3,EDATE($E$2,52),$E$3)</f>
        <v>46948</v>
      </c>
      <c r="BF4" s="150">
        <f>IF(EDATE($E$2,53)&lt;$E$3,EDATE($E$2,53),$E$3)</f>
        <v>46979</v>
      </c>
      <c r="BG4" s="150">
        <f>IF(EDATE($E$2,54)&lt;$E$3,EDATE($E$2,54),$E$3)</f>
        <v>47010</v>
      </c>
      <c r="BH4" s="150">
        <f>IF(EDATE($E$2,55)&lt;$E$3,EDATE($E$2,55),$E$3)</f>
        <v>47040</v>
      </c>
      <c r="BI4" s="150">
        <f>IF(EDATE($E$2,56)&lt;$E$3,EDATE($E$2,56),$E$3)</f>
        <v>47071</v>
      </c>
      <c r="BJ4" s="150">
        <f>IF(EDATE($E$2,57)&lt;$E$3,EDATE($E$2,57),$E$3)</f>
        <v>47101</v>
      </c>
      <c r="BK4" s="150">
        <f>IF(EDATE($E$2,58)&lt;$E$3,EDATE($E$2,58),$E$3)</f>
        <v>47132</v>
      </c>
      <c r="BL4" s="150">
        <f>IF(EDATE($E$2,59)&lt;$E$3,EDATE($E$2,59),$E$3)</f>
        <v>47163</v>
      </c>
      <c r="BM4" s="150">
        <f>IF(EDATE($E$2,60)&lt;$E$3,EDATE($E$2,60),$E$3)</f>
        <v>47191</v>
      </c>
      <c r="BN4" s="150">
        <f>IF(EDATE($E$2,61)&lt;$E$3,EDATE($E$2,61),$E$3)</f>
        <v>47222</v>
      </c>
      <c r="BO4" s="150">
        <f>IF(EDATE($E$2,62)&lt;$E$3,EDATE($E$2,62),$E$3)</f>
        <v>47252</v>
      </c>
      <c r="BP4" s="150">
        <f>IF(EDATE($E$2,63)&lt;$E$3,EDATE($E$2,63),$E$3)</f>
        <v>47283</v>
      </c>
      <c r="BQ4" s="150">
        <f>IF(EDATE($E$2,64)&lt;$E$3,EDATE($E$2,64),$E$3)</f>
        <v>47313</v>
      </c>
      <c r="BR4" s="150">
        <f>IF(EDATE($E$2,65)&lt;$E$3,EDATE($E$2,65),$E$3)</f>
        <v>47344</v>
      </c>
      <c r="BS4" s="150">
        <f>IF(EDATE($E$2,66)&lt;$E$3,EDATE($E$2,66),$E$3)</f>
        <v>47375</v>
      </c>
      <c r="BT4" s="150">
        <f>IF(EDATE($E$2,67)&lt;$E$3,EDATE($E$2,67),$E$3)</f>
        <v>47405</v>
      </c>
      <c r="BU4" s="150">
        <f>IF(EDATE($E$2,68)&lt;$E$3,EDATE($E$2,68),$E$3)</f>
        <v>47436</v>
      </c>
      <c r="BV4" s="150">
        <f>IF(EDATE($E$2,69)&lt;$E$3,EDATE($E$2,69),$E$3)</f>
        <v>47466</v>
      </c>
      <c r="BW4" s="150">
        <f>IF(EDATE($E$2,70)&lt;$E$3,EDATE($E$2,70),$E$3)</f>
        <v>47497</v>
      </c>
      <c r="BX4" s="150">
        <f>IF(EDATE($E$2,71)&lt;$E$3,EDATE($E$2,71),$E$3)</f>
        <v>47528</v>
      </c>
      <c r="BY4" s="150" t="s">
        <v>328</v>
      </c>
      <c r="BZ4" s="144"/>
      <c r="CA4" s="144"/>
      <c r="CB4" s="145"/>
      <c r="CC4" s="145"/>
      <c r="CD4" s="145"/>
      <c r="CE4" s="145"/>
      <c r="CF4" s="145"/>
      <c r="CG4" s="145"/>
      <c r="CH4" s="145"/>
      <c r="CI4" s="145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6"/>
      <c r="DA4" s="146"/>
      <c r="DB4" s="146"/>
      <c r="DC4" s="146"/>
      <c r="DD4" s="146"/>
      <c r="DE4" s="146"/>
      <c r="DF4" s="146"/>
      <c r="DG4" s="146"/>
      <c r="DH4" s="146"/>
      <c r="DI4" s="146"/>
      <c r="DJ4" s="146"/>
      <c r="DK4" s="146"/>
      <c r="DL4" s="146"/>
      <c r="DM4" s="146"/>
      <c r="DN4" s="146"/>
      <c r="DO4" s="146"/>
      <c r="DP4" s="146"/>
      <c r="DQ4" s="146"/>
      <c r="DR4" s="146"/>
      <c r="DS4" s="146"/>
      <c r="DT4" s="146"/>
      <c r="DU4" s="146"/>
      <c r="DV4" s="146"/>
      <c r="DW4" s="146"/>
      <c r="DX4" s="146"/>
      <c r="DY4" s="146"/>
      <c r="DZ4" s="146"/>
      <c r="EA4" s="146"/>
      <c r="EB4" s="146"/>
      <c r="EC4" s="146"/>
      <c r="ED4" s="146"/>
      <c r="EE4" s="146"/>
      <c r="EF4" s="146"/>
      <c r="EG4" s="146"/>
      <c r="EH4" s="146"/>
      <c r="EI4" s="146"/>
      <c r="EJ4" s="146"/>
      <c r="EK4" s="146"/>
      <c r="EL4" s="146"/>
      <c r="EM4" s="146"/>
      <c r="EN4" s="146"/>
      <c r="EO4" s="146"/>
      <c r="EP4" s="146"/>
      <c r="EQ4" s="146"/>
      <c r="ER4" s="146"/>
      <c r="ES4" s="146"/>
      <c r="ET4" s="146"/>
      <c r="EU4" s="146"/>
      <c r="EV4" s="146"/>
      <c r="EW4" s="146"/>
      <c r="EX4" s="146"/>
      <c r="EY4" s="146"/>
      <c r="EZ4" s="146"/>
      <c r="FA4" s="146"/>
      <c r="FB4" s="146"/>
      <c r="FC4" s="146"/>
      <c r="FD4" s="146"/>
      <c r="FE4" s="146"/>
      <c r="FF4" s="146"/>
      <c r="FG4" s="146"/>
      <c r="FH4" s="146"/>
      <c r="FI4" s="146"/>
      <c r="FJ4" s="146"/>
      <c r="FK4" s="146"/>
      <c r="FL4" s="146"/>
      <c r="FM4" s="146"/>
      <c r="FN4" s="146"/>
      <c r="FO4" s="146"/>
      <c r="FP4" s="146"/>
      <c r="FQ4" s="146"/>
      <c r="FR4" s="146"/>
      <c r="FS4" s="146"/>
      <c r="FT4" s="146"/>
      <c r="FU4" s="146"/>
      <c r="FV4" s="146"/>
      <c r="FW4" s="146"/>
      <c r="FX4" s="146"/>
      <c r="FY4" s="146"/>
      <c r="FZ4" s="146"/>
      <c r="GA4" s="146"/>
      <c r="GB4" s="146"/>
      <c r="GC4" s="146"/>
      <c r="GD4" s="146"/>
      <c r="GE4" s="146"/>
      <c r="GF4" s="146"/>
      <c r="GG4" s="146"/>
      <c r="GH4" s="146"/>
      <c r="GI4" s="146"/>
      <c r="GJ4" s="146"/>
      <c r="GK4" s="146"/>
      <c r="GL4" s="146"/>
      <c r="GM4" s="146"/>
      <c r="GN4" s="146"/>
      <c r="GO4" s="146"/>
      <c r="GP4" s="146"/>
      <c r="GQ4" s="146"/>
      <c r="GR4" s="146"/>
      <c r="GS4" s="146"/>
      <c r="GT4" s="146"/>
      <c r="GU4" s="146"/>
      <c r="GV4" s="146"/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6"/>
      <c r="HZ4" s="146"/>
      <c r="IA4" s="146"/>
      <c r="IB4" s="146"/>
      <c r="IC4" s="146"/>
      <c r="ID4" s="146"/>
      <c r="IE4" s="146"/>
      <c r="IF4" s="146"/>
      <c r="IG4" s="146"/>
      <c r="IH4" s="146"/>
      <c r="II4" s="146"/>
      <c r="IJ4" s="146"/>
      <c r="IK4" s="146"/>
      <c r="IL4" s="146"/>
      <c r="IM4" s="146"/>
      <c r="IN4" s="146"/>
      <c r="IO4" s="146"/>
      <c r="IP4" s="146"/>
      <c r="IQ4" s="146"/>
      <c r="IR4" s="146"/>
      <c r="IS4" s="146"/>
      <c r="IT4" s="146"/>
      <c r="IU4" s="146"/>
      <c r="IV4" s="146"/>
    </row>
    <row r="5" spans="1:256" ht="15.75" thickBot="1" x14ac:dyDescent="0.3">
      <c r="A5" s="9"/>
      <c r="B5" s="151">
        <v>1</v>
      </c>
      <c r="C5" s="152" t="str">
        <f>ORÇAMENTO!C9</f>
        <v>SERVIÇOS PRELIMINARES</v>
      </c>
      <c r="D5" s="165">
        <f>IF(SUM(E5:BX5)&gt;ORÇAMENTO!K25,"Valor maior do que o orçado",ORÇAMENTO!K25)</f>
        <v>17</v>
      </c>
      <c r="E5" s="201">
        <v>0</v>
      </c>
      <c r="F5" s="202">
        <v>0</v>
      </c>
      <c r="G5" s="202">
        <v>0</v>
      </c>
      <c r="H5" s="202">
        <v>0</v>
      </c>
      <c r="I5" s="202">
        <v>0</v>
      </c>
      <c r="J5" s="202">
        <v>0</v>
      </c>
      <c r="K5" s="202">
        <v>0</v>
      </c>
      <c r="L5" s="202">
        <v>0</v>
      </c>
      <c r="M5" s="202">
        <v>0</v>
      </c>
      <c r="N5" s="202">
        <v>0</v>
      </c>
      <c r="O5" s="202">
        <v>0</v>
      </c>
      <c r="P5" s="202">
        <v>0</v>
      </c>
      <c r="Q5" s="202">
        <v>0</v>
      </c>
      <c r="R5" s="202">
        <v>0</v>
      </c>
      <c r="S5" s="202">
        <v>0</v>
      </c>
      <c r="T5" s="202">
        <v>0</v>
      </c>
      <c r="U5" s="202">
        <v>0</v>
      </c>
      <c r="V5" s="202">
        <v>0</v>
      </c>
      <c r="W5" s="202">
        <v>0</v>
      </c>
      <c r="X5" s="202">
        <v>0</v>
      </c>
      <c r="Y5" s="202">
        <v>0</v>
      </c>
      <c r="Z5" s="202">
        <v>0</v>
      </c>
      <c r="AA5" s="202">
        <v>0</v>
      </c>
      <c r="AB5" s="202">
        <v>0</v>
      </c>
      <c r="AC5" s="202">
        <v>0</v>
      </c>
      <c r="AD5" s="202">
        <v>0</v>
      </c>
      <c r="AE5" s="202">
        <v>0</v>
      </c>
      <c r="AF5" s="202">
        <v>0</v>
      </c>
      <c r="AG5" s="202">
        <v>0</v>
      </c>
      <c r="AH5" s="202">
        <v>0</v>
      </c>
      <c r="AI5" s="202">
        <v>0</v>
      </c>
      <c r="AJ5" s="202">
        <v>0</v>
      </c>
      <c r="AK5" s="202">
        <v>0</v>
      </c>
      <c r="AL5" s="202">
        <v>0</v>
      </c>
      <c r="AM5" s="202">
        <v>0</v>
      </c>
      <c r="AN5" s="202">
        <v>0</v>
      </c>
      <c r="AO5" s="202">
        <v>0</v>
      </c>
      <c r="AP5" s="202">
        <v>0</v>
      </c>
      <c r="AQ5" s="202">
        <v>0</v>
      </c>
      <c r="AR5" s="202">
        <v>0</v>
      </c>
      <c r="AS5" s="202">
        <v>0</v>
      </c>
      <c r="AT5" s="202">
        <v>0</v>
      </c>
      <c r="AU5" s="202">
        <v>0</v>
      </c>
      <c r="AV5" s="202">
        <v>0</v>
      </c>
      <c r="AW5" s="202">
        <v>0</v>
      </c>
      <c r="AX5" s="202">
        <v>0</v>
      </c>
      <c r="AY5" s="202">
        <v>0</v>
      </c>
      <c r="AZ5" s="202">
        <v>0</v>
      </c>
      <c r="BA5" s="202">
        <v>0</v>
      </c>
      <c r="BB5" s="202">
        <v>0</v>
      </c>
      <c r="BC5" s="202">
        <v>0</v>
      </c>
      <c r="BD5" s="202">
        <v>0</v>
      </c>
      <c r="BE5" s="202">
        <v>0</v>
      </c>
      <c r="BF5" s="202">
        <v>0</v>
      </c>
      <c r="BG5" s="202">
        <v>0</v>
      </c>
      <c r="BH5" s="202">
        <v>0</v>
      </c>
      <c r="BI5" s="202">
        <v>0</v>
      </c>
      <c r="BJ5" s="202">
        <v>0</v>
      </c>
      <c r="BK5" s="202">
        <v>0</v>
      </c>
      <c r="BL5" s="202">
        <v>0</v>
      </c>
      <c r="BM5" s="202">
        <v>0</v>
      </c>
      <c r="BN5" s="202">
        <v>0</v>
      </c>
      <c r="BO5" s="202">
        <v>0</v>
      </c>
      <c r="BP5" s="202">
        <v>0</v>
      </c>
      <c r="BQ5" s="202">
        <v>0</v>
      </c>
      <c r="BR5" s="202">
        <v>0</v>
      </c>
      <c r="BS5" s="202">
        <v>0</v>
      </c>
      <c r="BT5" s="202">
        <v>0</v>
      </c>
      <c r="BU5" s="202">
        <v>0</v>
      </c>
      <c r="BV5" s="202">
        <v>0</v>
      </c>
      <c r="BW5" s="202">
        <v>0</v>
      </c>
      <c r="BX5" s="203">
        <v>0</v>
      </c>
      <c r="BY5" s="157">
        <f t="shared" ref="BY5" si="0">IF(D5=0,0,(SUM(E5:BX5)-D5)/-D5)</f>
        <v>1</v>
      </c>
      <c r="BZ5" s="144"/>
      <c r="CA5" s="144"/>
      <c r="CB5" s="145"/>
      <c r="CC5" s="145"/>
      <c r="CD5" s="145"/>
      <c r="CE5" s="145"/>
      <c r="CF5" s="145"/>
      <c r="CG5" s="145"/>
      <c r="CH5" s="145"/>
      <c r="CI5" s="145"/>
      <c r="CJ5" s="146"/>
      <c r="CK5" s="146"/>
      <c r="CL5" s="146"/>
      <c r="CM5" s="146"/>
      <c r="CN5" s="146"/>
      <c r="CO5" s="146"/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6"/>
      <c r="FI5" s="146"/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6"/>
      <c r="GA5" s="146"/>
      <c r="GB5" s="146"/>
      <c r="GC5" s="146"/>
      <c r="GD5" s="146"/>
      <c r="GE5" s="146"/>
      <c r="GF5" s="146"/>
      <c r="GG5" s="146"/>
      <c r="GH5" s="146"/>
      <c r="GI5" s="146"/>
      <c r="GJ5" s="146"/>
      <c r="GK5" s="146"/>
      <c r="GL5" s="146"/>
      <c r="GM5" s="146"/>
      <c r="GN5" s="146"/>
      <c r="GO5" s="146"/>
      <c r="GP5" s="146"/>
      <c r="GQ5" s="146"/>
      <c r="GR5" s="146"/>
      <c r="GS5" s="146"/>
      <c r="GT5" s="146"/>
      <c r="GU5" s="146"/>
      <c r="GV5" s="146"/>
      <c r="GW5" s="146"/>
      <c r="GX5" s="146"/>
      <c r="GY5" s="146"/>
      <c r="GZ5" s="146"/>
      <c r="HA5" s="146"/>
      <c r="HB5" s="146"/>
      <c r="HC5" s="146"/>
      <c r="HD5" s="146"/>
      <c r="HE5" s="146"/>
      <c r="HF5" s="146"/>
      <c r="HG5" s="146"/>
      <c r="HH5" s="146"/>
      <c r="HI5" s="146"/>
      <c r="HJ5" s="146"/>
      <c r="HK5" s="146"/>
      <c r="HL5" s="146"/>
      <c r="HM5" s="146"/>
      <c r="HN5" s="146"/>
      <c r="HO5" s="146"/>
      <c r="HP5" s="146"/>
      <c r="HQ5" s="146"/>
      <c r="HR5" s="146"/>
      <c r="HS5" s="146"/>
      <c r="HT5" s="146"/>
      <c r="HU5" s="146"/>
      <c r="HV5" s="146"/>
      <c r="HW5" s="146"/>
      <c r="HX5" s="146"/>
      <c r="HY5" s="146"/>
      <c r="HZ5" s="146"/>
      <c r="IA5" s="146"/>
      <c r="IB5" s="146"/>
      <c r="IC5" s="146"/>
      <c r="ID5" s="146"/>
      <c r="IE5" s="146"/>
      <c r="IF5" s="146"/>
      <c r="IG5" s="146"/>
      <c r="IH5" s="146"/>
      <c r="II5" s="146"/>
      <c r="IJ5" s="146"/>
      <c r="IK5" s="146"/>
      <c r="IL5" s="146"/>
      <c r="IM5" s="146"/>
      <c r="IN5" s="146"/>
      <c r="IO5" s="146"/>
      <c r="IP5" s="146"/>
      <c r="IQ5" s="146"/>
      <c r="IR5" s="146"/>
      <c r="IS5" s="146"/>
      <c r="IT5" s="146"/>
      <c r="IU5" s="146"/>
      <c r="IV5" s="146"/>
    </row>
    <row r="6" spans="1:256" ht="15.75" thickBot="1" x14ac:dyDescent="0.3">
      <c r="A6" s="9"/>
      <c r="B6" s="151">
        <v>2</v>
      </c>
      <c r="C6" s="152" t="str">
        <f>ORÇAMENTO!C26</f>
        <v>INSTALAÇÕES</v>
      </c>
      <c r="D6" s="165">
        <f>IF(SUM(E6:BX6)&gt;ORÇAMENTO!K48,"Valor maior do que o orçado",ORÇAMENTO!K48)</f>
        <v>23</v>
      </c>
      <c r="E6" s="201">
        <v>0</v>
      </c>
      <c r="F6" s="202">
        <v>0</v>
      </c>
      <c r="G6" s="202">
        <v>0</v>
      </c>
      <c r="H6" s="202">
        <v>0</v>
      </c>
      <c r="I6" s="202">
        <v>0</v>
      </c>
      <c r="J6" s="202">
        <v>0</v>
      </c>
      <c r="K6" s="202">
        <v>0</v>
      </c>
      <c r="L6" s="202">
        <v>0</v>
      </c>
      <c r="M6" s="202">
        <v>0</v>
      </c>
      <c r="N6" s="202">
        <v>0</v>
      </c>
      <c r="O6" s="202">
        <v>0</v>
      </c>
      <c r="P6" s="202">
        <v>0</v>
      </c>
      <c r="Q6" s="202">
        <v>0</v>
      </c>
      <c r="R6" s="202">
        <v>0</v>
      </c>
      <c r="S6" s="202">
        <v>0</v>
      </c>
      <c r="T6" s="202">
        <v>0</v>
      </c>
      <c r="U6" s="202">
        <v>0</v>
      </c>
      <c r="V6" s="202">
        <v>0</v>
      </c>
      <c r="W6" s="202">
        <v>0</v>
      </c>
      <c r="X6" s="202">
        <v>0</v>
      </c>
      <c r="Y6" s="202">
        <v>0</v>
      </c>
      <c r="Z6" s="202">
        <v>0</v>
      </c>
      <c r="AA6" s="202">
        <v>0</v>
      </c>
      <c r="AB6" s="202">
        <v>0</v>
      </c>
      <c r="AC6" s="202">
        <v>0</v>
      </c>
      <c r="AD6" s="202">
        <v>0</v>
      </c>
      <c r="AE6" s="202">
        <v>0</v>
      </c>
      <c r="AF6" s="202">
        <v>0</v>
      </c>
      <c r="AG6" s="202">
        <v>0</v>
      </c>
      <c r="AH6" s="202">
        <v>0</v>
      </c>
      <c r="AI6" s="202">
        <v>0</v>
      </c>
      <c r="AJ6" s="202">
        <v>0</v>
      </c>
      <c r="AK6" s="202">
        <v>0</v>
      </c>
      <c r="AL6" s="202">
        <v>0</v>
      </c>
      <c r="AM6" s="202">
        <v>0</v>
      </c>
      <c r="AN6" s="202">
        <v>0</v>
      </c>
      <c r="AO6" s="202">
        <v>0</v>
      </c>
      <c r="AP6" s="202">
        <v>0</v>
      </c>
      <c r="AQ6" s="202">
        <v>0</v>
      </c>
      <c r="AR6" s="202">
        <v>0</v>
      </c>
      <c r="AS6" s="202">
        <v>0</v>
      </c>
      <c r="AT6" s="202">
        <v>0</v>
      </c>
      <c r="AU6" s="202">
        <v>0</v>
      </c>
      <c r="AV6" s="202">
        <v>0</v>
      </c>
      <c r="AW6" s="202">
        <v>0</v>
      </c>
      <c r="AX6" s="202">
        <v>0</v>
      </c>
      <c r="AY6" s="202">
        <v>0</v>
      </c>
      <c r="AZ6" s="202">
        <v>0</v>
      </c>
      <c r="BA6" s="202">
        <v>0</v>
      </c>
      <c r="BB6" s="202">
        <v>0</v>
      </c>
      <c r="BC6" s="202">
        <v>0</v>
      </c>
      <c r="BD6" s="202">
        <v>0</v>
      </c>
      <c r="BE6" s="202">
        <v>0</v>
      </c>
      <c r="BF6" s="202">
        <v>0</v>
      </c>
      <c r="BG6" s="202">
        <v>0</v>
      </c>
      <c r="BH6" s="202">
        <v>0</v>
      </c>
      <c r="BI6" s="202">
        <v>0</v>
      </c>
      <c r="BJ6" s="202">
        <v>0</v>
      </c>
      <c r="BK6" s="202">
        <v>0</v>
      </c>
      <c r="BL6" s="202">
        <v>0</v>
      </c>
      <c r="BM6" s="202">
        <v>0</v>
      </c>
      <c r="BN6" s="202">
        <v>0</v>
      </c>
      <c r="BO6" s="202">
        <v>0</v>
      </c>
      <c r="BP6" s="202">
        <v>0</v>
      </c>
      <c r="BQ6" s="202">
        <v>0</v>
      </c>
      <c r="BR6" s="202">
        <v>0</v>
      </c>
      <c r="BS6" s="202">
        <v>0</v>
      </c>
      <c r="BT6" s="202">
        <v>0</v>
      </c>
      <c r="BU6" s="202">
        <v>0</v>
      </c>
      <c r="BV6" s="202">
        <v>0</v>
      </c>
      <c r="BW6" s="202">
        <v>0</v>
      </c>
      <c r="BX6" s="203">
        <v>0</v>
      </c>
      <c r="BY6" s="164">
        <f t="shared" ref="BY6:BY24" si="1">IF(D6=0,0,(SUM(E6:BX6)-D6)/-D6)</f>
        <v>1</v>
      </c>
      <c r="BZ6" s="144"/>
      <c r="CA6" s="144"/>
      <c r="CB6" s="145"/>
      <c r="CC6" s="145"/>
      <c r="CD6" s="145"/>
      <c r="CE6" s="145"/>
      <c r="CF6" s="145"/>
      <c r="CG6" s="145"/>
      <c r="CH6" s="145"/>
      <c r="CI6" s="145"/>
      <c r="CJ6" s="146"/>
      <c r="CK6" s="146"/>
      <c r="CL6" s="146"/>
      <c r="CM6" s="146"/>
      <c r="CN6" s="146"/>
      <c r="CO6" s="146"/>
      <c r="CP6" s="146"/>
      <c r="CQ6" s="146"/>
      <c r="CR6" s="146"/>
      <c r="CS6" s="146"/>
      <c r="CT6" s="146"/>
      <c r="CU6" s="146"/>
      <c r="CV6" s="146"/>
      <c r="CW6" s="146"/>
      <c r="CX6" s="146"/>
      <c r="CY6" s="146"/>
      <c r="CZ6" s="146"/>
      <c r="DA6" s="146"/>
      <c r="DB6" s="146"/>
      <c r="DC6" s="146"/>
      <c r="DD6" s="146"/>
      <c r="DE6" s="146"/>
      <c r="DF6" s="146"/>
      <c r="DG6" s="146"/>
      <c r="DH6" s="146"/>
      <c r="DI6" s="146"/>
      <c r="DJ6" s="146"/>
      <c r="DK6" s="146"/>
      <c r="DL6" s="146"/>
      <c r="DM6" s="146"/>
      <c r="DN6" s="146"/>
      <c r="DO6" s="146"/>
      <c r="DP6" s="146"/>
      <c r="DQ6" s="146"/>
      <c r="DR6" s="146"/>
      <c r="DS6" s="146"/>
      <c r="DT6" s="146"/>
      <c r="DU6" s="146"/>
      <c r="DV6" s="146"/>
      <c r="DW6" s="146"/>
      <c r="DX6" s="146"/>
      <c r="DY6" s="146"/>
      <c r="DZ6" s="146"/>
      <c r="EA6" s="146"/>
      <c r="EB6" s="146"/>
      <c r="EC6" s="146"/>
      <c r="ED6" s="146"/>
      <c r="EE6" s="146"/>
      <c r="EF6" s="146"/>
      <c r="EG6" s="146"/>
      <c r="EH6" s="146"/>
      <c r="EI6" s="146"/>
      <c r="EJ6" s="146"/>
      <c r="EK6" s="146"/>
      <c r="EL6" s="146"/>
      <c r="EM6" s="146"/>
      <c r="EN6" s="146"/>
      <c r="EO6" s="146"/>
      <c r="EP6" s="146"/>
      <c r="EQ6" s="146"/>
      <c r="ER6" s="146"/>
      <c r="ES6" s="146"/>
      <c r="ET6" s="146"/>
      <c r="EU6" s="146"/>
      <c r="EV6" s="146"/>
      <c r="EW6" s="146"/>
      <c r="EX6" s="146"/>
      <c r="EY6" s="146"/>
      <c r="EZ6" s="146"/>
      <c r="FA6" s="146"/>
      <c r="FB6" s="146"/>
      <c r="FC6" s="146"/>
      <c r="FD6" s="146"/>
      <c r="FE6" s="146"/>
      <c r="FF6" s="146"/>
      <c r="FG6" s="146"/>
      <c r="FH6" s="146"/>
      <c r="FI6" s="146"/>
      <c r="FJ6" s="146"/>
      <c r="FK6" s="146"/>
      <c r="FL6" s="146"/>
      <c r="FM6" s="146"/>
      <c r="FN6" s="146"/>
      <c r="FO6" s="146"/>
      <c r="FP6" s="146"/>
      <c r="FQ6" s="146"/>
      <c r="FR6" s="146"/>
      <c r="FS6" s="146"/>
      <c r="FT6" s="146"/>
      <c r="FU6" s="146"/>
      <c r="FV6" s="146"/>
      <c r="FW6" s="146"/>
      <c r="FX6" s="146"/>
      <c r="FY6" s="146"/>
      <c r="FZ6" s="146"/>
      <c r="GA6" s="146"/>
      <c r="GB6" s="146"/>
      <c r="GC6" s="146"/>
      <c r="GD6" s="146"/>
      <c r="GE6" s="146"/>
      <c r="GF6" s="146"/>
      <c r="GG6" s="146"/>
      <c r="GH6" s="146"/>
      <c r="GI6" s="146"/>
      <c r="GJ6" s="146"/>
      <c r="GK6" s="146"/>
      <c r="GL6" s="146"/>
      <c r="GM6" s="146"/>
      <c r="GN6" s="146"/>
      <c r="GO6" s="146"/>
      <c r="GP6" s="146"/>
      <c r="GQ6" s="146"/>
      <c r="GR6" s="146"/>
      <c r="GS6" s="146"/>
      <c r="GT6" s="146"/>
      <c r="GU6" s="146"/>
      <c r="GV6" s="146"/>
      <c r="GW6" s="146"/>
      <c r="GX6" s="146"/>
      <c r="GY6" s="146"/>
      <c r="GZ6" s="146"/>
      <c r="HA6" s="146"/>
      <c r="HB6" s="146"/>
      <c r="HC6" s="146"/>
      <c r="HD6" s="146"/>
      <c r="HE6" s="146"/>
      <c r="HF6" s="146"/>
      <c r="HG6" s="146"/>
      <c r="HH6" s="146"/>
      <c r="HI6" s="146"/>
      <c r="HJ6" s="146"/>
      <c r="HK6" s="146"/>
      <c r="HL6" s="146"/>
      <c r="HM6" s="146"/>
      <c r="HN6" s="146"/>
      <c r="HO6" s="146"/>
      <c r="HP6" s="146"/>
      <c r="HQ6" s="146"/>
      <c r="HR6" s="146"/>
      <c r="HS6" s="146"/>
      <c r="HT6" s="146"/>
      <c r="HU6" s="146"/>
      <c r="HV6" s="146"/>
      <c r="HW6" s="146"/>
      <c r="HX6" s="146"/>
      <c r="HY6" s="146"/>
      <c r="HZ6" s="146"/>
      <c r="IA6" s="146"/>
      <c r="IB6" s="146"/>
      <c r="IC6" s="146"/>
      <c r="ID6" s="146"/>
      <c r="IE6" s="146"/>
      <c r="IF6" s="146"/>
      <c r="IG6" s="146"/>
      <c r="IH6" s="146"/>
      <c r="II6" s="146"/>
      <c r="IJ6" s="146"/>
      <c r="IK6" s="146"/>
      <c r="IL6" s="146"/>
      <c r="IM6" s="146"/>
      <c r="IN6" s="146"/>
      <c r="IO6" s="146"/>
      <c r="IP6" s="146"/>
      <c r="IQ6" s="146"/>
      <c r="IR6" s="146"/>
      <c r="IS6" s="146"/>
      <c r="IT6" s="146"/>
      <c r="IU6" s="146"/>
      <c r="IV6" s="146"/>
    </row>
    <row r="7" spans="1:256" ht="15.75" thickBot="1" x14ac:dyDescent="0.3">
      <c r="A7" s="9"/>
      <c r="B7" s="151">
        <v>3</v>
      </c>
      <c r="C7" s="152" t="str">
        <f>ORÇAMENTO!C49</f>
        <v>PARQUE INDUSTRIAL</v>
      </c>
      <c r="D7" s="165">
        <f>IF(SUM(E7:BX7)&gt;ORÇAMENTO!K68,"Valor maior do que o orçado",ORÇAMENTO!K68)</f>
        <v>20</v>
      </c>
      <c r="E7" s="201">
        <v>0</v>
      </c>
      <c r="F7" s="202">
        <v>0</v>
      </c>
      <c r="G7" s="202">
        <v>0</v>
      </c>
      <c r="H7" s="202">
        <v>0</v>
      </c>
      <c r="I7" s="202">
        <v>0</v>
      </c>
      <c r="J7" s="202">
        <v>0</v>
      </c>
      <c r="K7" s="202">
        <v>0</v>
      </c>
      <c r="L7" s="202">
        <v>0</v>
      </c>
      <c r="M7" s="202">
        <v>0</v>
      </c>
      <c r="N7" s="202">
        <v>0</v>
      </c>
      <c r="O7" s="202">
        <v>0</v>
      </c>
      <c r="P7" s="202">
        <v>0</v>
      </c>
      <c r="Q7" s="202">
        <v>0</v>
      </c>
      <c r="R7" s="202">
        <v>0</v>
      </c>
      <c r="S7" s="202">
        <v>0</v>
      </c>
      <c r="T7" s="202">
        <v>0</v>
      </c>
      <c r="U7" s="202">
        <v>0</v>
      </c>
      <c r="V7" s="202">
        <v>0</v>
      </c>
      <c r="W7" s="202">
        <v>0</v>
      </c>
      <c r="X7" s="202">
        <v>0</v>
      </c>
      <c r="Y7" s="202">
        <v>0</v>
      </c>
      <c r="Z7" s="202">
        <v>0</v>
      </c>
      <c r="AA7" s="202">
        <v>0</v>
      </c>
      <c r="AB7" s="202">
        <v>0</v>
      </c>
      <c r="AC7" s="202">
        <v>0</v>
      </c>
      <c r="AD7" s="202">
        <v>0</v>
      </c>
      <c r="AE7" s="202">
        <v>0</v>
      </c>
      <c r="AF7" s="202">
        <v>0</v>
      </c>
      <c r="AG7" s="202">
        <v>0</v>
      </c>
      <c r="AH7" s="202">
        <v>0</v>
      </c>
      <c r="AI7" s="202">
        <v>0</v>
      </c>
      <c r="AJ7" s="202">
        <v>0</v>
      </c>
      <c r="AK7" s="202">
        <v>0</v>
      </c>
      <c r="AL7" s="202">
        <v>0</v>
      </c>
      <c r="AM7" s="202">
        <v>0</v>
      </c>
      <c r="AN7" s="202">
        <v>0</v>
      </c>
      <c r="AO7" s="202">
        <v>0</v>
      </c>
      <c r="AP7" s="202">
        <v>0</v>
      </c>
      <c r="AQ7" s="202">
        <v>0</v>
      </c>
      <c r="AR7" s="202">
        <v>0</v>
      </c>
      <c r="AS7" s="202">
        <v>0</v>
      </c>
      <c r="AT7" s="202">
        <v>0</v>
      </c>
      <c r="AU7" s="202">
        <v>0</v>
      </c>
      <c r="AV7" s="202">
        <v>0</v>
      </c>
      <c r="AW7" s="202">
        <v>0</v>
      </c>
      <c r="AX7" s="202">
        <v>0</v>
      </c>
      <c r="AY7" s="202">
        <v>0</v>
      </c>
      <c r="AZ7" s="202">
        <v>0</v>
      </c>
      <c r="BA7" s="202">
        <v>0</v>
      </c>
      <c r="BB7" s="202">
        <v>0</v>
      </c>
      <c r="BC7" s="202">
        <v>0</v>
      </c>
      <c r="BD7" s="202">
        <v>0</v>
      </c>
      <c r="BE7" s="202">
        <v>0</v>
      </c>
      <c r="BF7" s="202">
        <v>0</v>
      </c>
      <c r="BG7" s="202">
        <v>0</v>
      </c>
      <c r="BH7" s="202">
        <v>0</v>
      </c>
      <c r="BI7" s="202">
        <v>0</v>
      </c>
      <c r="BJ7" s="202">
        <v>0</v>
      </c>
      <c r="BK7" s="202">
        <v>0</v>
      </c>
      <c r="BL7" s="202">
        <v>0</v>
      </c>
      <c r="BM7" s="202">
        <v>0</v>
      </c>
      <c r="BN7" s="202">
        <v>0</v>
      </c>
      <c r="BO7" s="202">
        <v>0</v>
      </c>
      <c r="BP7" s="202">
        <v>0</v>
      </c>
      <c r="BQ7" s="202">
        <v>0</v>
      </c>
      <c r="BR7" s="202">
        <v>0</v>
      </c>
      <c r="BS7" s="202">
        <v>0</v>
      </c>
      <c r="BT7" s="202">
        <v>0</v>
      </c>
      <c r="BU7" s="202">
        <v>0</v>
      </c>
      <c r="BV7" s="202">
        <v>0</v>
      </c>
      <c r="BW7" s="202">
        <v>0</v>
      </c>
      <c r="BX7" s="203">
        <v>0</v>
      </c>
      <c r="BY7" s="164">
        <f t="shared" si="1"/>
        <v>1</v>
      </c>
      <c r="BZ7" s="144"/>
      <c r="CA7" s="144"/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5"/>
      <c r="CS7" s="145"/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5"/>
      <c r="DK7" s="145"/>
      <c r="DL7" s="145"/>
      <c r="DM7" s="145"/>
      <c r="DN7" s="145"/>
      <c r="DO7" s="145"/>
      <c r="DP7" s="145"/>
      <c r="DQ7" s="145"/>
      <c r="DR7" s="145"/>
      <c r="DS7" s="145"/>
      <c r="DT7" s="145"/>
      <c r="DU7" s="145"/>
    </row>
    <row r="8" spans="1:256" x14ac:dyDescent="0.25">
      <c r="A8" s="9"/>
      <c r="B8" s="237">
        <v>4</v>
      </c>
      <c r="C8" s="152" t="str">
        <f>ORÇAMENTO!C69</f>
        <v>EQUIPAMENTOS</v>
      </c>
      <c r="D8" s="153">
        <f t="shared" ref="D8:AI8" si="2">SUM(D9:D11)</f>
        <v>62</v>
      </c>
      <c r="E8" s="154">
        <f t="shared" si="2"/>
        <v>0</v>
      </c>
      <c r="F8" s="155">
        <f t="shared" si="2"/>
        <v>0</v>
      </c>
      <c r="G8" s="155">
        <f t="shared" si="2"/>
        <v>0</v>
      </c>
      <c r="H8" s="155">
        <f t="shared" si="2"/>
        <v>0</v>
      </c>
      <c r="I8" s="155">
        <f t="shared" si="2"/>
        <v>0</v>
      </c>
      <c r="J8" s="155">
        <f t="shared" si="2"/>
        <v>0</v>
      </c>
      <c r="K8" s="155">
        <f t="shared" si="2"/>
        <v>0</v>
      </c>
      <c r="L8" s="155">
        <f t="shared" si="2"/>
        <v>0</v>
      </c>
      <c r="M8" s="155">
        <f t="shared" si="2"/>
        <v>0</v>
      </c>
      <c r="N8" s="155">
        <f t="shared" si="2"/>
        <v>0</v>
      </c>
      <c r="O8" s="155">
        <f t="shared" si="2"/>
        <v>0</v>
      </c>
      <c r="P8" s="155">
        <f t="shared" si="2"/>
        <v>0</v>
      </c>
      <c r="Q8" s="155">
        <f t="shared" si="2"/>
        <v>0</v>
      </c>
      <c r="R8" s="155">
        <f t="shared" si="2"/>
        <v>0</v>
      </c>
      <c r="S8" s="155">
        <f t="shared" si="2"/>
        <v>0</v>
      </c>
      <c r="T8" s="155">
        <f t="shared" si="2"/>
        <v>0</v>
      </c>
      <c r="U8" s="155">
        <f t="shared" si="2"/>
        <v>0</v>
      </c>
      <c r="V8" s="155">
        <f t="shared" si="2"/>
        <v>0</v>
      </c>
      <c r="W8" s="155">
        <f t="shared" si="2"/>
        <v>0</v>
      </c>
      <c r="X8" s="155">
        <f t="shared" si="2"/>
        <v>0</v>
      </c>
      <c r="Y8" s="155">
        <f t="shared" si="2"/>
        <v>0</v>
      </c>
      <c r="Z8" s="155">
        <f t="shared" si="2"/>
        <v>0</v>
      </c>
      <c r="AA8" s="155">
        <f t="shared" si="2"/>
        <v>0</v>
      </c>
      <c r="AB8" s="155">
        <f t="shared" si="2"/>
        <v>0</v>
      </c>
      <c r="AC8" s="155">
        <f t="shared" si="2"/>
        <v>0</v>
      </c>
      <c r="AD8" s="155">
        <f t="shared" si="2"/>
        <v>0</v>
      </c>
      <c r="AE8" s="155">
        <f t="shared" si="2"/>
        <v>0</v>
      </c>
      <c r="AF8" s="155">
        <f t="shared" si="2"/>
        <v>0</v>
      </c>
      <c r="AG8" s="155">
        <f t="shared" si="2"/>
        <v>0</v>
      </c>
      <c r="AH8" s="155">
        <f t="shared" si="2"/>
        <v>0</v>
      </c>
      <c r="AI8" s="155">
        <f t="shared" si="2"/>
        <v>0</v>
      </c>
      <c r="AJ8" s="155">
        <f t="shared" ref="AJ8:BO8" si="3">SUM(AJ9:AJ11)</f>
        <v>0</v>
      </c>
      <c r="AK8" s="155">
        <f t="shared" si="3"/>
        <v>0</v>
      </c>
      <c r="AL8" s="155">
        <f t="shared" si="3"/>
        <v>0</v>
      </c>
      <c r="AM8" s="155">
        <f t="shared" si="3"/>
        <v>0</v>
      </c>
      <c r="AN8" s="155">
        <f t="shared" si="3"/>
        <v>0</v>
      </c>
      <c r="AO8" s="155">
        <f t="shared" si="3"/>
        <v>0</v>
      </c>
      <c r="AP8" s="155">
        <f t="shared" si="3"/>
        <v>0</v>
      </c>
      <c r="AQ8" s="155">
        <f t="shared" si="3"/>
        <v>0</v>
      </c>
      <c r="AR8" s="155">
        <f t="shared" si="3"/>
        <v>0</v>
      </c>
      <c r="AS8" s="155">
        <f t="shared" si="3"/>
        <v>0</v>
      </c>
      <c r="AT8" s="155">
        <f t="shared" si="3"/>
        <v>0</v>
      </c>
      <c r="AU8" s="155">
        <f t="shared" si="3"/>
        <v>0</v>
      </c>
      <c r="AV8" s="155">
        <f t="shared" si="3"/>
        <v>0</v>
      </c>
      <c r="AW8" s="155">
        <f t="shared" si="3"/>
        <v>0</v>
      </c>
      <c r="AX8" s="155">
        <f t="shared" si="3"/>
        <v>0</v>
      </c>
      <c r="AY8" s="155">
        <f t="shared" si="3"/>
        <v>0</v>
      </c>
      <c r="AZ8" s="155">
        <f t="shared" si="3"/>
        <v>0</v>
      </c>
      <c r="BA8" s="155">
        <f t="shared" si="3"/>
        <v>0</v>
      </c>
      <c r="BB8" s="155">
        <f t="shared" si="3"/>
        <v>0</v>
      </c>
      <c r="BC8" s="155">
        <f t="shared" si="3"/>
        <v>0</v>
      </c>
      <c r="BD8" s="155">
        <f t="shared" si="3"/>
        <v>0</v>
      </c>
      <c r="BE8" s="155">
        <f t="shared" si="3"/>
        <v>0</v>
      </c>
      <c r="BF8" s="155">
        <f t="shared" si="3"/>
        <v>0</v>
      </c>
      <c r="BG8" s="155">
        <f t="shared" si="3"/>
        <v>0</v>
      </c>
      <c r="BH8" s="155">
        <f t="shared" si="3"/>
        <v>0</v>
      </c>
      <c r="BI8" s="155">
        <f t="shared" si="3"/>
        <v>0</v>
      </c>
      <c r="BJ8" s="155">
        <f t="shared" si="3"/>
        <v>0</v>
      </c>
      <c r="BK8" s="155">
        <f t="shared" si="3"/>
        <v>0</v>
      </c>
      <c r="BL8" s="155">
        <f t="shared" si="3"/>
        <v>0</v>
      </c>
      <c r="BM8" s="155">
        <f t="shared" si="3"/>
        <v>0</v>
      </c>
      <c r="BN8" s="155">
        <f t="shared" si="3"/>
        <v>0</v>
      </c>
      <c r="BO8" s="155">
        <f t="shared" si="3"/>
        <v>0</v>
      </c>
      <c r="BP8" s="155">
        <f t="shared" ref="BP8:BX8" si="4">SUM(BP9:BP11)</f>
        <v>0</v>
      </c>
      <c r="BQ8" s="155">
        <f t="shared" si="4"/>
        <v>0</v>
      </c>
      <c r="BR8" s="155">
        <f t="shared" si="4"/>
        <v>0</v>
      </c>
      <c r="BS8" s="155">
        <f t="shared" si="4"/>
        <v>0</v>
      </c>
      <c r="BT8" s="155">
        <f t="shared" si="4"/>
        <v>0</v>
      </c>
      <c r="BU8" s="155">
        <f t="shared" si="4"/>
        <v>0</v>
      </c>
      <c r="BV8" s="155">
        <f t="shared" si="4"/>
        <v>0</v>
      </c>
      <c r="BW8" s="155">
        <f t="shared" si="4"/>
        <v>0</v>
      </c>
      <c r="BX8" s="156">
        <f t="shared" si="4"/>
        <v>0</v>
      </c>
      <c r="BY8" s="164">
        <f t="shared" si="1"/>
        <v>1</v>
      </c>
      <c r="BZ8" s="144"/>
      <c r="CA8" s="144"/>
      <c r="CB8" s="145"/>
      <c r="CC8" s="145"/>
      <c r="CD8" s="145"/>
      <c r="CE8" s="145"/>
      <c r="CF8" s="145"/>
      <c r="CG8" s="145"/>
      <c r="CH8" s="145"/>
      <c r="CI8" s="145"/>
      <c r="CJ8" s="145"/>
      <c r="CK8" s="145"/>
      <c r="CL8" s="145"/>
      <c r="CM8" s="145"/>
      <c r="CN8" s="145"/>
      <c r="CO8" s="145"/>
      <c r="CP8" s="145"/>
      <c r="CQ8" s="145"/>
      <c r="CR8" s="145"/>
      <c r="CS8" s="145"/>
      <c r="CT8" s="145"/>
      <c r="CU8" s="145"/>
      <c r="CV8" s="145"/>
      <c r="CW8" s="145"/>
      <c r="CX8" s="145"/>
      <c r="CY8" s="145"/>
      <c r="CZ8" s="145"/>
      <c r="DA8" s="145"/>
      <c r="DB8" s="145"/>
      <c r="DC8" s="145"/>
      <c r="DD8" s="145"/>
      <c r="DE8" s="145"/>
      <c r="DF8" s="145"/>
      <c r="DG8" s="145"/>
      <c r="DH8" s="145"/>
      <c r="DI8" s="145"/>
      <c r="DJ8" s="145"/>
      <c r="DK8" s="145"/>
      <c r="DL8" s="145"/>
      <c r="DM8" s="145"/>
      <c r="DN8" s="145"/>
      <c r="DO8" s="145"/>
      <c r="DP8" s="145"/>
      <c r="DQ8" s="145"/>
      <c r="DR8" s="145"/>
      <c r="DS8" s="145"/>
      <c r="DT8" s="145"/>
      <c r="DU8" s="145"/>
    </row>
    <row r="9" spans="1:256" x14ac:dyDescent="0.25">
      <c r="A9" s="9"/>
      <c r="B9" s="238"/>
      <c r="C9" s="158" t="str">
        <f>ORÇAMENTO!D69</f>
        <v>4.1. MOVIMENTAÇÃO DE CARGA</v>
      </c>
      <c r="D9" s="159">
        <f>IF(SUM(E9:BX9)&gt;ORÇAMENTO!K84,"Valor maior do que o orçado",ORÇAMENTO!K84)</f>
        <v>16</v>
      </c>
      <c r="E9" s="160">
        <v>0</v>
      </c>
      <c r="F9" s="161">
        <v>0</v>
      </c>
      <c r="G9" s="161">
        <v>0</v>
      </c>
      <c r="H9" s="161">
        <v>0</v>
      </c>
      <c r="I9" s="161">
        <v>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161">
        <v>0</v>
      </c>
      <c r="P9" s="161">
        <v>0</v>
      </c>
      <c r="Q9" s="161">
        <v>0</v>
      </c>
      <c r="R9" s="161">
        <v>0</v>
      </c>
      <c r="S9" s="161">
        <v>0</v>
      </c>
      <c r="T9" s="161">
        <v>0</v>
      </c>
      <c r="U9" s="161">
        <v>0</v>
      </c>
      <c r="V9" s="161">
        <v>0</v>
      </c>
      <c r="W9" s="161">
        <v>0</v>
      </c>
      <c r="X9" s="161">
        <v>0</v>
      </c>
      <c r="Y9" s="161">
        <v>0</v>
      </c>
      <c r="Z9" s="161">
        <v>0</v>
      </c>
      <c r="AA9" s="161">
        <v>0</v>
      </c>
      <c r="AB9" s="161">
        <v>0</v>
      </c>
      <c r="AC9" s="161">
        <v>0</v>
      </c>
      <c r="AD9" s="161">
        <v>0</v>
      </c>
      <c r="AE9" s="161">
        <v>0</v>
      </c>
      <c r="AF9" s="161">
        <v>0</v>
      </c>
      <c r="AG9" s="161">
        <v>0</v>
      </c>
      <c r="AH9" s="161">
        <v>0</v>
      </c>
      <c r="AI9" s="161">
        <v>0</v>
      </c>
      <c r="AJ9" s="161">
        <v>0</v>
      </c>
      <c r="AK9" s="161">
        <v>0</v>
      </c>
      <c r="AL9" s="161">
        <v>0</v>
      </c>
      <c r="AM9" s="161">
        <v>0</v>
      </c>
      <c r="AN9" s="161">
        <v>0</v>
      </c>
      <c r="AO9" s="161">
        <v>0</v>
      </c>
      <c r="AP9" s="161">
        <v>0</v>
      </c>
      <c r="AQ9" s="161">
        <v>0</v>
      </c>
      <c r="AR9" s="161">
        <v>0</v>
      </c>
      <c r="AS9" s="161">
        <v>0</v>
      </c>
      <c r="AT9" s="161">
        <v>0</v>
      </c>
      <c r="AU9" s="161">
        <v>0</v>
      </c>
      <c r="AV9" s="161">
        <v>0</v>
      </c>
      <c r="AW9" s="161">
        <v>0</v>
      </c>
      <c r="AX9" s="161">
        <v>0</v>
      </c>
      <c r="AY9" s="161">
        <v>0</v>
      </c>
      <c r="AZ9" s="161">
        <v>0</v>
      </c>
      <c r="BA9" s="161">
        <v>0</v>
      </c>
      <c r="BB9" s="161">
        <v>0</v>
      </c>
      <c r="BC9" s="161">
        <v>0</v>
      </c>
      <c r="BD9" s="161">
        <v>0</v>
      </c>
      <c r="BE9" s="161">
        <v>0</v>
      </c>
      <c r="BF9" s="161">
        <v>0</v>
      </c>
      <c r="BG9" s="161">
        <v>0</v>
      </c>
      <c r="BH9" s="161">
        <v>0</v>
      </c>
      <c r="BI9" s="161">
        <v>0</v>
      </c>
      <c r="BJ9" s="161">
        <v>0</v>
      </c>
      <c r="BK9" s="161">
        <v>0</v>
      </c>
      <c r="BL9" s="161">
        <v>0</v>
      </c>
      <c r="BM9" s="161">
        <v>0</v>
      </c>
      <c r="BN9" s="161">
        <v>0</v>
      </c>
      <c r="BO9" s="161">
        <v>0</v>
      </c>
      <c r="BP9" s="161">
        <v>0</v>
      </c>
      <c r="BQ9" s="161">
        <v>0</v>
      </c>
      <c r="BR9" s="161">
        <v>0</v>
      </c>
      <c r="BS9" s="161">
        <v>0</v>
      </c>
      <c r="BT9" s="161">
        <v>0</v>
      </c>
      <c r="BU9" s="161">
        <v>0</v>
      </c>
      <c r="BV9" s="161">
        <v>0</v>
      </c>
      <c r="BW9" s="161">
        <v>0</v>
      </c>
      <c r="BX9" s="162">
        <v>0</v>
      </c>
      <c r="BY9" s="163">
        <f t="shared" si="1"/>
        <v>1</v>
      </c>
      <c r="BZ9" s="144"/>
      <c r="CA9" s="144"/>
      <c r="CB9" s="145"/>
      <c r="CC9" s="145"/>
      <c r="CD9" s="145"/>
      <c r="CE9" s="145"/>
      <c r="CF9" s="145"/>
      <c r="CG9" s="145"/>
      <c r="CH9" s="145"/>
      <c r="CI9" s="145"/>
      <c r="CJ9" s="145"/>
      <c r="CK9" s="145"/>
      <c r="CL9" s="145"/>
      <c r="CM9" s="145"/>
      <c r="CN9" s="145"/>
      <c r="CO9" s="145"/>
      <c r="CP9" s="145"/>
      <c r="CQ9" s="145"/>
      <c r="CR9" s="145"/>
      <c r="CS9" s="145"/>
      <c r="CT9" s="145"/>
      <c r="CU9" s="145"/>
      <c r="CV9" s="145"/>
      <c r="CW9" s="145"/>
      <c r="CX9" s="145"/>
      <c r="CY9" s="145"/>
      <c r="CZ9" s="145"/>
      <c r="DA9" s="145"/>
      <c r="DB9" s="145"/>
      <c r="DC9" s="145"/>
      <c r="DD9" s="145"/>
      <c r="DE9" s="145"/>
      <c r="DF9" s="145"/>
      <c r="DG9" s="145"/>
      <c r="DH9" s="145"/>
      <c r="DI9" s="145"/>
      <c r="DJ9" s="145"/>
      <c r="DK9" s="145"/>
      <c r="DL9" s="145"/>
      <c r="DM9" s="145"/>
      <c r="DN9" s="145"/>
      <c r="DO9" s="145"/>
      <c r="DP9" s="145"/>
      <c r="DQ9" s="145"/>
      <c r="DR9" s="145"/>
      <c r="DS9" s="145"/>
      <c r="DT9" s="145"/>
      <c r="DU9" s="145"/>
    </row>
    <row r="10" spans="1:256" x14ac:dyDescent="0.25">
      <c r="A10" s="9"/>
      <c r="B10" s="238"/>
      <c r="C10" s="158" t="str">
        <f>ORÇAMENTO!D85</f>
        <v>4.2. DIVERSOS DE PRODUÇÃO</v>
      </c>
      <c r="D10" s="159">
        <f>IF(SUM(E10:BX10)&gt;ORÇAMENTO!K100,"Valor maior do que o orçado",ORÇAMENTO!K100)</f>
        <v>16</v>
      </c>
      <c r="E10" s="160">
        <v>0</v>
      </c>
      <c r="F10" s="161">
        <v>0</v>
      </c>
      <c r="G10" s="161">
        <v>0</v>
      </c>
      <c r="H10" s="161">
        <v>0</v>
      </c>
      <c r="I10" s="161">
        <v>0</v>
      </c>
      <c r="J10" s="161">
        <v>0</v>
      </c>
      <c r="K10" s="161">
        <v>0</v>
      </c>
      <c r="L10" s="161">
        <v>0</v>
      </c>
      <c r="M10" s="161">
        <v>0</v>
      </c>
      <c r="N10" s="161">
        <v>0</v>
      </c>
      <c r="O10" s="161">
        <v>0</v>
      </c>
      <c r="P10" s="161">
        <v>0</v>
      </c>
      <c r="Q10" s="161">
        <v>0</v>
      </c>
      <c r="R10" s="161">
        <v>0</v>
      </c>
      <c r="S10" s="161">
        <v>0</v>
      </c>
      <c r="T10" s="161">
        <v>0</v>
      </c>
      <c r="U10" s="161">
        <v>0</v>
      </c>
      <c r="V10" s="161">
        <v>0</v>
      </c>
      <c r="W10" s="161">
        <v>0</v>
      </c>
      <c r="X10" s="161">
        <v>0</v>
      </c>
      <c r="Y10" s="161">
        <v>0</v>
      </c>
      <c r="Z10" s="161">
        <v>0</v>
      </c>
      <c r="AA10" s="161">
        <v>0</v>
      </c>
      <c r="AB10" s="161">
        <v>0</v>
      </c>
      <c r="AC10" s="161">
        <v>0</v>
      </c>
      <c r="AD10" s="161">
        <v>0</v>
      </c>
      <c r="AE10" s="161">
        <v>0</v>
      </c>
      <c r="AF10" s="161">
        <v>0</v>
      </c>
      <c r="AG10" s="161">
        <v>0</v>
      </c>
      <c r="AH10" s="161">
        <v>0</v>
      </c>
      <c r="AI10" s="161">
        <v>0</v>
      </c>
      <c r="AJ10" s="161">
        <v>0</v>
      </c>
      <c r="AK10" s="161">
        <v>0</v>
      </c>
      <c r="AL10" s="161">
        <v>0</v>
      </c>
      <c r="AM10" s="161">
        <v>0</v>
      </c>
      <c r="AN10" s="161">
        <v>0</v>
      </c>
      <c r="AO10" s="161">
        <v>0</v>
      </c>
      <c r="AP10" s="161">
        <v>0</v>
      </c>
      <c r="AQ10" s="161">
        <v>0</v>
      </c>
      <c r="AR10" s="161">
        <v>0</v>
      </c>
      <c r="AS10" s="161">
        <v>0</v>
      </c>
      <c r="AT10" s="161">
        <v>0</v>
      </c>
      <c r="AU10" s="161">
        <v>0</v>
      </c>
      <c r="AV10" s="161">
        <v>0</v>
      </c>
      <c r="AW10" s="161">
        <v>0</v>
      </c>
      <c r="AX10" s="161">
        <v>0</v>
      </c>
      <c r="AY10" s="161">
        <v>0</v>
      </c>
      <c r="AZ10" s="161">
        <v>0</v>
      </c>
      <c r="BA10" s="161">
        <v>0</v>
      </c>
      <c r="BB10" s="161">
        <v>0</v>
      </c>
      <c r="BC10" s="161">
        <v>0</v>
      </c>
      <c r="BD10" s="161">
        <v>0</v>
      </c>
      <c r="BE10" s="161">
        <v>0</v>
      </c>
      <c r="BF10" s="161">
        <v>0</v>
      </c>
      <c r="BG10" s="161">
        <v>0</v>
      </c>
      <c r="BH10" s="161">
        <v>0</v>
      </c>
      <c r="BI10" s="161">
        <v>0</v>
      </c>
      <c r="BJ10" s="161">
        <v>0</v>
      </c>
      <c r="BK10" s="161">
        <v>0</v>
      </c>
      <c r="BL10" s="161">
        <v>0</v>
      </c>
      <c r="BM10" s="161">
        <v>0</v>
      </c>
      <c r="BN10" s="161">
        <v>0</v>
      </c>
      <c r="BO10" s="161">
        <v>0</v>
      </c>
      <c r="BP10" s="161">
        <v>0</v>
      </c>
      <c r="BQ10" s="161">
        <v>0</v>
      </c>
      <c r="BR10" s="161">
        <v>0</v>
      </c>
      <c r="BS10" s="161">
        <v>0</v>
      </c>
      <c r="BT10" s="161">
        <v>0</v>
      </c>
      <c r="BU10" s="161">
        <v>0</v>
      </c>
      <c r="BV10" s="161">
        <v>0</v>
      </c>
      <c r="BW10" s="161">
        <v>0</v>
      </c>
      <c r="BX10" s="162">
        <v>0</v>
      </c>
      <c r="BY10" s="163">
        <f t="shared" si="1"/>
        <v>1</v>
      </c>
      <c r="BZ10" s="144"/>
      <c r="CA10" s="144"/>
      <c r="CB10" s="145"/>
      <c r="CC10" s="145"/>
      <c r="CD10" s="145"/>
      <c r="CE10" s="145"/>
      <c r="CF10" s="145"/>
      <c r="CG10" s="145"/>
      <c r="CH10" s="145"/>
      <c r="CI10" s="145"/>
      <c r="CJ10" s="145"/>
      <c r="CK10" s="145"/>
      <c r="CL10" s="145"/>
      <c r="CM10" s="145"/>
      <c r="CN10" s="145"/>
      <c r="CO10" s="145"/>
      <c r="CP10" s="145"/>
      <c r="CQ10" s="145"/>
      <c r="CR10" s="145"/>
      <c r="CS10" s="145"/>
      <c r="CT10" s="145"/>
      <c r="CU10" s="145"/>
      <c r="CV10" s="145"/>
      <c r="CW10" s="145"/>
      <c r="CX10" s="145"/>
      <c r="CY10" s="145"/>
      <c r="CZ10" s="145"/>
      <c r="DA10" s="145"/>
      <c r="DB10" s="145"/>
      <c r="DC10" s="145"/>
      <c r="DD10" s="145"/>
      <c r="DE10" s="145"/>
      <c r="DF10" s="145"/>
      <c r="DG10" s="145"/>
      <c r="DH10" s="145"/>
      <c r="DI10" s="145"/>
      <c r="DJ10" s="145"/>
      <c r="DK10" s="145"/>
      <c r="DL10" s="145"/>
      <c r="DM10" s="145"/>
      <c r="DN10" s="145"/>
      <c r="DO10" s="145"/>
      <c r="DP10" s="145"/>
      <c r="DQ10" s="145"/>
      <c r="DR10" s="145"/>
      <c r="DS10" s="145"/>
      <c r="DT10" s="145"/>
      <c r="DU10" s="145"/>
    </row>
    <row r="11" spans="1:256" ht="15.75" thickBot="1" x14ac:dyDescent="0.3">
      <c r="A11" s="9"/>
      <c r="B11" s="239"/>
      <c r="C11" s="158" t="str">
        <f>ORÇAMENTO!D101</f>
        <v>4.3. OUTROS</v>
      </c>
      <c r="D11" s="159">
        <f>IF(SUM(E11:BX11)&gt;ORÇAMENTO!K130,"Valor maior do que o orçado",ORÇAMENTO!K130)</f>
        <v>30</v>
      </c>
      <c r="E11" s="160">
        <v>0</v>
      </c>
      <c r="F11" s="161">
        <v>0</v>
      </c>
      <c r="G11" s="161">
        <v>0</v>
      </c>
      <c r="H11" s="161">
        <v>0</v>
      </c>
      <c r="I11" s="161">
        <v>0</v>
      </c>
      <c r="J11" s="161">
        <v>0</v>
      </c>
      <c r="K11" s="161">
        <v>0</v>
      </c>
      <c r="L11" s="161">
        <v>0</v>
      </c>
      <c r="M11" s="161">
        <v>0</v>
      </c>
      <c r="N11" s="161">
        <v>0</v>
      </c>
      <c r="O11" s="161">
        <v>0</v>
      </c>
      <c r="P11" s="161">
        <v>0</v>
      </c>
      <c r="Q11" s="161">
        <v>0</v>
      </c>
      <c r="R11" s="161">
        <v>0</v>
      </c>
      <c r="S11" s="161">
        <v>0</v>
      </c>
      <c r="T11" s="161">
        <v>0</v>
      </c>
      <c r="U11" s="161">
        <v>0</v>
      </c>
      <c r="V11" s="161">
        <v>0</v>
      </c>
      <c r="W11" s="161">
        <v>0</v>
      </c>
      <c r="X11" s="161">
        <v>0</v>
      </c>
      <c r="Y11" s="161">
        <v>0</v>
      </c>
      <c r="Z11" s="161">
        <v>0</v>
      </c>
      <c r="AA11" s="161">
        <v>0</v>
      </c>
      <c r="AB11" s="161">
        <v>0</v>
      </c>
      <c r="AC11" s="161">
        <v>0</v>
      </c>
      <c r="AD11" s="161">
        <v>0</v>
      </c>
      <c r="AE11" s="161">
        <v>0</v>
      </c>
      <c r="AF11" s="161">
        <v>0</v>
      </c>
      <c r="AG11" s="161">
        <v>0</v>
      </c>
      <c r="AH11" s="161">
        <v>0</v>
      </c>
      <c r="AI11" s="161">
        <v>0</v>
      </c>
      <c r="AJ11" s="161">
        <v>0</v>
      </c>
      <c r="AK11" s="161">
        <v>0</v>
      </c>
      <c r="AL11" s="161">
        <v>0</v>
      </c>
      <c r="AM11" s="161">
        <v>0</v>
      </c>
      <c r="AN11" s="161">
        <v>0</v>
      </c>
      <c r="AO11" s="161">
        <v>0</v>
      </c>
      <c r="AP11" s="161">
        <v>0</v>
      </c>
      <c r="AQ11" s="161">
        <v>0</v>
      </c>
      <c r="AR11" s="161">
        <v>0</v>
      </c>
      <c r="AS11" s="161">
        <v>0</v>
      </c>
      <c r="AT11" s="161">
        <v>0</v>
      </c>
      <c r="AU11" s="161">
        <v>0</v>
      </c>
      <c r="AV11" s="161">
        <v>0</v>
      </c>
      <c r="AW11" s="161">
        <v>0</v>
      </c>
      <c r="AX11" s="161">
        <v>0</v>
      </c>
      <c r="AY11" s="161">
        <v>0</v>
      </c>
      <c r="AZ11" s="161">
        <v>0</v>
      </c>
      <c r="BA11" s="161">
        <v>0</v>
      </c>
      <c r="BB11" s="161">
        <v>0</v>
      </c>
      <c r="BC11" s="161">
        <v>0</v>
      </c>
      <c r="BD11" s="161">
        <v>0</v>
      </c>
      <c r="BE11" s="161">
        <v>0</v>
      </c>
      <c r="BF11" s="161">
        <v>0</v>
      </c>
      <c r="BG11" s="161">
        <v>0</v>
      </c>
      <c r="BH11" s="161">
        <v>0</v>
      </c>
      <c r="BI11" s="161">
        <v>0</v>
      </c>
      <c r="BJ11" s="161">
        <v>0</v>
      </c>
      <c r="BK11" s="161">
        <v>0</v>
      </c>
      <c r="BL11" s="161">
        <v>0</v>
      </c>
      <c r="BM11" s="161">
        <v>0</v>
      </c>
      <c r="BN11" s="161">
        <v>0</v>
      </c>
      <c r="BO11" s="161">
        <v>0</v>
      </c>
      <c r="BP11" s="161">
        <v>0</v>
      </c>
      <c r="BQ11" s="161">
        <v>0</v>
      </c>
      <c r="BR11" s="161">
        <v>0</v>
      </c>
      <c r="BS11" s="161">
        <v>0</v>
      </c>
      <c r="BT11" s="161">
        <v>0</v>
      </c>
      <c r="BU11" s="161">
        <v>0</v>
      </c>
      <c r="BV11" s="161">
        <v>0</v>
      </c>
      <c r="BW11" s="161">
        <v>0</v>
      </c>
      <c r="BX11" s="162">
        <v>0</v>
      </c>
      <c r="BY11" s="163">
        <f t="shared" si="1"/>
        <v>1</v>
      </c>
      <c r="BZ11" s="144"/>
      <c r="CA11" s="144"/>
      <c r="CB11" s="145"/>
      <c r="CC11" s="145"/>
      <c r="CD11" s="145"/>
      <c r="CE11" s="145"/>
      <c r="CF11" s="145"/>
      <c r="CG11" s="145"/>
      <c r="CH11" s="145"/>
      <c r="CI11" s="145"/>
      <c r="CJ11" s="145"/>
      <c r="CK11" s="145"/>
      <c r="CL11" s="145"/>
      <c r="CM11" s="145"/>
      <c r="CN11" s="145"/>
      <c r="CO11" s="145"/>
      <c r="CP11" s="145"/>
      <c r="CQ11" s="145"/>
      <c r="CR11" s="145"/>
      <c r="CS11" s="145"/>
      <c r="CT11" s="145"/>
      <c r="CU11" s="145"/>
      <c r="CV11" s="145"/>
      <c r="CW11" s="145"/>
      <c r="CX11" s="145"/>
      <c r="CY11" s="145"/>
      <c r="CZ11" s="145"/>
      <c r="DA11" s="145"/>
      <c r="DB11" s="145"/>
      <c r="DC11" s="145"/>
      <c r="DD11" s="145"/>
      <c r="DE11" s="145"/>
      <c r="DF11" s="145"/>
      <c r="DG11" s="145"/>
      <c r="DH11" s="145"/>
      <c r="DI11" s="145"/>
      <c r="DJ11" s="145"/>
      <c r="DK11" s="145"/>
      <c r="DL11" s="145"/>
      <c r="DM11" s="145"/>
      <c r="DN11" s="145"/>
      <c r="DO11" s="145"/>
      <c r="DP11" s="145"/>
      <c r="DQ11" s="145"/>
      <c r="DR11" s="145"/>
      <c r="DS11" s="145"/>
      <c r="DT11" s="145"/>
      <c r="DU11" s="145"/>
    </row>
    <row r="12" spans="1:256" ht="15.75" thickBot="1" x14ac:dyDescent="0.3">
      <c r="A12" s="9"/>
      <c r="B12" s="151">
        <v>5</v>
      </c>
      <c r="C12" s="152" t="str">
        <f>ORÇAMENTO!C131</f>
        <v>OFICINA ESTRUTURAL</v>
      </c>
      <c r="D12" s="165">
        <f>IF(SUM(E12:BX12)&gt;ORÇAMENTO!K146,"Valor maior do que o orçado",ORÇAMENTO!K146)</f>
        <v>16</v>
      </c>
      <c r="E12" s="201">
        <v>0</v>
      </c>
      <c r="F12" s="202">
        <v>0</v>
      </c>
      <c r="G12" s="202">
        <v>0</v>
      </c>
      <c r="H12" s="202">
        <v>0</v>
      </c>
      <c r="I12" s="202">
        <v>0</v>
      </c>
      <c r="J12" s="202">
        <v>0</v>
      </c>
      <c r="K12" s="202">
        <v>0</v>
      </c>
      <c r="L12" s="202">
        <v>0</v>
      </c>
      <c r="M12" s="202">
        <v>0</v>
      </c>
      <c r="N12" s="202">
        <v>0</v>
      </c>
      <c r="O12" s="202">
        <v>0</v>
      </c>
      <c r="P12" s="202">
        <v>0</v>
      </c>
      <c r="Q12" s="202">
        <v>0</v>
      </c>
      <c r="R12" s="202">
        <v>0</v>
      </c>
      <c r="S12" s="202">
        <v>0</v>
      </c>
      <c r="T12" s="202">
        <v>0</v>
      </c>
      <c r="U12" s="202">
        <v>0</v>
      </c>
      <c r="V12" s="202">
        <v>0</v>
      </c>
      <c r="W12" s="202">
        <v>0</v>
      </c>
      <c r="X12" s="202">
        <v>0</v>
      </c>
      <c r="Y12" s="202">
        <v>0</v>
      </c>
      <c r="Z12" s="202">
        <v>0</v>
      </c>
      <c r="AA12" s="202">
        <v>0</v>
      </c>
      <c r="AB12" s="202">
        <v>0</v>
      </c>
      <c r="AC12" s="202">
        <v>0</v>
      </c>
      <c r="AD12" s="202">
        <v>0</v>
      </c>
      <c r="AE12" s="202">
        <v>0</v>
      </c>
      <c r="AF12" s="202">
        <v>0</v>
      </c>
      <c r="AG12" s="202">
        <v>0</v>
      </c>
      <c r="AH12" s="202">
        <v>0</v>
      </c>
      <c r="AI12" s="202">
        <v>0</v>
      </c>
      <c r="AJ12" s="202">
        <v>0</v>
      </c>
      <c r="AK12" s="202">
        <v>0</v>
      </c>
      <c r="AL12" s="202">
        <v>0</v>
      </c>
      <c r="AM12" s="202">
        <v>0</v>
      </c>
      <c r="AN12" s="202">
        <v>0</v>
      </c>
      <c r="AO12" s="202">
        <v>0</v>
      </c>
      <c r="AP12" s="202">
        <v>0</v>
      </c>
      <c r="AQ12" s="202">
        <v>0</v>
      </c>
      <c r="AR12" s="202">
        <v>0</v>
      </c>
      <c r="AS12" s="202">
        <v>0</v>
      </c>
      <c r="AT12" s="202">
        <v>0</v>
      </c>
      <c r="AU12" s="202">
        <v>0</v>
      </c>
      <c r="AV12" s="202">
        <v>0</v>
      </c>
      <c r="AW12" s="202">
        <v>0</v>
      </c>
      <c r="AX12" s="202">
        <v>0</v>
      </c>
      <c r="AY12" s="202">
        <v>0</v>
      </c>
      <c r="AZ12" s="202">
        <v>0</v>
      </c>
      <c r="BA12" s="202">
        <v>0</v>
      </c>
      <c r="BB12" s="202">
        <v>0</v>
      </c>
      <c r="BC12" s="202">
        <v>0</v>
      </c>
      <c r="BD12" s="202">
        <v>0</v>
      </c>
      <c r="BE12" s="202">
        <v>0</v>
      </c>
      <c r="BF12" s="202">
        <v>0</v>
      </c>
      <c r="BG12" s="202">
        <v>0</v>
      </c>
      <c r="BH12" s="202">
        <v>0</v>
      </c>
      <c r="BI12" s="202">
        <v>0</v>
      </c>
      <c r="BJ12" s="202">
        <v>0</v>
      </c>
      <c r="BK12" s="202">
        <v>0</v>
      </c>
      <c r="BL12" s="202">
        <v>0</v>
      </c>
      <c r="BM12" s="202">
        <v>0</v>
      </c>
      <c r="BN12" s="202">
        <v>0</v>
      </c>
      <c r="BO12" s="202">
        <v>0</v>
      </c>
      <c r="BP12" s="202">
        <v>0</v>
      </c>
      <c r="BQ12" s="202">
        <v>0</v>
      </c>
      <c r="BR12" s="202">
        <v>0</v>
      </c>
      <c r="BS12" s="202">
        <v>0</v>
      </c>
      <c r="BT12" s="202">
        <v>0</v>
      </c>
      <c r="BU12" s="202">
        <v>0</v>
      </c>
      <c r="BV12" s="202">
        <v>0</v>
      </c>
      <c r="BW12" s="202">
        <v>0</v>
      </c>
      <c r="BX12" s="203">
        <v>0</v>
      </c>
      <c r="BY12" s="164">
        <f t="shared" si="1"/>
        <v>1</v>
      </c>
      <c r="BZ12" s="144"/>
      <c r="CA12" s="144"/>
      <c r="CB12" s="145"/>
      <c r="CC12" s="145"/>
      <c r="CD12" s="145"/>
      <c r="CE12" s="145"/>
      <c r="CF12" s="145"/>
      <c r="CG12" s="145"/>
      <c r="CH12" s="145"/>
      <c r="CI12" s="145"/>
      <c r="CJ12" s="145"/>
      <c r="CK12" s="145"/>
      <c r="CL12" s="145"/>
      <c r="CM12" s="145"/>
      <c r="CN12" s="145"/>
      <c r="CO12" s="145"/>
      <c r="CP12" s="145"/>
      <c r="CQ12" s="145"/>
      <c r="CR12" s="145"/>
      <c r="CS12" s="145"/>
      <c r="CT12" s="145"/>
      <c r="CU12" s="145"/>
      <c r="CV12" s="145"/>
      <c r="CW12" s="145"/>
      <c r="CX12" s="145"/>
      <c r="CY12" s="145"/>
      <c r="CZ12" s="145"/>
      <c r="DA12" s="145"/>
      <c r="DB12" s="145"/>
      <c r="DC12" s="145"/>
      <c r="DD12" s="145"/>
      <c r="DE12" s="145"/>
      <c r="DF12" s="145"/>
      <c r="DG12" s="145"/>
      <c r="DH12" s="145"/>
      <c r="DI12" s="145"/>
      <c r="DJ12" s="145"/>
      <c r="DK12" s="145"/>
      <c r="DL12" s="145"/>
      <c r="DM12" s="145"/>
      <c r="DN12" s="145"/>
      <c r="DO12" s="145"/>
      <c r="DP12" s="145"/>
      <c r="DQ12" s="145"/>
      <c r="DR12" s="145"/>
      <c r="DS12" s="145"/>
      <c r="DT12" s="145"/>
      <c r="DU12" s="145"/>
    </row>
    <row r="13" spans="1:256" ht="15.75" thickBot="1" x14ac:dyDescent="0.3">
      <c r="A13" s="9"/>
      <c r="B13" s="151">
        <v>6</v>
      </c>
      <c r="C13" s="152" t="str">
        <f>ORÇAMENTO!C147</f>
        <v>OFICINA MECÂNICA E ELÉTRICA</v>
      </c>
      <c r="D13" s="165">
        <f>IF(SUM(E13:BX13)&gt;ORÇAMENTO!K162,"Valor maior do que o orçado",ORÇAMENTO!K162)</f>
        <v>16</v>
      </c>
      <c r="E13" s="201">
        <v>0</v>
      </c>
      <c r="F13" s="202">
        <v>0</v>
      </c>
      <c r="G13" s="202">
        <v>0</v>
      </c>
      <c r="H13" s="202">
        <v>0</v>
      </c>
      <c r="I13" s="202">
        <v>0</v>
      </c>
      <c r="J13" s="202">
        <v>0</v>
      </c>
      <c r="K13" s="202">
        <v>0</v>
      </c>
      <c r="L13" s="202">
        <v>0</v>
      </c>
      <c r="M13" s="202">
        <v>0</v>
      </c>
      <c r="N13" s="202">
        <v>0</v>
      </c>
      <c r="O13" s="202">
        <v>0</v>
      </c>
      <c r="P13" s="202">
        <v>0</v>
      </c>
      <c r="Q13" s="202">
        <v>0</v>
      </c>
      <c r="R13" s="202">
        <v>0</v>
      </c>
      <c r="S13" s="202">
        <v>0</v>
      </c>
      <c r="T13" s="202">
        <v>0</v>
      </c>
      <c r="U13" s="202">
        <v>0</v>
      </c>
      <c r="V13" s="202">
        <v>0</v>
      </c>
      <c r="W13" s="202">
        <v>0</v>
      </c>
      <c r="X13" s="202">
        <v>0</v>
      </c>
      <c r="Y13" s="202">
        <v>0</v>
      </c>
      <c r="Z13" s="202">
        <v>0</v>
      </c>
      <c r="AA13" s="202">
        <v>0</v>
      </c>
      <c r="AB13" s="202">
        <v>0</v>
      </c>
      <c r="AC13" s="202">
        <v>0</v>
      </c>
      <c r="AD13" s="202">
        <v>0</v>
      </c>
      <c r="AE13" s="202">
        <v>0</v>
      </c>
      <c r="AF13" s="202">
        <v>0</v>
      </c>
      <c r="AG13" s="202">
        <v>0</v>
      </c>
      <c r="AH13" s="202">
        <v>0</v>
      </c>
      <c r="AI13" s="202">
        <v>0</v>
      </c>
      <c r="AJ13" s="202">
        <v>0</v>
      </c>
      <c r="AK13" s="202">
        <v>0</v>
      </c>
      <c r="AL13" s="202">
        <v>0</v>
      </c>
      <c r="AM13" s="202">
        <v>0</v>
      </c>
      <c r="AN13" s="202">
        <v>0</v>
      </c>
      <c r="AO13" s="202">
        <v>0</v>
      </c>
      <c r="AP13" s="202">
        <v>0</v>
      </c>
      <c r="AQ13" s="202">
        <v>0</v>
      </c>
      <c r="AR13" s="202">
        <v>0</v>
      </c>
      <c r="AS13" s="202">
        <v>0</v>
      </c>
      <c r="AT13" s="202">
        <v>0</v>
      </c>
      <c r="AU13" s="202">
        <v>0</v>
      </c>
      <c r="AV13" s="202">
        <v>0</v>
      </c>
      <c r="AW13" s="202">
        <v>0</v>
      </c>
      <c r="AX13" s="202">
        <v>0</v>
      </c>
      <c r="AY13" s="202">
        <v>0</v>
      </c>
      <c r="AZ13" s="202">
        <v>0</v>
      </c>
      <c r="BA13" s="202">
        <v>0</v>
      </c>
      <c r="BB13" s="202">
        <v>0</v>
      </c>
      <c r="BC13" s="202">
        <v>0</v>
      </c>
      <c r="BD13" s="202">
        <v>0</v>
      </c>
      <c r="BE13" s="202">
        <v>0</v>
      </c>
      <c r="BF13" s="202">
        <v>0</v>
      </c>
      <c r="BG13" s="202">
        <v>0</v>
      </c>
      <c r="BH13" s="202">
        <v>0</v>
      </c>
      <c r="BI13" s="202">
        <v>0</v>
      </c>
      <c r="BJ13" s="202">
        <v>0</v>
      </c>
      <c r="BK13" s="202">
        <v>0</v>
      </c>
      <c r="BL13" s="202">
        <v>0</v>
      </c>
      <c r="BM13" s="202">
        <v>0</v>
      </c>
      <c r="BN13" s="202">
        <v>0</v>
      </c>
      <c r="BO13" s="202">
        <v>0</v>
      </c>
      <c r="BP13" s="202">
        <v>0</v>
      </c>
      <c r="BQ13" s="202">
        <v>0</v>
      </c>
      <c r="BR13" s="202">
        <v>0</v>
      </c>
      <c r="BS13" s="202">
        <v>0</v>
      </c>
      <c r="BT13" s="202">
        <v>0</v>
      </c>
      <c r="BU13" s="202">
        <v>0</v>
      </c>
      <c r="BV13" s="202">
        <v>0</v>
      </c>
      <c r="BW13" s="202">
        <v>0</v>
      </c>
      <c r="BX13" s="203">
        <v>0</v>
      </c>
      <c r="BY13" s="164">
        <f t="shared" si="1"/>
        <v>1</v>
      </c>
      <c r="BZ13" s="144"/>
      <c r="CA13" s="144"/>
      <c r="CB13" s="145"/>
      <c r="CC13" s="145"/>
      <c r="CD13" s="145"/>
      <c r="CE13" s="145"/>
      <c r="CF13" s="145"/>
      <c r="CG13" s="145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145"/>
      <c r="CZ13" s="145"/>
      <c r="DA13" s="145"/>
      <c r="DB13" s="145"/>
      <c r="DC13" s="145"/>
      <c r="DD13" s="145"/>
      <c r="DE13" s="145"/>
      <c r="DF13" s="145"/>
      <c r="DG13" s="145"/>
      <c r="DH13" s="145"/>
      <c r="DI13" s="145"/>
      <c r="DJ13" s="145"/>
      <c r="DK13" s="145"/>
      <c r="DL13" s="145"/>
      <c r="DM13" s="145"/>
      <c r="DN13" s="145"/>
      <c r="DO13" s="145"/>
      <c r="DP13" s="145"/>
      <c r="DQ13" s="145"/>
      <c r="DR13" s="145"/>
      <c r="DS13" s="145"/>
      <c r="DT13" s="145"/>
      <c r="DU13" s="145"/>
    </row>
    <row r="14" spans="1:256" ht="15.75" thickBot="1" x14ac:dyDescent="0.3">
      <c r="A14" s="9"/>
      <c r="B14" s="210">
        <v>7</v>
      </c>
      <c r="C14" s="152" t="str">
        <f>ORÇAMENTO!C163</f>
        <v>OFICINA DE TUBULAÇÃO</v>
      </c>
      <c r="D14" s="165">
        <f>IF(SUM(E14:BX14)&gt;ORÇAMENTO!K172,"Valor maior do que o orçado",ORÇAMENTO!K172)</f>
        <v>10</v>
      </c>
      <c r="E14" s="201">
        <v>0</v>
      </c>
      <c r="F14" s="202">
        <v>0</v>
      </c>
      <c r="G14" s="202">
        <v>0</v>
      </c>
      <c r="H14" s="202">
        <v>0</v>
      </c>
      <c r="I14" s="202">
        <v>0</v>
      </c>
      <c r="J14" s="202">
        <v>0</v>
      </c>
      <c r="K14" s="202">
        <v>0</v>
      </c>
      <c r="L14" s="202">
        <v>0</v>
      </c>
      <c r="M14" s="202">
        <v>0</v>
      </c>
      <c r="N14" s="202">
        <v>0</v>
      </c>
      <c r="O14" s="202">
        <v>0</v>
      </c>
      <c r="P14" s="202">
        <v>0</v>
      </c>
      <c r="Q14" s="202">
        <v>0</v>
      </c>
      <c r="R14" s="202">
        <v>0</v>
      </c>
      <c r="S14" s="202">
        <v>0</v>
      </c>
      <c r="T14" s="202">
        <v>0</v>
      </c>
      <c r="U14" s="202">
        <v>0</v>
      </c>
      <c r="V14" s="202">
        <v>0</v>
      </c>
      <c r="W14" s="202">
        <v>0</v>
      </c>
      <c r="X14" s="202">
        <v>0</v>
      </c>
      <c r="Y14" s="202">
        <v>0</v>
      </c>
      <c r="Z14" s="202">
        <v>0</v>
      </c>
      <c r="AA14" s="202">
        <v>0</v>
      </c>
      <c r="AB14" s="202">
        <v>0</v>
      </c>
      <c r="AC14" s="202">
        <v>0</v>
      </c>
      <c r="AD14" s="202">
        <v>0</v>
      </c>
      <c r="AE14" s="202">
        <v>0</v>
      </c>
      <c r="AF14" s="202">
        <v>0</v>
      </c>
      <c r="AG14" s="202">
        <v>0</v>
      </c>
      <c r="AH14" s="202">
        <v>0</v>
      </c>
      <c r="AI14" s="202">
        <v>0</v>
      </c>
      <c r="AJ14" s="202">
        <v>0</v>
      </c>
      <c r="AK14" s="202">
        <v>0</v>
      </c>
      <c r="AL14" s="202">
        <v>0</v>
      </c>
      <c r="AM14" s="202">
        <v>0</v>
      </c>
      <c r="AN14" s="202">
        <v>0</v>
      </c>
      <c r="AO14" s="202">
        <v>0</v>
      </c>
      <c r="AP14" s="202">
        <v>0</v>
      </c>
      <c r="AQ14" s="202">
        <v>0</v>
      </c>
      <c r="AR14" s="202">
        <v>0</v>
      </c>
      <c r="AS14" s="202">
        <v>0</v>
      </c>
      <c r="AT14" s="202">
        <v>0</v>
      </c>
      <c r="AU14" s="202">
        <v>0</v>
      </c>
      <c r="AV14" s="202">
        <v>0</v>
      </c>
      <c r="AW14" s="202">
        <v>0</v>
      </c>
      <c r="AX14" s="202">
        <v>0</v>
      </c>
      <c r="AY14" s="202">
        <v>0</v>
      </c>
      <c r="AZ14" s="202">
        <v>0</v>
      </c>
      <c r="BA14" s="202">
        <v>0</v>
      </c>
      <c r="BB14" s="202">
        <v>0</v>
      </c>
      <c r="BC14" s="202">
        <v>0</v>
      </c>
      <c r="BD14" s="202">
        <v>0</v>
      </c>
      <c r="BE14" s="202">
        <v>0</v>
      </c>
      <c r="BF14" s="202">
        <v>0</v>
      </c>
      <c r="BG14" s="202">
        <v>0</v>
      </c>
      <c r="BH14" s="202">
        <v>0</v>
      </c>
      <c r="BI14" s="202">
        <v>0</v>
      </c>
      <c r="BJ14" s="202">
        <v>0</v>
      </c>
      <c r="BK14" s="202">
        <v>0</v>
      </c>
      <c r="BL14" s="202">
        <v>0</v>
      </c>
      <c r="BM14" s="202">
        <v>0</v>
      </c>
      <c r="BN14" s="202">
        <v>0</v>
      </c>
      <c r="BO14" s="202">
        <v>0</v>
      </c>
      <c r="BP14" s="202">
        <v>0</v>
      </c>
      <c r="BQ14" s="202">
        <v>0</v>
      </c>
      <c r="BR14" s="202">
        <v>0</v>
      </c>
      <c r="BS14" s="202">
        <v>0</v>
      </c>
      <c r="BT14" s="202">
        <v>0</v>
      </c>
      <c r="BU14" s="202">
        <v>0</v>
      </c>
      <c r="BV14" s="202">
        <v>0</v>
      </c>
      <c r="BW14" s="202">
        <v>0</v>
      </c>
      <c r="BX14" s="203">
        <v>0</v>
      </c>
      <c r="BY14" s="164">
        <f t="shared" ref="BY14" si="5">IF(D14=0,0,(SUM(E14:BX14)-D14)/-D14)</f>
        <v>1</v>
      </c>
      <c r="BZ14" s="144"/>
      <c r="CA14" s="144"/>
      <c r="CB14" s="145"/>
      <c r="CC14" s="145"/>
      <c r="CD14" s="145"/>
      <c r="CE14" s="145"/>
      <c r="CF14" s="145"/>
      <c r="CG14" s="145"/>
      <c r="CH14" s="145"/>
      <c r="CI14" s="145"/>
      <c r="CJ14" s="145"/>
      <c r="CK14" s="145"/>
      <c r="CL14" s="145"/>
      <c r="CM14" s="145"/>
      <c r="CN14" s="145"/>
      <c r="CO14" s="145"/>
      <c r="CP14" s="145"/>
      <c r="CQ14" s="145"/>
      <c r="CR14" s="145"/>
      <c r="CS14" s="145"/>
      <c r="CT14" s="145"/>
      <c r="CU14" s="145"/>
      <c r="CV14" s="145"/>
      <c r="CW14" s="145"/>
      <c r="CX14" s="145"/>
      <c r="CY14" s="145"/>
      <c r="CZ14" s="145"/>
      <c r="DA14" s="145"/>
      <c r="DB14" s="145"/>
      <c r="DC14" s="145"/>
      <c r="DD14" s="145"/>
      <c r="DE14" s="145"/>
      <c r="DF14" s="145"/>
      <c r="DG14" s="145"/>
      <c r="DH14" s="145"/>
      <c r="DI14" s="145"/>
      <c r="DJ14" s="145"/>
      <c r="DK14" s="145"/>
      <c r="DL14" s="145"/>
      <c r="DM14" s="145"/>
      <c r="DN14" s="145"/>
      <c r="DO14" s="145"/>
      <c r="DP14" s="145"/>
      <c r="DQ14" s="145"/>
      <c r="DR14" s="145"/>
      <c r="DS14" s="145"/>
      <c r="DT14" s="145"/>
      <c r="DU14" s="145"/>
    </row>
    <row r="15" spans="1:256" x14ac:dyDescent="0.25">
      <c r="A15" s="9"/>
      <c r="B15" s="235"/>
      <c r="C15" s="167" t="s">
        <v>20</v>
      </c>
      <c r="D15" s="168">
        <f t="shared" ref="D15:AI15" si="6">SUM(D5,D6,D7,D8,D12,D13,D14)</f>
        <v>164</v>
      </c>
      <c r="E15" s="169">
        <f t="shared" si="6"/>
        <v>0</v>
      </c>
      <c r="F15" s="170">
        <f t="shared" si="6"/>
        <v>0</v>
      </c>
      <c r="G15" s="170">
        <f t="shared" si="6"/>
        <v>0</v>
      </c>
      <c r="H15" s="170">
        <f t="shared" si="6"/>
        <v>0</v>
      </c>
      <c r="I15" s="170">
        <f t="shared" si="6"/>
        <v>0</v>
      </c>
      <c r="J15" s="170">
        <f t="shared" si="6"/>
        <v>0</v>
      </c>
      <c r="K15" s="170">
        <f t="shared" si="6"/>
        <v>0</v>
      </c>
      <c r="L15" s="170">
        <f t="shared" si="6"/>
        <v>0</v>
      </c>
      <c r="M15" s="170">
        <f t="shared" si="6"/>
        <v>0</v>
      </c>
      <c r="N15" s="170">
        <f t="shared" si="6"/>
        <v>0</v>
      </c>
      <c r="O15" s="170">
        <f t="shared" si="6"/>
        <v>0</v>
      </c>
      <c r="P15" s="170">
        <f t="shared" si="6"/>
        <v>0</v>
      </c>
      <c r="Q15" s="170">
        <f t="shared" si="6"/>
        <v>0</v>
      </c>
      <c r="R15" s="170">
        <f t="shared" si="6"/>
        <v>0</v>
      </c>
      <c r="S15" s="170">
        <f t="shared" si="6"/>
        <v>0</v>
      </c>
      <c r="T15" s="170">
        <f t="shared" si="6"/>
        <v>0</v>
      </c>
      <c r="U15" s="170">
        <f t="shared" si="6"/>
        <v>0</v>
      </c>
      <c r="V15" s="170">
        <f t="shared" si="6"/>
        <v>0</v>
      </c>
      <c r="W15" s="170">
        <f t="shared" si="6"/>
        <v>0</v>
      </c>
      <c r="X15" s="170">
        <f t="shared" si="6"/>
        <v>0</v>
      </c>
      <c r="Y15" s="170">
        <f t="shared" si="6"/>
        <v>0</v>
      </c>
      <c r="Z15" s="170">
        <f t="shared" si="6"/>
        <v>0</v>
      </c>
      <c r="AA15" s="170">
        <f t="shared" si="6"/>
        <v>0</v>
      </c>
      <c r="AB15" s="170">
        <f t="shared" si="6"/>
        <v>0</v>
      </c>
      <c r="AC15" s="170">
        <f t="shared" si="6"/>
        <v>0</v>
      </c>
      <c r="AD15" s="170">
        <f t="shared" si="6"/>
        <v>0</v>
      </c>
      <c r="AE15" s="170">
        <f t="shared" si="6"/>
        <v>0</v>
      </c>
      <c r="AF15" s="170">
        <f t="shared" si="6"/>
        <v>0</v>
      </c>
      <c r="AG15" s="170">
        <f t="shared" si="6"/>
        <v>0</v>
      </c>
      <c r="AH15" s="170">
        <f t="shared" si="6"/>
        <v>0</v>
      </c>
      <c r="AI15" s="170">
        <f t="shared" si="6"/>
        <v>0</v>
      </c>
      <c r="AJ15" s="170">
        <f t="shared" ref="AJ15:BO15" si="7">SUM(AJ5,AJ6,AJ7,AJ8,AJ12,AJ13,AJ14)</f>
        <v>0</v>
      </c>
      <c r="AK15" s="170">
        <f t="shared" si="7"/>
        <v>0</v>
      </c>
      <c r="AL15" s="170">
        <f t="shared" si="7"/>
        <v>0</v>
      </c>
      <c r="AM15" s="170">
        <f t="shared" si="7"/>
        <v>0</v>
      </c>
      <c r="AN15" s="170">
        <f t="shared" si="7"/>
        <v>0</v>
      </c>
      <c r="AO15" s="170">
        <f t="shared" si="7"/>
        <v>0</v>
      </c>
      <c r="AP15" s="170">
        <f t="shared" si="7"/>
        <v>0</v>
      </c>
      <c r="AQ15" s="170">
        <f t="shared" si="7"/>
        <v>0</v>
      </c>
      <c r="AR15" s="170">
        <f t="shared" si="7"/>
        <v>0</v>
      </c>
      <c r="AS15" s="170">
        <f t="shared" si="7"/>
        <v>0</v>
      </c>
      <c r="AT15" s="170">
        <f t="shared" si="7"/>
        <v>0</v>
      </c>
      <c r="AU15" s="170">
        <f t="shared" si="7"/>
        <v>0</v>
      </c>
      <c r="AV15" s="170">
        <f t="shared" si="7"/>
        <v>0</v>
      </c>
      <c r="AW15" s="170">
        <f t="shared" si="7"/>
        <v>0</v>
      </c>
      <c r="AX15" s="170">
        <f t="shared" si="7"/>
        <v>0</v>
      </c>
      <c r="AY15" s="170">
        <f t="shared" si="7"/>
        <v>0</v>
      </c>
      <c r="AZ15" s="170">
        <f t="shared" si="7"/>
        <v>0</v>
      </c>
      <c r="BA15" s="170">
        <f t="shared" si="7"/>
        <v>0</v>
      </c>
      <c r="BB15" s="170">
        <f t="shared" si="7"/>
        <v>0</v>
      </c>
      <c r="BC15" s="170">
        <f t="shared" si="7"/>
        <v>0</v>
      </c>
      <c r="BD15" s="170">
        <f t="shared" si="7"/>
        <v>0</v>
      </c>
      <c r="BE15" s="170">
        <f t="shared" si="7"/>
        <v>0</v>
      </c>
      <c r="BF15" s="170">
        <f t="shared" si="7"/>
        <v>0</v>
      </c>
      <c r="BG15" s="170">
        <f t="shared" si="7"/>
        <v>0</v>
      </c>
      <c r="BH15" s="170">
        <f t="shared" si="7"/>
        <v>0</v>
      </c>
      <c r="BI15" s="170">
        <f t="shared" si="7"/>
        <v>0</v>
      </c>
      <c r="BJ15" s="170">
        <f t="shared" si="7"/>
        <v>0</v>
      </c>
      <c r="BK15" s="170">
        <f t="shared" si="7"/>
        <v>0</v>
      </c>
      <c r="BL15" s="170">
        <f t="shared" si="7"/>
        <v>0</v>
      </c>
      <c r="BM15" s="170">
        <f t="shared" si="7"/>
        <v>0</v>
      </c>
      <c r="BN15" s="170">
        <f t="shared" si="7"/>
        <v>0</v>
      </c>
      <c r="BO15" s="170">
        <f t="shared" si="7"/>
        <v>0</v>
      </c>
      <c r="BP15" s="170">
        <f t="shared" ref="BP15:BX15" si="8">SUM(BP5,BP6,BP7,BP8,BP12,BP13,BP14)</f>
        <v>0</v>
      </c>
      <c r="BQ15" s="170">
        <f t="shared" si="8"/>
        <v>0</v>
      </c>
      <c r="BR15" s="170">
        <f t="shared" si="8"/>
        <v>0</v>
      </c>
      <c r="BS15" s="170">
        <f t="shared" si="8"/>
        <v>0</v>
      </c>
      <c r="BT15" s="170">
        <f t="shared" si="8"/>
        <v>0</v>
      </c>
      <c r="BU15" s="170">
        <f t="shared" si="8"/>
        <v>0</v>
      </c>
      <c r="BV15" s="170">
        <f t="shared" si="8"/>
        <v>0</v>
      </c>
      <c r="BW15" s="170">
        <f t="shared" si="8"/>
        <v>0</v>
      </c>
      <c r="BX15" s="171">
        <f t="shared" si="8"/>
        <v>0</v>
      </c>
      <c r="BY15" s="164">
        <f t="shared" si="1"/>
        <v>1</v>
      </c>
      <c r="BZ15" s="144"/>
      <c r="CA15" s="144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</row>
    <row r="16" spans="1:256" ht="15.75" thickBot="1" x14ac:dyDescent="0.3">
      <c r="A16" s="9"/>
      <c r="B16" s="235"/>
      <c r="C16" s="172" t="s">
        <v>329</v>
      </c>
      <c r="D16" s="173">
        <f>SUM(D5,D6,D7,D8,D12,D13,D14)</f>
        <v>164</v>
      </c>
      <c r="E16" s="174">
        <f>E15</f>
        <v>0</v>
      </c>
      <c r="F16" s="175">
        <f>E16+F15</f>
        <v>0</v>
      </c>
      <c r="G16" s="175">
        <f t="shared" ref="G16:BQ16" si="9">F16+G15</f>
        <v>0</v>
      </c>
      <c r="H16" s="175">
        <f t="shared" si="9"/>
        <v>0</v>
      </c>
      <c r="I16" s="175">
        <f t="shared" si="9"/>
        <v>0</v>
      </c>
      <c r="J16" s="175">
        <f t="shared" si="9"/>
        <v>0</v>
      </c>
      <c r="K16" s="175">
        <f t="shared" si="9"/>
        <v>0</v>
      </c>
      <c r="L16" s="175">
        <f t="shared" si="9"/>
        <v>0</v>
      </c>
      <c r="M16" s="175">
        <f t="shared" si="9"/>
        <v>0</v>
      </c>
      <c r="N16" s="175">
        <f t="shared" si="9"/>
        <v>0</v>
      </c>
      <c r="O16" s="175">
        <f t="shared" si="9"/>
        <v>0</v>
      </c>
      <c r="P16" s="175">
        <f t="shared" si="9"/>
        <v>0</v>
      </c>
      <c r="Q16" s="175">
        <f t="shared" si="9"/>
        <v>0</v>
      </c>
      <c r="R16" s="175">
        <f t="shared" si="9"/>
        <v>0</v>
      </c>
      <c r="S16" s="175">
        <f t="shared" si="9"/>
        <v>0</v>
      </c>
      <c r="T16" s="175">
        <f t="shared" si="9"/>
        <v>0</v>
      </c>
      <c r="U16" s="175">
        <f t="shared" si="9"/>
        <v>0</v>
      </c>
      <c r="V16" s="175">
        <f t="shared" si="9"/>
        <v>0</v>
      </c>
      <c r="W16" s="175">
        <f t="shared" si="9"/>
        <v>0</v>
      </c>
      <c r="X16" s="175">
        <f t="shared" si="9"/>
        <v>0</v>
      </c>
      <c r="Y16" s="175">
        <f t="shared" si="9"/>
        <v>0</v>
      </c>
      <c r="Z16" s="175">
        <f t="shared" si="9"/>
        <v>0</v>
      </c>
      <c r="AA16" s="175">
        <f t="shared" si="9"/>
        <v>0</v>
      </c>
      <c r="AB16" s="175">
        <f t="shared" si="9"/>
        <v>0</v>
      </c>
      <c r="AC16" s="175">
        <f t="shared" si="9"/>
        <v>0</v>
      </c>
      <c r="AD16" s="175">
        <f t="shared" si="9"/>
        <v>0</v>
      </c>
      <c r="AE16" s="175">
        <f t="shared" si="9"/>
        <v>0</v>
      </c>
      <c r="AF16" s="175">
        <f t="shared" si="9"/>
        <v>0</v>
      </c>
      <c r="AG16" s="175">
        <f t="shared" si="9"/>
        <v>0</v>
      </c>
      <c r="AH16" s="175">
        <f t="shared" si="9"/>
        <v>0</v>
      </c>
      <c r="AI16" s="175">
        <f t="shared" si="9"/>
        <v>0</v>
      </c>
      <c r="AJ16" s="175">
        <f t="shared" si="9"/>
        <v>0</v>
      </c>
      <c r="AK16" s="175">
        <f t="shared" si="9"/>
        <v>0</v>
      </c>
      <c r="AL16" s="175">
        <f t="shared" si="9"/>
        <v>0</v>
      </c>
      <c r="AM16" s="175">
        <f t="shared" si="9"/>
        <v>0</v>
      </c>
      <c r="AN16" s="175">
        <f t="shared" si="9"/>
        <v>0</v>
      </c>
      <c r="AO16" s="175">
        <f t="shared" si="9"/>
        <v>0</v>
      </c>
      <c r="AP16" s="175">
        <f t="shared" si="9"/>
        <v>0</v>
      </c>
      <c r="AQ16" s="175">
        <f t="shared" si="9"/>
        <v>0</v>
      </c>
      <c r="AR16" s="175">
        <f t="shared" si="9"/>
        <v>0</v>
      </c>
      <c r="AS16" s="175">
        <f t="shared" si="9"/>
        <v>0</v>
      </c>
      <c r="AT16" s="175">
        <f t="shared" si="9"/>
        <v>0</v>
      </c>
      <c r="AU16" s="175">
        <f t="shared" si="9"/>
        <v>0</v>
      </c>
      <c r="AV16" s="175">
        <f t="shared" si="9"/>
        <v>0</v>
      </c>
      <c r="AW16" s="175">
        <f t="shared" si="9"/>
        <v>0</v>
      </c>
      <c r="AX16" s="175">
        <f t="shared" si="9"/>
        <v>0</v>
      </c>
      <c r="AY16" s="175">
        <f t="shared" si="9"/>
        <v>0</v>
      </c>
      <c r="AZ16" s="175">
        <f t="shared" si="9"/>
        <v>0</v>
      </c>
      <c r="BA16" s="175">
        <f t="shared" si="9"/>
        <v>0</v>
      </c>
      <c r="BB16" s="175">
        <f t="shared" si="9"/>
        <v>0</v>
      </c>
      <c r="BC16" s="175">
        <f t="shared" si="9"/>
        <v>0</v>
      </c>
      <c r="BD16" s="175">
        <f t="shared" si="9"/>
        <v>0</v>
      </c>
      <c r="BE16" s="175">
        <f t="shared" si="9"/>
        <v>0</v>
      </c>
      <c r="BF16" s="175">
        <f t="shared" si="9"/>
        <v>0</v>
      </c>
      <c r="BG16" s="175">
        <f t="shared" si="9"/>
        <v>0</v>
      </c>
      <c r="BH16" s="175">
        <f t="shared" si="9"/>
        <v>0</v>
      </c>
      <c r="BI16" s="175">
        <f t="shared" si="9"/>
        <v>0</v>
      </c>
      <c r="BJ16" s="175">
        <f t="shared" si="9"/>
        <v>0</v>
      </c>
      <c r="BK16" s="175">
        <f t="shared" si="9"/>
        <v>0</v>
      </c>
      <c r="BL16" s="175">
        <f t="shared" si="9"/>
        <v>0</v>
      </c>
      <c r="BM16" s="175">
        <f t="shared" si="9"/>
        <v>0</v>
      </c>
      <c r="BN16" s="175">
        <f t="shared" si="9"/>
        <v>0</v>
      </c>
      <c r="BO16" s="175">
        <f t="shared" si="9"/>
        <v>0</v>
      </c>
      <c r="BP16" s="175">
        <f t="shared" si="9"/>
        <v>0</v>
      </c>
      <c r="BQ16" s="175">
        <f t="shared" si="9"/>
        <v>0</v>
      </c>
      <c r="BR16" s="175">
        <f t="shared" ref="BR16:BX16" si="10">BQ16+BR15</f>
        <v>0</v>
      </c>
      <c r="BS16" s="175">
        <f t="shared" si="10"/>
        <v>0</v>
      </c>
      <c r="BT16" s="175">
        <f t="shared" si="10"/>
        <v>0</v>
      </c>
      <c r="BU16" s="175">
        <f t="shared" si="10"/>
        <v>0</v>
      </c>
      <c r="BV16" s="175">
        <f t="shared" si="10"/>
        <v>0</v>
      </c>
      <c r="BW16" s="175">
        <f t="shared" si="10"/>
        <v>0</v>
      </c>
      <c r="BX16" s="176">
        <f t="shared" si="10"/>
        <v>0</v>
      </c>
      <c r="BY16" s="177">
        <f t="shared" si="1"/>
        <v>1</v>
      </c>
      <c r="BZ16" s="144"/>
      <c r="CA16" s="144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</row>
    <row r="17" spans="1:125" ht="15.75" thickBot="1" x14ac:dyDescent="0.3">
      <c r="A17" s="9"/>
      <c r="B17" s="235"/>
      <c r="C17" s="178" t="s">
        <v>330</v>
      </c>
      <c r="D17" s="179"/>
      <c r="E17" s="180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  <c r="BW17" s="181"/>
      <c r="BX17" s="182"/>
      <c r="BY17" s="183">
        <f t="shared" si="1"/>
        <v>0</v>
      </c>
      <c r="BZ17" s="144"/>
      <c r="CA17" s="144"/>
      <c r="CB17" s="145"/>
      <c r="CC17" s="145"/>
      <c r="CD17" s="145"/>
      <c r="CE17" s="145"/>
      <c r="CF17" s="145"/>
      <c r="CG17" s="145"/>
      <c r="CH17" s="145"/>
      <c r="CI17" s="145"/>
      <c r="CJ17" s="145"/>
      <c r="CK17" s="145"/>
      <c r="CL17" s="145"/>
      <c r="CM17" s="145"/>
      <c r="CN17" s="145"/>
      <c r="CO17" s="145"/>
      <c r="CP17" s="145"/>
      <c r="CQ17" s="145"/>
      <c r="CR17" s="145"/>
      <c r="CS17" s="145"/>
      <c r="CT17" s="145"/>
      <c r="CU17" s="145"/>
      <c r="CV17" s="145"/>
      <c r="CW17" s="145"/>
      <c r="CX17" s="145"/>
      <c r="CY17" s="145"/>
      <c r="CZ17" s="145"/>
      <c r="DA17" s="145"/>
      <c r="DB17" s="145"/>
      <c r="DC17" s="145"/>
      <c r="DD17" s="145"/>
      <c r="DE17" s="145"/>
      <c r="DF17" s="145"/>
      <c r="DG17" s="145"/>
      <c r="DH17" s="145"/>
      <c r="DI17" s="145"/>
      <c r="DJ17" s="145"/>
      <c r="DK17" s="145"/>
      <c r="DL17" s="145"/>
      <c r="DM17" s="145"/>
      <c r="DN17" s="145"/>
      <c r="DO17" s="145"/>
      <c r="DP17" s="145"/>
      <c r="DQ17" s="145"/>
      <c r="DR17" s="145"/>
      <c r="DS17" s="145"/>
      <c r="DT17" s="145"/>
      <c r="DU17" s="145"/>
    </row>
    <row r="18" spans="1:125" ht="15.75" thickBot="1" x14ac:dyDescent="0.3">
      <c r="A18" s="9"/>
      <c r="B18" s="235"/>
      <c r="C18" s="209" t="s">
        <v>331</v>
      </c>
      <c r="D18" s="184">
        <f>D19+D20</f>
        <v>0</v>
      </c>
      <c r="E18" s="185">
        <f t="shared" ref="E18:AA18" si="11">E19+E20</f>
        <v>0</v>
      </c>
      <c r="F18" s="186">
        <f t="shared" si="11"/>
        <v>0</v>
      </c>
      <c r="G18" s="186">
        <f t="shared" si="11"/>
        <v>0</v>
      </c>
      <c r="H18" s="186">
        <f t="shared" si="11"/>
        <v>0</v>
      </c>
      <c r="I18" s="186">
        <f t="shared" si="11"/>
        <v>0</v>
      </c>
      <c r="J18" s="186">
        <f t="shared" si="11"/>
        <v>0</v>
      </c>
      <c r="K18" s="186">
        <f t="shared" si="11"/>
        <v>0</v>
      </c>
      <c r="L18" s="186">
        <f t="shared" si="11"/>
        <v>0</v>
      </c>
      <c r="M18" s="186">
        <f t="shared" si="11"/>
        <v>0</v>
      </c>
      <c r="N18" s="186">
        <f t="shared" si="11"/>
        <v>0</v>
      </c>
      <c r="O18" s="186">
        <f t="shared" si="11"/>
        <v>0</v>
      </c>
      <c r="P18" s="186">
        <f t="shared" si="11"/>
        <v>0</v>
      </c>
      <c r="Q18" s="186">
        <f t="shared" si="11"/>
        <v>0</v>
      </c>
      <c r="R18" s="186">
        <f t="shared" si="11"/>
        <v>0</v>
      </c>
      <c r="S18" s="186">
        <f t="shared" si="11"/>
        <v>0</v>
      </c>
      <c r="T18" s="186">
        <f t="shared" si="11"/>
        <v>0</v>
      </c>
      <c r="U18" s="186">
        <f t="shared" si="11"/>
        <v>0</v>
      </c>
      <c r="V18" s="186">
        <f t="shared" si="11"/>
        <v>0</v>
      </c>
      <c r="W18" s="186">
        <f t="shared" si="11"/>
        <v>0</v>
      </c>
      <c r="X18" s="186">
        <f t="shared" si="11"/>
        <v>0</v>
      </c>
      <c r="Y18" s="186">
        <f t="shared" si="11"/>
        <v>0</v>
      </c>
      <c r="Z18" s="186">
        <f t="shared" si="11"/>
        <v>0</v>
      </c>
      <c r="AA18" s="186">
        <f t="shared" si="11"/>
        <v>0</v>
      </c>
      <c r="AB18" s="186">
        <f>AB19+AB20</f>
        <v>0</v>
      </c>
      <c r="AC18" s="186">
        <f t="shared" ref="AC18:BX18" si="12">AC19+AC20</f>
        <v>0</v>
      </c>
      <c r="AD18" s="186">
        <f t="shared" si="12"/>
        <v>0</v>
      </c>
      <c r="AE18" s="186">
        <f t="shared" si="12"/>
        <v>0</v>
      </c>
      <c r="AF18" s="186">
        <f t="shared" si="12"/>
        <v>0</v>
      </c>
      <c r="AG18" s="186">
        <f t="shared" si="12"/>
        <v>0</v>
      </c>
      <c r="AH18" s="186">
        <f t="shared" si="12"/>
        <v>0</v>
      </c>
      <c r="AI18" s="186">
        <f t="shared" si="12"/>
        <v>0</v>
      </c>
      <c r="AJ18" s="186">
        <f t="shared" si="12"/>
        <v>0</v>
      </c>
      <c r="AK18" s="186">
        <f t="shared" si="12"/>
        <v>0</v>
      </c>
      <c r="AL18" s="186">
        <f t="shared" si="12"/>
        <v>0</v>
      </c>
      <c r="AM18" s="186">
        <f t="shared" si="12"/>
        <v>0</v>
      </c>
      <c r="AN18" s="186">
        <f t="shared" si="12"/>
        <v>0</v>
      </c>
      <c r="AO18" s="186">
        <f t="shared" si="12"/>
        <v>0</v>
      </c>
      <c r="AP18" s="186">
        <f t="shared" si="12"/>
        <v>0</v>
      </c>
      <c r="AQ18" s="186">
        <f t="shared" si="12"/>
        <v>0</v>
      </c>
      <c r="AR18" s="186">
        <f t="shared" si="12"/>
        <v>0</v>
      </c>
      <c r="AS18" s="186">
        <f t="shared" si="12"/>
        <v>0</v>
      </c>
      <c r="AT18" s="186">
        <f t="shared" si="12"/>
        <v>0</v>
      </c>
      <c r="AU18" s="186">
        <f t="shared" si="12"/>
        <v>0</v>
      </c>
      <c r="AV18" s="186">
        <f t="shared" si="12"/>
        <v>0</v>
      </c>
      <c r="AW18" s="186">
        <f t="shared" si="12"/>
        <v>0</v>
      </c>
      <c r="AX18" s="186">
        <f t="shared" si="12"/>
        <v>0</v>
      </c>
      <c r="AY18" s="186">
        <f t="shared" si="12"/>
        <v>0</v>
      </c>
      <c r="AZ18" s="186">
        <f t="shared" si="12"/>
        <v>0</v>
      </c>
      <c r="BA18" s="186">
        <f t="shared" si="12"/>
        <v>0</v>
      </c>
      <c r="BB18" s="186">
        <f t="shared" si="12"/>
        <v>0</v>
      </c>
      <c r="BC18" s="186">
        <f t="shared" si="12"/>
        <v>0</v>
      </c>
      <c r="BD18" s="186">
        <f t="shared" si="12"/>
        <v>0</v>
      </c>
      <c r="BE18" s="186">
        <f t="shared" si="12"/>
        <v>0</v>
      </c>
      <c r="BF18" s="186">
        <f t="shared" si="12"/>
        <v>0</v>
      </c>
      <c r="BG18" s="186">
        <f t="shared" si="12"/>
        <v>0</v>
      </c>
      <c r="BH18" s="186">
        <f t="shared" si="12"/>
        <v>0</v>
      </c>
      <c r="BI18" s="186">
        <f t="shared" si="12"/>
        <v>0</v>
      </c>
      <c r="BJ18" s="186">
        <f t="shared" si="12"/>
        <v>0</v>
      </c>
      <c r="BK18" s="186">
        <f t="shared" si="12"/>
        <v>0</v>
      </c>
      <c r="BL18" s="186">
        <f t="shared" si="12"/>
        <v>0</v>
      </c>
      <c r="BM18" s="186">
        <f t="shared" si="12"/>
        <v>0</v>
      </c>
      <c r="BN18" s="186">
        <f t="shared" si="12"/>
        <v>0</v>
      </c>
      <c r="BO18" s="186">
        <f t="shared" si="12"/>
        <v>0</v>
      </c>
      <c r="BP18" s="186">
        <f t="shared" si="12"/>
        <v>0</v>
      </c>
      <c r="BQ18" s="186">
        <f t="shared" si="12"/>
        <v>0</v>
      </c>
      <c r="BR18" s="186">
        <f t="shared" si="12"/>
        <v>0</v>
      </c>
      <c r="BS18" s="186">
        <f t="shared" si="12"/>
        <v>0</v>
      </c>
      <c r="BT18" s="186">
        <f t="shared" si="12"/>
        <v>0</v>
      </c>
      <c r="BU18" s="186">
        <f t="shared" si="12"/>
        <v>0</v>
      </c>
      <c r="BV18" s="186">
        <f t="shared" si="12"/>
        <v>0</v>
      </c>
      <c r="BW18" s="186">
        <f t="shared" si="12"/>
        <v>0</v>
      </c>
      <c r="BX18" s="187">
        <f t="shared" si="12"/>
        <v>0</v>
      </c>
      <c r="BY18" s="166">
        <f t="shared" si="1"/>
        <v>0</v>
      </c>
      <c r="BZ18" s="144"/>
      <c r="CA18" s="144"/>
      <c r="CB18" s="145"/>
      <c r="CC18" s="145"/>
      <c r="CD18" s="145"/>
      <c r="CE18" s="145"/>
      <c r="CF18" s="145"/>
      <c r="CG18" s="145"/>
      <c r="CH18" s="145"/>
      <c r="CI18" s="145"/>
      <c r="CJ18" s="145"/>
      <c r="CK18" s="145"/>
      <c r="CL18" s="145"/>
      <c r="CM18" s="145"/>
      <c r="CN18" s="145"/>
      <c r="CO18" s="145"/>
      <c r="CP18" s="145"/>
      <c r="CQ18" s="145"/>
      <c r="CR18" s="145"/>
      <c r="CS18" s="145"/>
      <c r="CT18" s="145"/>
      <c r="CU18" s="145"/>
      <c r="CV18" s="145"/>
      <c r="CW18" s="145"/>
      <c r="CX18" s="145"/>
      <c r="CY18" s="145"/>
      <c r="CZ18" s="145"/>
      <c r="DA18" s="145"/>
      <c r="DB18" s="145"/>
      <c r="DC18" s="145"/>
      <c r="DD18" s="145"/>
      <c r="DE18" s="145"/>
      <c r="DF18" s="145"/>
      <c r="DG18" s="145"/>
      <c r="DH18" s="145"/>
      <c r="DI18" s="145"/>
      <c r="DJ18" s="145"/>
      <c r="DK18" s="145"/>
      <c r="DL18" s="145"/>
      <c r="DM18" s="145"/>
      <c r="DN18" s="145"/>
      <c r="DO18" s="145"/>
      <c r="DP18" s="145"/>
      <c r="DQ18" s="145"/>
      <c r="DR18" s="145"/>
      <c r="DS18" s="145"/>
      <c r="DT18" s="145"/>
      <c r="DU18" s="145"/>
    </row>
    <row r="19" spans="1:125" x14ac:dyDescent="0.25">
      <c r="A19" s="9"/>
      <c r="B19" s="235"/>
      <c r="C19" s="188" t="s">
        <v>332</v>
      </c>
      <c r="D19" s="189">
        <v>0</v>
      </c>
      <c r="E19" s="160">
        <v>0</v>
      </c>
      <c r="F19" s="161">
        <v>0</v>
      </c>
      <c r="G19" s="161">
        <v>0</v>
      </c>
      <c r="H19" s="161">
        <v>0</v>
      </c>
      <c r="I19" s="161">
        <v>0</v>
      </c>
      <c r="J19" s="161">
        <v>0</v>
      </c>
      <c r="K19" s="161">
        <v>0</v>
      </c>
      <c r="L19" s="161">
        <v>0</v>
      </c>
      <c r="M19" s="161">
        <v>0</v>
      </c>
      <c r="N19" s="161">
        <v>0</v>
      </c>
      <c r="O19" s="161">
        <v>0</v>
      </c>
      <c r="P19" s="161">
        <v>0</v>
      </c>
      <c r="Q19" s="161">
        <v>0</v>
      </c>
      <c r="R19" s="161">
        <v>0</v>
      </c>
      <c r="S19" s="161">
        <v>0</v>
      </c>
      <c r="T19" s="161">
        <v>0</v>
      </c>
      <c r="U19" s="161">
        <v>0</v>
      </c>
      <c r="V19" s="161">
        <v>0</v>
      </c>
      <c r="W19" s="161">
        <v>0</v>
      </c>
      <c r="X19" s="161">
        <v>0</v>
      </c>
      <c r="Y19" s="161">
        <v>0</v>
      </c>
      <c r="Z19" s="161">
        <v>0</v>
      </c>
      <c r="AA19" s="161">
        <v>0</v>
      </c>
      <c r="AB19" s="161">
        <v>0</v>
      </c>
      <c r="AC19" s="161">
        <v>0</v>
      </c>
      <c r="AD19" s="161">
        <v>0</v>
      </c>
      <c r="AE19" s="161">
        <v>0</v>
      </c>
      <c r="AF19" s="161">
        <v>0</v>
      </c>
      <c r="AG19" s="161">
        <v>0</v>
      </c>
      <c r="AH19" s="161">
        <v>0</v>
      </c>
      <c r="AI19" s="161">
        <v>0</v>
      </c>
      <c r="AJ19" s="161">
        <v>0</v>
      </c>
      <c r="AK19" s="161">
        <v>0</v>
      </c>
      <c r="AL19" s="161">
        <v>0</v>
      </c>
      <c r="AM19" s="161">
        <v>0</v>
      </c>
      <c r="AN19" s="161">
        <v>0</v>
      </c>
      <c r="AO19" s="161">
        <v>0</v>
      </c>
      <c r="AP19" s="161">
        <v>0</v>
      </c>
      <c r="AQ19" s="161">
        <v>0</v>
      </c>
      <c r="AR19" s="161">
        <v>0</v>
      </c>
      <c r="AS19" s="161">
        <v>0</v>
      </c>
      <c r="AT19" s="161">
        <v>0</v>
      </c>
      <c r="AU19" s="161">
        <v>0</v>
      </c>
      <c r="AV19" s="161">
        <v>0</v>
      </c>
      <c r="AW19" s="161">
        <v>0</v>
      </c>
      <c r="AX19" s="161">
        <v>0</v>
      </c>
      <c r="AY19" s="161">
        <v>0</v>
      </c>
      <c r="AZ19" s="161">
        <v>0</v>
      </c>
      <c r="BA19" s="161">
        <v>0</v>
      </c>
      <c r="BB19" s="161">
        <v>0</v>
      </c>
      <c r="BC19" s="161">
        <v>0</v>
      </c>
      <c r="BD19" s="161">
        <v>0</v>
      </c>
      <c r="BE19" s="161">
        <v>0</v>
      </c>
      <c r="BF19" s="161">
        <v>0</v>
      </c>
      <c r="BG19" s="161">
        <v>0</v>
      </c>
      <c r="BH19" s="161">
        <v>0</v>
      </c>
      <c r="BI19" s="161">
        <v>0</v>
      </c>
      <c r="BJ19" s="161">
        <v>0</v>
      </c>
      <c r="BK19" s="161">
        <v>0</v>
      </c>
      <c r="BL19" s="161">
        <v>0</v>
      </c>
      <c r="BM19" s="161">
        <v>0</v>
      </c>
      <c r="BN19" s="161">
        <v>0</v>
      </c>
      <c r="BO19" s="161">
        <v>0</v>
      </c>
      <c r="BP19" s="161">
        <v>0</v>
      </c>
      <c r="BQ19" s="161">
        <v>0</v>
      </c>
      <c r="BR19" s="161">
        <v>0</v>
      </c>
      <c r="BS19" s="161">
        <v>0</v>
      </c>
      <c r="BT19" s="161">
        <v>0</v>
      </c>
      <c r="BU19" s="161">
        <v>0</v>
      </c>
      <c r="BV19" s="161">
        <v>0</v>
      </c>
      <c r="BW19" s="161">
        <v>0</v>
      </c>
      <c r="BX19" s="162">
        <v>0</v>
      </c>
      <c r="BY19" s="163">
        <f t="shared" si="1"/>
        <v>0</v>
      </c>
      <c r="BZ19" s="144"/>
      <c r="CA19" s="144"/>
      <c r="CB19" s="145"/>
      <c r="CC19" s="145"/>
      <c r="CD19" s="145"/>
      <c r="CE19" s="145"/>
      <c r="CF19" s="145"/>
      <c r="CG19" s="145"/>
      <c r="CH19" s="145"/>
      <c r="CI19" s="145"/>
      <c r="CJ19" s="145"/>
      <c r="CK19" s="145"/>
      <c r="CL19" s="145"/>
      <c r="CM19" s="145"/>
      <c r="CN19" s="145"/>
      <c r="CO19" s="145"/>
      <c r="CP19" s="145"/>
      <c r="CQ19" s="145"/>
      <c r="CR19" s="145"/>
      <c r="CS19" s="145"/>
      <c r="CT19" s="145"/>
      <c r="CU19" s="145"/>
      <c r="CV19" s="145"/>
      <c r="CW19" s="145"/>
      <c r="CX19" s="145"/>
      <c r="CY19" s="145"/>
      <c r="CZ19" s="145"/>
      <c r="DA19" s="145"/>
      <c r="DB19" s="145"/>
      <c r="DC19" s="145"/>
      <c r="DD19" s="145"/>
      <c r="DE19" s="145"/>
      <c r="DF19" s="145"/>
      <c r="DG19" s="145"/>
      <c r="DH19" s="145"/>
      <c r="DI19" s="145"/>
      <c r="DJ19" s="145"/>
      <c r="DK19" s="145"/>
      <c r="DL19" s="145"/>
      <c r="DM19" s="145"/>
      <c r="DN19" s="145"/>
      <c r="DO19" s="145"/>
      <c r="DP19" s="145"/>
      <c r="DQ19" s="145"/>
      <c r="DR19" s="145"/>
      <c r="DS19" s="145"/>
      <c r="DT19" s="145"/>
      <c r="DU19" s="145"/>
    </row>
    <row r="20" spans="1:125" ht="15.75" thickBot="1" x14ac:dyDescent="0.3">
      <c r="A20" s="9"/>
      <c r="B20" s="235"/>
      <c r="C20" s="190" t="s">
        <v>333</v>
      </c>
      <c r="D20" s="191">
        <v>0</v>
      </c>
      <c r="E20" s="160">
        <v>0</v>
      </c>
      <c r="F20" s="161">
        <v>0</v>
      </c>
      <c r="G20" s="161">
        <v>0</v>
      </c>
      <c r="H20" s="161">
        <v>0</v>
      </c>
      <c r="I20" s="161">
        <v>0</v>
      </c>
      <c r="J20" s="161">
        <v>0</v>
      </c>
      <c r="K20" s="161">
        <v>0</v>
      </c>
      <c r="L20" s="161">
        <v>0</v>
      </c>
      <c r="M20" s="161">
        <v>0</v>
      </c>
      <c r="N20" s="161">
        <v>0</v>
      </c>
      <c r="O20" s="161">
        <v>0</v>
      </c>
      <c r="P20" s="161">
        <v>0</v>
      </c>
      <c r="Q20" s="161">
        <v>0</v>
      </c>
      <c r="R20" s="161">
        <v>0</v>
      </c>
      <c r="S20" s="161">
        <v>0</v>
      </c>
      <c r="T20" s="161">
        <v>0</v>
      </c>
      <c r="U20" s="161">
        <v>0</v>
      </c>
      <c r="V20" s="161">
        <v>0</v>
      </c>
      <c r="W20" s="161">
        <v>0</v>
      </c>
      <c r="X20" s="161">
        <v>0</v>
      </c>
      <c r="Y20" s="161">
        <v>0</v>
      </c>
      <c r="Z20" s="161">
        <v>0</v>
      </c>
      <c r="AA20" s="161">
        <v>0</v>
      </c>
      <c r="AB20" s="161">
        <v>0</v>
      </c>
      <c r="AC20" s="161">
        <v>0</v>
      </c>
      <c r="AD20" s="161">
        <v>0</v>
      </c>
      <c r="AE20" s="161">
        <v>0</v>
      </c>
      <c r="AF20" s="161">
        <v>0</v>
      </c>
      <c r="AG20" s="161">
        <v>0</v>
      </c>
      <c r="AH20" s="161">
        <v>0</v>
      </c>
      <c r="AI20" s="161">
        <v>0</v>
      </c>
      <c r="AJ20" s="161">
        <v>0</v>
      </c>
      <c r="AK20" s="161">
        <v>0</v>
      </c>
      <c r="AL20" s="161">
        <v>0</v>
      </c>
      <c r="AM20" s="161">
        <v>0</v>
      </c>
      <c r="AN20" s="161">
        <v>0</v>
      </c>
      <c r="AO20" s="161">
        <v>0</v>
      </c>
      <c r="AP20" s="161">
        <v>0</v>
      </c>
      <c r="AQ20" s="161">
        <v>0</v>
      </c>
      <c r="AR20" s="161">
        <v>0</v>
      </c>
      <c r="AS20" s="161">
        <v>0</v>
      </c>
      <c r="AT20" s="161">
        <v>0</v>
      </c>
      <c r="AU20" s="161">
        <v>0</v>
      </c>
      <c r="AV20" s="161">
        <v>0</v>
      </c>
      <c r="AW20" s="161">
        <v>0</v>
      </c>
      <c r="AX20" s="161">
        <v>0</v>
      </c>
      <c r="AY20" s="161">
        <v>0</v>
      </c>
      <c r="AZ20" s="161">
        <v>0</v>
      </c>
      <c r="BA20" s="161">
        <v>0</v>
      </c>
      <c r="BB20" s="161">
        <v>0</v>
      </c>
      <c r="BC20" s="161">
        <v>0</v>
      </c>
      <c r="BD20" s="161">
        <v>0</v>
      </c>
      <c r="BE20" s="161">
        <v>0</v>
      </c>
      <c r="BF20" s="161">
        <v>0</v>
      </c>
      <c r="BG20" s="161">
        <v>0</v>
      </c>
      <c r="BH20" s="161">
        <v>0</v>
      </c>
      <c r="BI20" s="161">
        <v>0</v>
      </c>
      <c r="BJ20" s="161">
        <v>0</v>
      </c>
      <c r="BK20" s="161">
        <v>0</v>
      </c>
      <c r="BL20" s="161">
        <v>0</v>
      </c>
      <c r="BM20" s="161">
        <v>0</v>
      </c>
      <c r="BN20" s="161">
        <v>0</v>
      </c>
      <c r="BO20" s="161">
        <v>0</v>
      </c>
      <c r="BP20" s="161">
        <v>0</v>
      </c>
      <c r="BQ20" s="161">
        <v>0</v>
      </c>
      <c r="BR20" s="161">
        <v>0</v>
      </c>
      <c r="BS20" s="161">
        <v>0</v>
      </c>
      <c r="BT20" s="161">
        <v>0</v>
      </c>
      <c r="BU20" s="161">
        <v>0</v>
      </c>
      <c r="BV20" s="161">
        <v>0</v>
      </c>
      <c r="BW20" s="161">
        <v>0</v>
      </c>
      <c r="BX20" s="162">
        <v>0</v>
      </c>
      <c r="BY20" s="163">
        <f t="shared" si="1"/>
        <v>0</v>
      </c>
      <c r="BZ20" s="144"/>
      <c r="CA20" s="144"/>
      <c r="CB20" s="145"/>
      <c r="CC20" s="145"/>
      <c r="CD20" s="145"/>
      <c r="CE20" s="145"/>
      <c r="CF20" s="145"/>
      <c r="CG20" s="145"/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</row>
    <row r="21" spans="1:125" ht="15.75" thickBot="1" x14ac:dyDescent="0.3">
      <c r="A21" s="9"/>
      <c r="B21" s="235"/>
      <c r="C21" s="209" t="s">
        <v>334</v>
      </c>
      <c r="D21" s="184">
        <f>D22+D23</f>
        <v>0</v>
      </c>
      <c r="E21" s="185">
        <f t="shared" ref="E21:AA21" si="13">E22+E23</f>
        <v>0</v>
      </c>
      <c r="F21" s="186">
        <f t="shared" si="13"/>
        <v>0</v>
      </c>
      <c r="G21" s="186">
        <f t="shared" si="13"/>
        <v>0</v>
      </c>
      <c r="H21" s="186">
        <f t="shared" si="13"/>
        <v>0</v>
      </c>
      <c r="I21" s="186">
        <f t="shared" si="13"/>
        <v>0</v>
      </c>
      <c r="J21" s="186">
        <f t="shared" si="13"/>
        <v>0</v>
      </c>
      <c r="K21" s="186">
        <f t="shared" si="13"/>
        <v>0</v>
      </c>
      <c r="L21" s="186">
        <f t="shared" si="13"/>
        <v>0</v>
      </c>
      <c r="M21" s="186">
        <f t="shared" si="13"/>
        <v>0</v>
      </c>
      <c r="N21" s="186">
        <f t="shared" si="13"/>
        <v>0</v>
      </c>
      <c r="O21" s="186">
        <f t="shared" si="13"/>
        <v>0</v>
      </c>
      <c r="P21" s="186">
        <f t="shared" si="13"/>
        <v>0</v>
      </c>
      <c r="Q21" s="186">
        <f t="shared" si="13"/>
        <v>0</v>
      </c>
      <c r="R21" s="186">
        <f t="shared" si="13"/>
        <v>0</v>
      </c>
      <c r="S21" s="186">
        <f t="shared" si="13"/>
        <v>0</v>
      </c>
      <c r="T21" s="186">
        <f t="shared" si="13"/>
        <v>0</v>
      </c>
      <c r="U21" s="186">
        <f t="shared" si="13"/>
        <v>0</v>
      </c>
      <c r="V21" s="186">
        <f t="shared" si="13"/>
        <v>0</v>
      </c>
      <c r="W21" s="186">
        <f t="shared" si="13"/>
        <v>0</v>
      </c>
      <c r="X21" s="186">
        <f t="shared" si="13"/>
        <v>0</v>
      </c>
      <c r="Y21" s="186">
        <f t="shared" si="13"/>
        <v>0</v>
      </c>
      <c r="Z21" s="186">
        <f t="shared" si="13"/>
        <v>0</v>
      </c>
      <c r="AA21" s="186">
        <f t="shared" si="13"/>
        <v>0</v>
      </c>
      <c r="AB21" s="186">
        <f>AB22+AB23</f>
        <v>0</v>
      </c>
      <c r="AC21" s="186">
        <f t="shared" ref="AC21:BX21" si="14">AC22+AC23</f>
        <v>0</v>
      </c>
      <c r="AD21" s="186">
        <f t="shared" si="14"/>
        <v>0</v>
      </c>
      <c r="AE21" s="186">
        <f t="shared" si="14"/>
        <v>0</v>
      </c>
      <c r="AF21" s="186">
        <f t="shared" si="14"/>
        <v>0</v>
      </c>
      <c r="AG21" s="186">
        <f t="shared" si="14"/>
        <v>0</v>
      </c>
      <c r="AH21" s="186">
        <f t="shared" si="14"/>
        <v>0</v>
      </c>
      <c r="AI21" s="186">
        <f t="shared" si="14"/>
        <v>0</v>
      </c>
      <c r="AJ21" s="186">
        <f t="shared" si="14"/>
        <v>0</v>
      </c>
      <c r="AK21" s="186">
        <f t="shared" si="14"/>
        <v>0</v>
      </c>
      <c r="AL21" s="186">
        <f t="shared" si="14"/>
        <v>0</v>
      </c>
      <c r="AM21" s="186">
        <f t="shared" si="14"/>
        <v>0</v>
      </c>
      <c r="AN21" s="186">
        <f t="shared" si="14"/>
        <v>0</v>
      </c>
      <c r="AO21" s="186">
        <f t="shared" si="14"/>
        <v>0</v>
      </c>
      <c r="AP21" s="186">
        <f t="shared" si="14"/>
        <v>0</v>
      </c>
      <c r="AQ21" s="186">
        <f t="shared" si="14"/>
        <v>0</v>
      </c>
      <c r="AR21" s="186">
        <f t="shared" si="14"/>
        <v>0</v>
      </c>
      <c r="AS21" s="186">
        <f t="shared" si="14"/>
        <v>0</v>
      </c>
      <c r="AT21" s="186">
        <f t="shared" si="14"/>
        <v>0</v>
      </c>
      <c r="AU21" s="186">
        <f t="shared" si="14"/>
        <v>0</v>
      </c>
      <c r="AV21" s="186">
        <f t="shared" si="14"/>
        <v>0</v>
      </c>
      <c r="AW21" s="186">
        <f t="shared" si="14"/>
        <v>0</v>
      </c>
      <c r="AX21" s="186">
        <f t="shared" si="14"/>
        <v>0</v>
      </c>
      <c r="AY21" s="186">
        <f t="shared" si="14"/>
        <v>0</v>
      </c>
      <c r="AZ21" s="186">
        <f t="shared" si="14"/>
        <v>0</v>
      </c>
      <c r="BA21" s="186">
        <f t="shared" si="14"/>
        <v>0</v>
      </c>
      <c r="BB21" s="186">
        <f t="shared" si="14"/>
        <v>0</v>
      </c>
      <c r="BC21" s="186">
        <f t="shared" si="14"/>
        <v>0</v>
      </c>
      <c r="BD21" s="186">
        <f t="shared" si="14"/>
        <v>0</v>
      </c>
      <c r="BE21" s="186">
        <f t="shared" si="14"/>
        <v>0</v>
      </c>
      <c r="BF21" s="186">
        <f t="shared" si="14"/>
        <v>0</v>
      </c>
      <c r="BG21" s="186">
        <f t="shared" si="14"/>
        <v>0</v>
      </c>
      <c r="BH21" s="186">
        <f t="shared" si="14"/>
        <v>0</v>
      </c>
      <c r="BI21" s="186">
        <f t="shared" si="14"/>
        <v>0</v>
      </c>
      <c r="BJ21" s="186">
        <f t="shared" si="14"/>
        <v>0</v>
      </c>
      <c r="BK21" s="186">
        <f t="shared" si="14"/>
        <v>0</v>
      </c>
      <c r="BL21" s="186">
        <f t="shared" si="14"/>
        <v>0</v>
      </c>
      <c r="BM21" s="186">
        <f t="shared" si="14"/>
        <v>0</v>
      </c>
      <c r="BN21" s="186">
        <f t="shared" si="14"/>
        <v>0</v>
      </c>
      <c r="BO21" s="186">
        <f t="shared" si="14"/>
        <v>0</v>
      </c>
      <c r="BP21" s="186">
        <f t="shared" si="14"/>
        <v>0</v>
      </c>
      <c r="BQ21" s="186">
        <f t="shared" si="14"/>
        <v>0</v>
      </c>
      <c r="BR21" s="186">
        <f t="shared" si="14"/>
        <v>0</v>
      </c>
      <c r="BS21" s="186">
        <f t="shared" si="14"/>
        <v>0</v>
      </c>
      <c r="BT21" s="186">
        <f t="shared" si="14"/>
        <v>0</v>
      </c>
      <c r="BU21" s="186">
        <f t="shared" si="14"/>
        <v>0</v>
      </c>
      <c r="BV21" s="186">
        <f t="shared" si="14"/>
        <v>0</v>
      </c>
      <c r="BW21" s="186">
        <f t="shared" si="14"/>
        <v>0</v>
      </c>
      <c r="BX21" s="187">
        <f t="shared" si="14"/>
        <v>0</v>
      </c>
      <c r="BY21" s="166">
        <f t="shared" si="1"/>
        <v>0</v>
      </c>
      <c r="BZ21" s="144"/>
      <c r="CA21" s="144"/>
      <c r="CB21" s="145"/>
      <c r="CC21" s="145"/>
      <c r="CD21" s="145"/>
      <c r="CE21" s="145"/>
      <c r="CF21" s="145"/>
      <c r="CG21" s="145"/>
      <c r="CH21" s="145"/>
      <c r="CI21" s="145"/>
      <c r="CJ21" s="145"/>
      <c r="CK21" s="145"/>
      <c r="CL21" s="145"/>
      <c r="CM21" s="145"/>
      <c r="CN21" s="145"/>
      <c r="CO21" s="145"/>
      <c r="CP21" s="145"/>
      <c r="CQ21" s="145"/>
      <c r="CR21" s="145"/>
      <c r="CS21" s="145"/>
      <c r="CT21" s="145"/>
      <c r="CU21" s="145"/>
      <c r="CV21" s="145"/>
      <c r="CW21" s="145"/>
      <c r="CX21" s="145"/>
      <c r="CY21" s="145"/>
      <c r="CZ21" s="145"/>
      <c r="DA21" s="145"/>
      <c r="DB21" s="145"/>
      <c r="DC21" s="145"/>
      <c r="DD21" s="145"/>
      <c r="DE21" s="145"/>
      <c r="DF21" s="145"/>
      <c r="DG21" s="145"/>
      <c r="DH21" s="145"/>
      <c r="DI21" s="145"/>
      <c r="DJ21" s="145"/>
      <c r="DK21" s="145"/>
      <c r="DL21" s="145"/>
      <c r="DM21" s="145"/>
      <c r="DN21" s="145"/>
      <c r="DO21" s="145"/>
      <c r="DP21" s="145"/>
      <c r="DQ21" s="145"/>
      <c r="DR21" s="145"/>
      <c r="DS21" s="145"/>
      <c r="DT21" s="145"/>
      <c r="DU21" s="145"/>
    </row>
    <row r="22" spans="1:125" x14ac:dyDescent="0.25">
      <c r="A22" s="9"/>
      <c r="B22" s="235"/>
      <c r="C22" s="192" t="s">
        <v>332</v>
      </c>
      <c r="D22" s="193">
        <v>0</v>
      </c>
      <c r="E22" s="160">
        <v>0</v>
      </c>
      <c r="F22" s="161">
        <v>0</v>
      </c>
      <c r="G22" s="161">
        <v>0</v>
      </c>
      <c r="H22" s="161">
        <v>0</v>
      </c>
      <c r="I22" s="161">
        <v>0</v>
      </c>
      <c r="J22" s="161">
        <v>0</v>
      </c>
      <c r="K22" s="161">
        <v>0</v>
      </c>
      <c r="L22" s="161">
        <v>0</v>
      </c>
      <c r="M22" s="161">
        <v>0</v>
      </c>
      <c r="N22" s="161">
        <v>0</v>
      </c>
      <c r="O22" s="161">
        <v>0</v>
      </c>
      <c r="P22" s="161">
        <v>0</v>
      </c>
      <c r="Q22" s="161">
        <v>0</v>
      </c>
      <c r="R22" s="161">
        <v>0</v>
      </c>
      <c r="S22" s="161">
        <v>0</v>
      </c>
      <c r="T22" s="161">
        <v>0</v>
      </c>
      <c r="U22" s="161">
        <v>0</v>
      </c>
      <c r="V22" s="161">
        <v>0</v>
      </c>
      <c r="W22" s="161">
        <v>0</v>
      </c>
      <c r="X22" s="161">
        <v>0</v>
      </c>
      <c r="Y22" s="161">
        <v>0</v>
      </c>
      <c r="Z22" s="161">
        <v>0</v>
      </c>
      <c r="AA22" s="161">
        <v>0</v>
      </c>
      <c r="AB22" s="161">
        <v>0</v>
      </c>
      <c r="AC22" s="161">
        <v>0</v>
      </c>
      <c r="AD22" s="161">
        <v>0</v>
      </c>
      <c r="AE22" s="161">
        <v>0</v>
      </c>
      <c r="AF22" s="161">
        <v>0</v>
      </c>
      <c r="AG22" s="161">
        <v>0</v>
      </c>
      <c r="AH22" s="161">
        <v>0</v>
      </c>
      <c r="AI22" s="161">
        <v>0</v>
      </c>
      <c r="AJ22" s="161">
        <v>0</v>
      </c>
      <c r="AK22" s="161">
        <v>0</v>
      </c>
      <c r="AL22" s="161">
        <v>0</v>
      </c>
      <c r="AM22" s="161">
        <v>0</v>
      </c>
      <c r="AN22" s="161">
        <v>0</v>
      </c>
      <c r="AO22" s="161">
        <v>0</v>
      </c>
      <c r="AP22" s="161">
        <v>0</v>
      </c>
      <c r="AQ22" s="161">
        <v>0</v>
      </c>
      <c r="AR22" s="161">
        <v>0</v>
      </c>
      <c r="AS22" s="161">
        <v>0</v>
      </c>
      <c r="AT22" s="161">
        <v>0</v>
      </c>
      <c r="AU22" s="161">
        <v>0</v>
      </c>
      <c r="AV22" s="161">
        <v>0</v>
      </c>
      <c r="AW22" s="161">
        <v>0</v>
      </c>
      <c r="AX22" s="161">
        <v>0</v>
      </c>
      <c r="AY22" s="161">
        <v>0</v>
      </c>
      <c r="AZ22" s="161">
        <v>0</v>
      </c>
      <c r="BA22" s="161">
        <v>0</v>
      </c>
      <c r="BB22" s="161">
        <v>0</v>
      </c>
      <c r="BC22" s="161">
        <v>0</v>
      </c>
      <c r="BD22" s="161">
        <v>0</v>
      </c>
      <c r="BE22" s="161">
        <v>0</v>
      </c>
      <c r="BF22" s="161">
        <v>0</v>
      </c>
      <c r="BG22" s="161">
        <v>0</v>
      </c>
      <c r="BH22" s="161">
        <v>0</v>
      </c>
      <c r="BI22" s="161">
        <v>0</v>
      </c>
      <c r="BJ22" s="161">
        <v>0</v>
      </c>
      <c r="BK22" s="161">
        <v>0</v>
      </c>
      <c r="BL22" s="161">
        <v>0</v>
      </c>
      <c r="BM22" s="161">
        <v>0</v>
      </c>
      <c r="BN22" s="161">
        <v>0</v>
      </c>
      <c r="BO22" s="161">
        <v>0</v>
      </c>
      <c r="BP22" s="161">
        <v>0</v>
      </c>
      <c r="BQ22" s="161">
        <v>0</v>
      </c>
      <c r="BR22" s="161">
        <v>0</v>
      </c>
      <c r="BS22" s="161">
        <v>0</v>
      </c>
      <c r="BT22" s="161">
        <v>0</v>
      </c>
      <c r="BU22" s="161">
        <v>0</v>
      </c>
      <c r="BV22" s="161">
        <v>0</v>
      </c>
      <c r="BW22" s="161">
        <v>0</v>
      </c>
      <c r="BX22" s="162">
        <v>0</v>
      </c>
      <c r="BY22" s="163">
        <f t="shared" si="1"/>
        <v>0</v>
      </c>
      <c r="BZ22" s="144"/>
      <c r="CA22" s="144"/>
      <c r="CB22" s="145"/>
      <c r="CC22" s="145"/>
      <c r="CD22" s="145"/>
      <c r="CE22" s="145"/>
      <c r="CF22" s="145"/>
      <c r="CG22" s="145"/>
      <c r="CH22" s="145"/>
      <c r="CI22" s="145"/>
      <c r="CJ22" s="145"/>
      <c r="CK22" s="145"/>
      <c r="CL22" s="145"/>
      <c r="CM22" s="145"/>
      <c r="CN22" s="145"/>
      <c r="CO22" s="145"/>
      <c r="CP22" s="145"/>
      <c r="CQ22" s="145"/>
      <c r="CR22" s="145"/>
      <c r="CS22" s="145"/>
      <c r="CT22" s="145"/>
      <c r="CU22" s="145"/>
      <c r="CV22" s="145"/>
      <c r="CW22" s="145"/>
      <c r="CX22" s="145"/>
      <c r="CY22" s="145"/>
      <c r="CZ22" s="145"/>
      <c r="DA22" s="145"/>
      <c r="DB22" s="145"/>
      <c r="DC22" s="145"/>
      <c r="DD22" s="145"/>
      <c r="DE22" s="145"/>
      <c r="DF22" s="145"/>
      <c r="DG22" s="145"/>
      <c r="DH22" s="145"/>
      <c r="DI22" s="145"/>
      <c r="DJ22" s="145"/>
      <c r="DK22" s="145"/>
      <c r="DL22" s="145"/>
      <c r="DM22" s="145"/>
      <c r="DN22" s="145"/>
      <c r="DO22" s="145"/>
      <c r="DP22" s="145"/>
      <c r="DQ22" s="145"/>
      <c r="DR22" s="145"/>
      <c r="DS22" s="145"/>
      <c r="DT22" s="145"/>
      <c r="DU22" s="145"/>
    </row>
    <row r="23" spans="1:125" ht="15.75" thickBot="1" x14ac:dyDescent="0.3">
      <c r="A23" s="9"/>
      <c r="B23" s="235"/>
      <c r="C23" s="190" t="s">
        <v>333</v>
      </c>
      <c r="D23" s="194">
        <v>0</v>
      </c>
      <c r="E23" s="160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1">
        <v>0</v>
      </c>
      <c r="R23" s="161">
        <v>0</v>
      </c>
      <c r="S23" s="161">
        <v>0</v>
      </c>
      <c r="T23" s="161">
        <v>0</v>
      </c>
      <c r="U23" s="161">
        <v>0</v>
      </c>
      <c r="V23" s="161">
        <v>0</v>
      </c>
      <c r="W23" s="161">
        <v>0</v>
      </c>
      <c r="X23" s="161">
        <v>0</v>
      </c>
      <c r="Y23" s="161">
        <v>0</v>
      </c>
      <c r="Z23" s="161">
        <v>0</v>
      </c>
      <c r="AA23" s="161">
        <v>0</v>
      </c>
      <c r="AB23" s="161">
        <v>0</v>
      </c>
      <c r="AC23" s="161">
        <v>0</v>
      </c>
      <c r="AD23" s="161">
        <v>0</v>
      </c>
      <c r="AE23" s="161">
        <v>0</v>
      </c>
      <c r="AF23" s="161">
        <v>0</v>
      </c>
      <c r="AG23" s="161">
        <v>0</v>
      </c>
      <c r="AH23" s="161">
        <v>0</v>
      </c>
      <c r="AI23" s="161">
        <v>0</v>
      </c>
      <c r="AJ23" s="161">
        <v>0</v>
      </c>
      <c r="AK23" s="161">
        <v>0</v>
      </c>
      <c r="AL23" s="161">
        <v>0</v>
      </c>
      <c r="AM23" s="161">
        <v>0</v>
      </c>
      <c r="AN23" s="161">
        <v>0</v>
      </c>
      <c r="AO23" s="161">
        <v>0</v>
      </c>
      <c r="AP23" s="161">
        <v>0</v>
      </c>
      <c r="AQ23" s="161">
        <v>0</v>
      </c>
      <c r="AR23" s="161">
        <v>0</v>
      </c>
      <c r="AS23" s="161">
        <v>0</v>
      </c>
      <c r="AT23" s="161">
        <v>0</v>
      </c>
      <c r="AU23" s="161">
        <v>0</v>
      </c>
      <c r="AV23" s="161">
        <v>0</v>
      </c>
      <c r="AW23" s="161">
        <v>0</v>
      </c>
      <c r="AX23" s="161">
        <v>0</v>
      </c>
      <c r="AY23" s="161">
        <v>0</v>
      </c>
      <c r="AZ23" s="161">
        <v>0</v>
      </c>
      <c r="BA23" s="161">
        <v>0</v>
      </c>
      <c r="BB23" s="161">
        <v>0</v>
      </c>
      <c r="BC23" s="161">
        <v>0</v>
      </c>
      <c r="BD23" s="161">
        <v>0</v>
      </c>
      <c r="BE23" s="161">
        <v>0</v>
      </c>
      <c r="BF23" s="161">
        <v>0</v>
      </c>
      <c r="BG23" s="161">
        <v>0</v>
      </c>
      <c r="BH23" s="161">
        <v>0</v>
      </c>
      <c r="BI23" s="161">
        <v>0</v>
      </c>
      <c r="BJ23" s="161">
        <v>0</v>
      </c>
      <c r="BK23" s="161">
        <v>0</v>
      </c>
      <c r="BL23" s="161">
        <v>0</v>
      </c>
      <c r="BM23" s="161">
        <v>0</v>
      </c>
      <c r="BN23" s="161">
        <v>0</v>
      </c>
      <c r="BO23" s="161">
        <v>0</v>
      </c>
      <c r="BP23" s="161">
        <v>0</v>
      </c>
      <c r="BQ23" s="161">
        <v>0</v>
      </c>
      <c r="BR23" s="161">
        <v>0</v>
      </c>
      <c r="BS23" s="161">
        <v>0</v>
      </c>
      <c r="BT23" s="161">
        <v>0</v>
      </c>
      <c r="BU23" s="161">
        <v>0</v>
      </c>
      <c r="BV23" s="161">
        <v>0</v>
      </c>
      <c r="BW23" s="161">
        <v>0</v>
      </c>
      <c r="BX23" s="162">
        <v>0</v>
      </c>
      <c r="BY23" s="163">
        <f t="shared" si="1"/>
        <v>0</v>
      </c>
      <c r="BZ23" s="144"/>
      <c r="CA23" s="144"/>
      <c r="CB23" s="145"/>
      <c r="CC23" s="145"/>
      <c r="CD23" s="145"/>
      <c r="CE23" s="145"/>
      <c r="CF23" s="145"/>
      <c r="CG23" s="145"/>
      <c r="CH23" s="145"/>
      <c r="CI23" s="145"/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O23" s="145"/>
      <c r="DP23" s="145"/>
      <c r="DQ23" s="145"/>
      <c r="DR23" s="145"/>
      <c r="DS23" s="145"/>
      <c r="DT23" s="145"/>
      <c r="DU23" s="145"/>
    </row>
    <row r="24" spans="1:125" ht="15.75" thickBot="1" x14ac:dyDescent="0.3">
      <c r="A24" s="9"/>
      <c r="B24" s="236"/>
      <c r="C24" s="195" t="s">
        <v>20</v>
      </c>
      <c r="D24" s="196">
        <f>D18+D21</f>
        <v>0</v>
      </c>
      <c r="E24" s="197">
        <f>E18+E21</f>
        <v>0</v>
      </c>
      <c r="F24" s="198">
        <f t="shared" ref="F24:AA24" si="15">F18+F21</f>
        <v>0</v>
      </c>
      <c r="G24" s="198">
        <f t="shared" si="15"/>
        <v>0</v>
      </c>
      <c r="H24" s="198">
        <f t="shared" si="15"/>
        <v>0</v>
      </c>
      <c r="I24" s="198">
        <f t="shared" si="15"/>
        <v>0</v>
      </c>
      <c r="J24" s="198">
        <f t="shared" si="15"/>
        <v>0</v>
      </c>
      <c r="K24" s="198">
        <f t="shared" si="15"/>
        <v>0</v>
      </c>
      <c r="L24" s="198">
        <f t="shared" si="15"/>
        <v>0</v>
      </c>
      <c r="M24" s="198">
        <f t="shared" si="15"/>
        <v>0</v>
      </c>
      <c r="N24" s="198">
        <f t="shared" si="15"/>
        <v>0</v>
      </c>
      <c r="O24" s="198">
        <f t="shared" si="15"/>
        <v>0</v>
      </c>
      <c r="P24" s="198">
        <f t="shared" si="15"/>
        <v>0</v>
      </c>
      <c r="Q24" s="198">
        <f t="shared" si="15"/>
        <v>0</v>
      </c>
      <c r="R24" s="198">
        <f t="shared" si="15"/>
        <v>0</v>
      </c>
      <c r="S24" s="198">
        <f t="shared" si="15"/>
        <v>0</v>
      </c>
      <c r="T24" s="198">
        <f t="shared" si="15"/>
        <v>0</v>
      </c>
      <c r="U24" s="198">
        <f t="shared" si="15"/>
        <v>0</v>
      </c>
      <c r="V24" s="198">
        <f t="shared" si="15"/>
        <v>0</v>
      </c>
      <c r="W24" s="198">
        <f t="shared" si="15"/>
        <v>0</v>
      </c>
      <c r="X24" s="198">
        <f t="shared" si="15"/>
        <v>0</v>
      </c>
      <c r="Y24" s="198">
        <f t="shared" si="15"/>
        <v>0</v>
      </c>
      <c r="Z24" s="198">
        <f t="shared" si="15"/>
        <v>0</v>
      </c>
      <c r="AA24" s="198">
        <f t="shared" si="15"/>
        <v>0</v>
      </c>
      <c r="AB24" s="198">
        <f>AB18+AB21</f>
        <v>0</v>
      </c>
      <c r="AC24" s="198">
        <f t="shared" ref="AC24:BX24" si="16">AC18+AC21</f>
        <v>0</v>
      </c>
      <c r="AD24" s="198">
        <f t="shared" si="16"/>
        <v>0</v>
      </c>
      <c r="AE24" s="198">
        <f t="shared" si="16"/>
        <v>0</v>
      </c>
      <c r="AF24" s="198">
        <f t="shared" si="16"/>
        <v>0</v>
      </c>
      <c r="AG24" s="198">
        <f t="shared" si="16"/>
        <v>0</v>
      </c>
      <c r="AH24" s="198">
        <f t="shared" si="16"/>
        <v>0</v>
      </c>
      <c r="AI24" s="198">
        <f t="shared" si="16"/>
        <v>0</v>
      </c>
      <c r="AJ24" s="198">
        <f t="shared" si="16"/>
        <v>0</v>
      </c>
      <c r="AK24" s="198">
        <f t="shared" si="16"/>
        <v>0</v>
      </c>
      <c r="AL24" s="198">
        <f t="shared" si="16"/>
        <v>0</v>
      </c>
      <c r="AM24" s="198">
        <f t="shared" si="16"/>
        <v>0</v>
      </c>
      <c r="AN24" s="198">
        <f t="shared" si="16"/>
        <v>0</v>
      </c>
      <c r="AO24" s="198">
        <f t="shared" si="16"/>
        <v>0</v>
      </c>
      <c r="AP24" s="198">
        <f t="shared" si="16"/>
        <v>0</v>
      </c>
      <c r="AQ24" s="198">
        <f t="shared" si="16"/>
        <v>0</v>
      </c>
      <c r="AR24" s="198">
        <f t="shared" si="16"/>
        <v>0</v>
      </c>
      <c r="AS24" s="198">
        <f t="shared" si="16"/>
        <v>0</v>
      </c>
      <c r="AT24" s="198">
        <f t="shared" si="16"/>
        <v>0</v>
      </c>
      <c r="AU24" s="198">
        <f t="shared" si="16"/>
        <v>0</v>
      </c>
      <c r="AV24" s="198">
        <f t="shared" si="16"/>
        <v>0</v>
      </c>
      <c r="AW24" s="198">
        <f t="shared" si="16"/>
        <v>0</v>
      </c>
      <c r="AX24" s="198">
        <f t="shared" si="16"/>
        <v>0</v>
      </c>
      <c r="AY24" s="198">
        <f t="shared" si="16"/>
        <v>0</v>
      </c>
      <c r="AZ24" s="198">
        <f t="shared" si="16"/>
        <v>0</v>
      </c>
      <c r="BA24" s="198">
        <f t="shared" si="16"/>
        <v>0</v>
      </c>
      <c r="BB24" s="198">
        <f t="shared" si="16"/>
        <v>0</v>
      </c>
      <c r="BC24" s="198">
        <f t="shared" si="16"/>
        <v>0</v>
      </c>
      <c r="BD24" s="198">
        <f t="shared" si="16"/>
        <v>0</v>
      </c>
      <c r="BE24" s="198">
        <f t="shared" si="16"/>
        <v>0</v>
      </c>
      <c r="BF24" s="198">
        <f t="shared" si="16"/>
        <v>0</v>
      </c>
      <c r="BG24" s="198">
        <f t="shared" si="16"/>
        <v>0</v>
      </c>
      <c r="BH24" s="198">
        <f t="shared" si="16"/>
        <v>0</v>
      </c>
      <c r="BI24" s="198">
        <f t="shared" si="16"/>
        <v>0</v>
      </c>
      <c r="BJ24" s="198">
        <f t="shared" si="16"/>
        <v>0</v>
      </c>
      <c r="BK24" s="198">
        <f t="shared" si="16"/>
        <v>0</v>
      </c>
      <c r="BL24" s="198">
        <f t="shared" si="16"/>
        <v>0</v>
      </c>
      <c r="BM24" s="198">
        <f t="shared" si="16"/>
        <v>0</v>
      </c>
      <c r="BN24" s="198">
        <f t="shared" si="16"/>
        <v>0</v>
      </c>
      <c r="BO24" s="198">
        <f t="shared" si="16"/>
        <v>0</v>
      </c>
      <c r="BP24" s="198">
        <f t="shared" si="16"/>
        <v>0</v>
      </c>
      <c r="BQ24" s="198">
        <f t="shared" si="16"/>
        <v>0</v>
      </c>
      <c r="BR24" s="198">
        <f t="shared" si="16"/>
        <v>0</v>
      </c>
      <c r="BS24" s="198">
        <f t="shared" si="16"/>
        <v>0</v>
      </c>
      <c r="BT24" s="198">
        <f t="shared" si="16"/>
        <v>0</v>
      </c>
      <c r="BU24" s="198">
        <f t="shared" si="16"/>
        <v>0</v>
      </c>
      <c r="BV24" s="198">
        <f t="shared" si="16"/>
        <v>0</v>
      </c>
      <c r="BW24" s="198">
        <f t="shared" si="16"/>
        <v>0</v>
      </c>
      <c r="BX24" s="204">
        <f t="shared" si="16"/>
        <v>0</v>
      </c>
      <c r="BY24" s="205">
        <f t="shared" si="1"/>
        <v>0</v>
      </c>
      <c r="BZ24" s="144"/>
      <c r="CA24" s="144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145"/>
      <c r="CR24" s="145"/>
      <c r="CS24" s="145"/>
      <c r="CT24" s="145"/>
      <c r="CU24" s="145"/>
      <c r="CV24" s="145"/>
      <c r="CW24" s="145"/>
      <c r="CX24" s="145"/>
      <c r="CY24" s="145"/>
      <c r="CZ24" s="145"/>
      <c r="DA24" s="145"/>
      <c r="DB24" s="145"/>
      <c r="DC24" s="145"/>
      <c r="DD24" s="145"/>
      <c r="DE24" s="145"/>
      <c r="DF24" s="145"/>
      <c r="DG24" s="145"/>
      <c r="DH24" s="145"/>
      <c r="DI24" s="145"/>
      <c r="DJ24" s="145"/>
      <c r="DK24" s="145"/>
      <c r="DL24" s="145"/>
      <c r="DM24" s="145"/>
      <c r="DN24" s="145"/>
      <c r="DO24" s="145"/>
      <c r="DP24" s="145"/>
      <c r="DQ24" s="145"/>
      <c r="DR24" s="145"/>
      <c r="DS24" s="145"/>
      <c r="DT24" s="145"/>
      <c r="DU24" s="145"/>
    </row>
    <row r="25" spans="1:125" x14ac:dyDescent="0.25">
      <c r="A25" s="9"/>
      <c r="B25" s="199"/>
      <c r="C25" s="199"/>
      <c r="D25" s="199"/>
      <c r="E25" s="199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144"/>
      <c r="BY25" s="144"/>
      <c r="BZ25" s="144"/>
      <c r="CA25" s="144"/>
      <c r="CB25" s="145"/>
      <c r="CC25" s="145"/>
      <c r="CD25" s="145"/>
      <c r="CE25" s="145"/>
      <c r="CF25" s="145"/>
      <c r="CG25" s="145"/>
      <c r="CH25" s="145"/>
      <c r="CI25" s="145"/>
      <c r="CJ25" s="145"/>
      <c r="CK25" s="145"/>
      <c r="CL25" s="145"/>
      <c r="CM25" s="145"/>
      <c r="CN25" s="145"/>
      <c r="CO25" s="145"/>
      <c r="CP25" s="145"/>
      <c r="CQ25" s="145"/>
      <c r="CR25" s="145"/>
      <c r="CS25" s="145"/>
      <c r="CT25" s="145"/>
      <c r="CU25" s="145"/>
      <c r="CV25" s="145"/>
      <c r="CW25" s="145"/>
      <c r="CX25" s="145"/>
      <c r="CY25" s="145"/>
      <c r="CZ25" s="145"/>
      <c r="DA25" s="145"/>
      <c r="DB25" s="145"/>
      <c r="DC25" s="145"/>
      <c r="DD25" s="145"/>
      <c r="DE25" s="145"/>
      <c r="DF25" s="145"/>
      <c r="DG25" s="145"/>
      <c r="DH25" s="145"/>
      <c r="DI25" s="145"/>
      <c r="DJ25" s="145"/>
      <c r="DK25" s="145"/>
      <c r="DL25" s="145"/>
      <c r="DM25" s="145"/>
      <c r="DN25" s="145"/>
      <c r="DO25" s="145"/>
      <c r="DP25" s="145"/>
      <c r="DQ25" s="145"/>
      <c r="DR25" s="145"/>
      <c r="DS25" s="145"/>
      <c r="DT25" s="145"/>
      <c r="DU25" s="145"/>
    </row>
    <row r="26" spans="1:125" x14ac:dyDescent="0.25">
      <c r="A26" s="9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199"/>
      <c r="AL26" s="199"/>
      <c r="AM26" s="199"/>
      <c r="AN26" s="199"/>
      <c r="AO26" s="199"/>
      <c r="AP26" s="199"/>
      <c r="AQ26" s="199"/>
      <c r="AR26" s="199"/>
      <c r="AS26" s="199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199"/>
      <c r="BH26" s="199"/>
      <c r="BI26" s="199"/>
      <c r="BJ26" s="199"/>
      <c r="BK26" s="199"/>
      <c r="BL26" s="199"/>
      <c r="BM26" s="199"/>
      <c r="BN26" s="199"/>
      <c r="BO26" s="199"/>
      <c r="BP26" s="199"/>
      <c r="BQ26" s="199"/>
      <c r="BR26" s="199"/>
      <c r="BS26" s="199"/>
      <c r="BT26" s="199"/>
      <c r="BU26" s="199"/>
      <c r="BV26" s="199"/>
      <c r="BW26" s="199"/>
      <c r="BX26" s="199"/>
      <c r="BY26" s="199"/>
      <c r="BZ26" s="199"/>
      <c r="CA26" s="199"/>
    </row>
    <row r="27" spans="1:125" x14ac:dyDescent="0.25">
      <c r="A27" s="9"/>
      <c r="B27" s="199"/>
      <c r="C27" s="199"/>
      <c r="D27" s="199"/>
      <c r="E27" s="199"/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199"/>
      <c r="AF27" s="199"/>
      <c r="AG27" s="199"/>
      <c r="AH27" s="199"/>
      <c r="AI27" s="199"/>
      <c r="AJ27" s="199"/>
      <c r="AK27" s="199"/>
      <c r="AL27" s="199"/>
      <c r="AM27" s="199"/>
      <c r="AN27" s="199"/>
      <c r="AO27" s="199"/>
      <c r="AP27" s="199"/>
      <c r="AQ27" s="199"/>
      <c r="AR27" s="199"/>
      <c r="AS27" s="199"/>
      <c r="AT27" s="199"/>
      <c r="AU27" s="199"/>
      <c r="AV27" s="199"/>
      <c r="AW27" s="199"/>
      <c r="AX27" s="199"/>
      <c r="AY27" s="199"/>
      <c r="AZ27" s="199"/>
      <c r="BA27" s="199"/>
      <c r="BB27" s="199"/>
      <c r="BC27" s="199"/>
      <c r="BD27" s="199"/>
      <c r="BE27" s="199"/>
      <c r="BF27" s="199"/>
      <c r="BG27" s="199"/>
      <c r="BH27" s="199"/>
      <c r="BI27" s="199"/>
      <c r="BJ27" s="199"/>
      <c r="BK27" s="199"/>
      <c r="BL27" s="199"/>
      <c r="BM27" s="199"/>
      <c r="BN27" s="199"/>
      <c r="BO27" s="199"/>
      <c r="BP27" s="199"/>
      <c r="BQ27" s="199"/>
      <c r="BR27" s="199"/>
      <c r="BS27" s="199"/>
      <c r="BT27" s="199"/>
      <c r="BU27" s="199"/>
      <c r="BV27" s="199"/>
      <c r="BW27" s="199"/>
      <c r="BX27" s="199"/>
      <c r="BY27" s="199"/>
      <c r="BZ27" s="199"/>
      <c r="CA27" s="199"/>
    </row>
    <row r="28" spans="1:125" x14ac:dyDescent="0.25">
      <c r="A28" s="9"/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199"/>
      <c r="BH28" s="199"/>
      <c r="BI28" s="199"/>
      <c r="BJ28" s="199"/>
      <c r="BK28" s="199"/>
      <c r="BL28" s="199"/>
      <c r="BM28" s="199"/>
      <c r="BN28" s="199"/>
      <c r="BO28" s="199"/>
      <c r="BP28" s="199"/>
      <c r="BQ28" s="199"/>
      <c r="BR28" s="199"/>
      <c r="BS28" s="199"/>
      <c r="BT28" s="199"/>
      <c r="BU28" s="199"/>
      <c r="BV28" s="199"/>
      <c r="BW28" s="199"/>
      <c r="BX28" s="199"/>
      <c r="BY28" s="199"/>
      <c r="BZ28" s="199"/>
      <c r="CA28" s="199"/>
    </row>
    <row r="29" spans="1:125" x14ac:dyDescent="0.25">
      <c r="A29" s="9"/>
      <c r="B29" s="199"/>
      <c r="C29" s="199"/>
      <c r="D29" s="199"/>
      <c r="E29" s="199"/>
      <c r="F29" s="199"/>
      <c r="G29" s="199"/>
      <c r="H29" s="199"/>
      <c r="I29" s="199"/>
      <c r="J29" s="199"/>
      <c r="K29" s="199"/>
      <c r="L29" s="199"/>
      <c r="M29" s="199"/>
      <c r="N29" s="199"/>
      <c r="O29" s="199"/>
      <c r="P29" s="199"/>
      <c r="Q29" s="199"/>
      <c r="R29" s="199"/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  <c r="BL29" s="199"/>
      <c r="BM29" s="199"/>
      <c r="BN29" s="199"/>
      <c r="BO29" s="199"/>
      <c r="BP29" s="199"/>
      <c r="BQ29" s="199"/>
      <c r="BR29" s="199"/>
      <c r="BS29" s="199"/>
      <c r="BT29" s="199"/>
      <c r="BU29" s="199"/>
      <c r="BV29" s="199"/>
      <c r="BW29" s="199"/>
      <c r="BX29" s="199"/>
      <c r="BY29" s="199"/>
      <c r="BZ29" s="199"/>
      <c r="CA29" s="199"/>
    </row>
    <row r="30" spans="1:125" x14ac:dyDescent="0.25">
      <c r="A30" s="9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199"/>
      <c r="X30" s="199"/>
      <c r="Y30" s="199"/>
      <c r="Z30" s="199"/>
      <c r="AA30" s="199"/>
      <c r="AB30" s="199"/>
      <c r="AC30" s="199"/>
      <c r="AD30" s="199"/>
      <c r="AE30" s="199"/>
      <c r="AF30" s="199"/>
      <c r="AG30" s="199"/>
      <c r="AH30" s="199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  <c r="BL30" s="199"/>
      <c r="BM30" s="199"/>
      <c r="BN30" s="199"/>
      <c r="BO30" s="199"/>
      <c r="BP30" s="199"/>
      <c r="BQ30" s="199"/>
      <c r="BR30" s="199"/>
      <c r="BS30" s="199"/>
      <c r="BT30" s="199"/>
      <c r="BU30" s="199"/>
      <c r="BV30" s="199"/>
      <c r="BW30" s="199"/>
      <c r="BX30" s="199"/>
      <c r="BY30" s="199"/>
      <c r="BZ30" s="199"/>
      <c r="CA30" s="199"/>
    </row>
    <row r="31" spans="1:125" x14ac:dyDescent="0.25">
      <c r="A31" s="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199"/>
      <c r="BZ31" s="199"/>
      <c r="CA31" s="199"/>
    </row>
    <row r="32" spans="1:125" x14ac:dyDescent="0.25">
      <c r="A32" s="9"/>
      <c r="B32" s="199"/>
      <c r="C32" s="199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99"/>
      <c r="AE32" s="199"/>
      <c r="AF32" s="199"/>
      <c r="AG32" s="199"/>
      <c r="AH32" s="199"/>
      <c r="AI32" s="199"/>
      <c r="AJ32" s="199"/>
      <c r="AK32" s="199"/>
      <c r="AL32" s="199"/>
      <c r="AM32" s="199"/>
      <c r="AN32" s="199"/>
      <c r="AO32" s="199"/>
      <c r="AP32" s="199"/>
      <c r="AQ32" s="199"/>
      <c r="AR32" s="199"/>
      <c r="AS32" s="199"/>
      <c r="AT32" s="199"/>
      <c r="AU32" s="199"/>
      <c r="AV32" s="199"/>
      <c r="AW32" s="199"/>
      <c r="AX32" s="199"/>
      <c r="AY32" s="199"/>
      <c r="AZ32" s="199"/>
      <c r="BA32" s="199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99"/>
      <c r="BM32" s="199"/>
      <c r="BN32" s="199"/>
      <c r="BO32" s="199"/>
      <c r="BP32" s="199"/>
      <c r="BQ32" s="199"/>
      <c r="BR32" s="199"/>
      <c r="BS32" s="199"/>
      <c r="BT32" s="199"/>
      <c r="BU32" s="199"/>
      <c r="BV32" s="199"/>
      <c r="BW32" s="199"/>
      <c r="BX32" s="199"/>
      <c r="BY32" s="199"/>
      <c r="BZ32" s="199"/>
      <c r="CA32" s="199"/>
    </row>
    <row r="33" spans="1:79" x14ac:dyDescent="0.25">
      <c r="A33" s="9"/>
      <c r="B33" s="199"/>
      <c r="C33" s="199"/>
      <c r="D33" s="199"/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199"/>
      <c r="T33" s="199"/>
      <c r="U33" s="199"/>
      <c r="V33" s="199"/>
      <c r="W33" s="199"/>
      <c r="X33" s="199"/>
      <c r="Y33" s="199"/>
      <c r="Z33" s="199"/>
      <c r="AA33" s="199"/>
      <c r="AB33" s="199"/>
      <c r="AC33" s="199"/>
      <c r="AD33" s="199"/>
      <c r="AE33" s="199"/>
      <c r="AF33" s="199"/>
      <c r="AG33" s="199"/>
      <c r="AH33" s="199"/>
      <c r="AI33" s="199"/>
      <c r="AJ33" s="199"/>
      <c r="AK33" s="199"/>
      <c r="AL33" s="199"/>
      <c r="AM33" s="199"/>
      <c r="AN33" s="199"/>
      <c r="AO33" s="199"/>
      <c r="AP33" s="199"/>
      <c r="AQ33" s="199"/>
      <c r="AR33" s="199"/>
      <c r="AS33" s="199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  <c r="BL33" s="199"/>
      <c r="BM33" s="199"/>
      <c r="BN33" s="199"/>
      <c r="BO33" s="199"/>
      <c r="BP33" s="199"/>
      <c r="BQ33" s="199"/>
      <c r="BR33" s="199"/>
      <c r="BS33" s="199"/>
      <c r="BT33" s="199"/>
      <c r="BU33" s="199"/>
      <c r="BV33" s="199"/>
      <c r="BW33" s="199"/>
      <c r="BX33" s="199"/>
      <c r="BY33" s="199"/>
      <c r="BZ33" s="199"/>
      <c r="CA33" s="199"/>
    </row>
    <row r="34" spans="1:79" x14ac:dyDescent="0.25">
      <c r="A34" s="9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199"/>
      <c r="W34" s="199"/>
      <c r="X34" s="199"/>
      <c r="Y34" s="199"/>
      <c r="Z34" s="199"/>
      <c r="AA34" s="199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  <c r="AO34" s="199"/>
      <c r="AP34" s="199"/>
      <c r="AQ34" s="199"/>
      <c r="AR34" s="199"/>
      <c r="AS34" s="199"/>
      <c r="AT34" s="199"/>
      <c r="AU34" s="199"/>
      <c r="AV34" s="199"/>
      <c r="AW34" s="199"/>
      <c r="AX34" s="199"/>
      <c r="AY34" s="199"/>
      <c r="AZ34" s="199"/>
      <c r="BA34" s="199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  <c r="BL34" s="199"/>
      <c r="BM34" s="199"/>
      <c r="BN34" s="199"/>
      <c r="BO34" s="199"/>
      <c r="BP34" s="199"/>
      <c r="BQ34" s="199"/>
      <c r="BR34" s="199"/>
      <c r="BS34" s="199"/>
      <c r="BT34" s="199"/>
      <c r="BU34" s="199"/>
      <c r="BV34" s="199"/>
      <c r="BW34" s="199"/>
      <c r="BX34" s="199"/>
      <c r="BY34" s="199"/>
      <c r="BZ34" s="199"/>
      <c r="CA34" s="199"/>
    </row>
    <row r="35" spans="1:79" x14ac:dyDescent="0.25">
      <c r="A35" s="9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199"/>
      <c r="T35" s="199"/>
      <c r="U35" s="199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  <c r="BS35" s="199"/>
      <c r="BT35" s="199"/>
      <c r="BU35" s="199"/>
      <c r="BV35" s="199"/>
      <c r="BW35" s="199"/>
      <c r="BX35" s="199"/>
      <c r="BY35" s="199"/>
      <c r="BZ35" s="199"/>
      <c r="CA35" s="199"/>
    </row>
    <row r="36" spans="1:79" x14ac:dyDescent="0.25">
      <c r="A36" s="9"/>
      <c r="B36" s="199"/>
      <c r="C36" s="199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199"/>
      <c r="X36" s="199"/>
      <c r="Y36" s="199"/>
      <c r="Z36" s="199"/>
      <c r="AA36" s="199"/>
      <c r="AB36" s="199"/>
      <c r="AC36" s="199"/>
      <c r="AD36" s="199"/>
      <c r="AE36" s="199"/>
      <c r="AF36" s="199"/>
      <c r="AG36" s="199"/>
      <c r="AH36" s="199"/>
      <c r="AI36" s="199"/>
      <c r="AJ36" s="199"/>
      <c r="AK36" s="199"/>
      <c r="AL36" s="199"/>
      <c r="AM36" s="199"/>
      <c r="AN36" s="199"/>
      <c r="AO36" s="199"/>
      <c r="AP36" s="199"/>
      <c r="AQ36" s="199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  <c r="BL36" s="199"/>
      <c r="BM36" s="199"/>
      <c r="BN36" s="199"/>
      <c r="BO36" s="199"/>
      <c r="BP36" s="199"/>
      <c r="BQ36" s="199"/>
      <c r="BR36" s="199"/>
      <c r="BS36" s="199"/>
      <c r="BT36" s="199"/>
      <c r="BU36" s="199"/>
      <c r="BV36" s="199"/>
      <c r="BW36" s="199"/>
      <c r="BX36" s="199"/>
      <c r="BY36" s="199"/>
      <c r="BZ36" s="199"/>
      <c r="CA36" s="199"/>
    </row>
    <row r="37" spans="1:79" x14ac:dyDescent="0.25">
      <c r="A37" s="9"/>
      <c r="B37" s="199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199"/>
      <c r="R37" s="199"/>
      <c r="S37" s="199"/>
      <c r="T37" s="199"/>
      <c r="U37" s="199"/>
      <c r="V37" s="199"/>
      <c r="W37" s="199"/>
      <c r="X37" s="199"/>
      <c r="Y37" s="199"/>
      <c r="Z37" s="199"/>
      <c r="AA37" s="199"/>
      <c r="AB37" s="199"/>
      <c r="AC37" s="199"/>
      <c r="AD37" s="199"/>
      <c r="AE37" s="199"/>
      <c r="AF37" s="199"/>
      <c r="AG37" s="199"/>
      <c r="AH37" s="199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  <c r="BL37" s="199"/>
      <c r="BM37" s="199"/>
      <c r="BN37" s="199"/>
      <c r="BO37" s="199"/>
      <c r="BP37" s="199"/>
      <c r="BQ37" s="199"/>
      <c r="BR37" s="199"/>
      <c r="BS37" s="199"/>
      <c r="BT37" s="199"/>
      <c r="BU37" s="199"/>
      <c r="BV37" s="199"/>
      <c r="BW37" s="199"/>
      <c r="BX37" s="199"/>
      <c r="BY37" s="199"/>
      <c r="BZ37" s="199"/>
      <c r="CA37" s="199"/>
    </row>
    <row r="38" spans="1:79" x14ac:dyDescent="0.25">
      <c r="A38" s="9"/>
      <c r="B38" s="199"/>
      <c r="C38" s="199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199"/>
      <c r="X38" s="199"/>
      <c r="Y38" s="199"/>
      <c r="Z38" s="199"/>
      <c r="AA38" s="199"/>
      <c r="AB38" s="199"/>
      <c r="AC38" s="199"/>
      <c r="AD38" s="199"/>
      <c r="AE38" s="199"/>
      <c r="AF38" s="199"/>
      <c r="AG38" s="199"/>
      <c r="AH38" s="199"/>
      <c r="AI38" s="199"/>
      <c r="AJ38" s="199"/>
      <c r="AK38" s="199"/>
      <c r="AL38" s="199"/>
      <c r="AM38" s="199"/>
      <c r="AN38" s="199"/>
      <c r="AO38" s="199"/>
      <c r="AP38" s="199"/>
      <c r="AQ38" s="199"/>
      <c r="AR38" s="199"/>
      <c r="AS38" s="199"/>
      <c r="AT38" s="199"/>
      <c r="AU38" s="199"/>
      <c r="AV38" s="199"/>
      <c r="AW38" s="199"/>
      <c r="AX38" s="199"/>
      <c r="AY38" s="199"/>
      <c r="AZ38" s="199"/>
      <c r="BA38" s="199"/>
      <c r="BB38" s="199"/>
      <c r="BC38" s="199"/>
      <c r="BD38" s="199"/>
      <c r="BE38" s="199"/>
      <c r="BF38" s="199"/>
      <c r="BG38" s="199"/>
      <c r="BH38" s="199"/>
      <c r="BI38" s="199"/>
      <c r="BJ38" s="199"/>
      <c r="BK38" s="199"/>
      <c r="BL38" s="199"/>
      <c r="BM38" s="199"/>
      <c r="BN38" s="199"/>
      <c r="BO38" s="199"/>
      <c r="BP38" s="199"/>
      <c r="BQ38" s="199"/>
      <c r="BR38" s="199"/>
      <c r="BS38" s="199"/>
      <c r="BT38" s="199"/>
      <c r="BU38" s="199"/>
      <c r="BV38" s="199"/>
      <c r="BW38" s="199"/>
      <c r="BX38" s="199"/>
      <c r="BY38" s="199"/>
      <c r="BZ38" s="199"/>
      <c r="CA38" s="199"/>
    </row>
    <row r="39" spans="1:79" x14ac:dyDescent="0.25">
      <c r="A39" s="9"/>
      <c r="B39" s="199"/>
      <c r="C39" s="199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9"/>
      <c r="O39" s="199"/>
      <c r="P39" s="199"/>
      <c r="Q39" s="199"/>
      <c r="R39" s="199"/>
      <c r="S39" s="199"/>
      <c r="T39" s="199"/>
      <c r="U39" s="199"/>
      <c r="V39" s="199"/>
      <c r="W39" s="199"/>
      <c r="X39" s="199"/>
      <c r="Y39" s="199"/>
      <c r="Z39" s="199"/>
      <c r="AA39" s="199"/>
      <c r="AB39" s="199"/>
      <c r="AC39" s="199"/>
      <c r="AD39" s="199"/>
      <c r="AE39" s="199"/>
      <c r="AF39" s="199"/>
      <c r="AG39" s="199"/>
      <c r="AH39" s="199"/>
      <c r="AI39" s="199"/>
      <c r="AJ39" s="199"/>
      <c r="AK39" s="199"/>
      <c r="AL39" s="199"/>
      <c r="AM39" s="199"/>
      <c r="AN39" s="199"/>
      <c r="AO39" s="199"/>
      <c r="AP39" s="199"/>
      <c r="AQ39" s="199"/>
      <c r="AR39" s="199"/>
      <c r="AS39" s="199"/>
      <c r="AT39" s="199"/>
      <c r="AU39" s="199"/>
      <c r="AV39" s="199"/>
      <c r="AW39" s="199"/>
      <c r="AX39" s="199"/>
      <c r="AY39" s="199"/>
      <c r="AZ39" s="199"/>
      <c r="BA39" s="199"/>
      <c r="BB39" s="199"/>
      <c r="BC39" s="199"/>
      <c r="BD39" s="199"/>
      <c r="BE39" s="199"/>
      <c r="BF39" s="199"/>
      <c r="BG39" s="199"/>
      <c r="BH39" s="199"/>
      <c r="BI39" s="199"/>
      <c r="BJ39" s="199"/>
      <c r="BK39" s="199"/>
      <c r="BL39" s="199"/>
      <c r="BM39" s="199"/>
      <c r="BN39" s="199"/>
      <c r="BO39" s="199"/>
      <c r="BP39" s="199"/>
      <c r="BQ39" s="199"/>
      <c r="BR39" s="199"/>
      <c r="BS39" s="199"/>
      <c r="BT39" s="199"/>
      <c r="BU39" s="199"/>
      <c r="BV39" s="199"/>
      <c r="BW39" s="199"/>
      <c r="BX39" s="199"/>
      <c r="BY39" s="199"/>
      <c r="BZ39" s="199"/>
      <c r="CA39" s="199"/>
    </row>
    <row r="40" spans="1:79" x14ac:dyDescent="0.25">
      <c r="A40" s="9"/>
      <c r="B40" s="199"/>
      <c r="C40" s="199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199"/>
      <c r="W40" s="199"/>
      <c r="X40" s="199"/>
      <c r="Y40" s="199"/>
      <c r="Z40" s="199"/>
      <c r="AA40" s="199"/>
      <c r="AB40" s="199"/>
      <c r="AC40" s="199"/>
      <c r="AD40" s="199"/>
      <c r="AE40" s="199"/>
      <c r="AF40" s="199"/>
      <c r="AG40" s="199"/>
      <c r="AH40" s="199"/>
      <c r="AI40" s="199"/>
      <c r="AJ40" s="199"/>
      <c r="AK40" s="199"/>
      <c r="AL40" s="199"/>
      <c r="AM40" s="199"/>
      <c r="AN40" s="199"/>
      <c r="AO40" s="199"/>
      <c r="AP40" s="199"/>
      <c r="AQ40" s="199"/>
      <c r="AR40" s="199"/>
      <c r="AS40" s="199"/>
      <c r="AT40" s="199"/>
      <c r="AU40" s="199"/>
      <c r="AV40" s="199"/>
      <c r="AW40" s="199"/>
      <c r="AX40" s="199"/>
      <c r="AY40" s="199"/>
      <c r="AZ40" s="199"/>
      <c r="BA40" s="199"/>
      <c r="BB40" s="199"/>
      <c r="BC40" s="199"/>
      <c r="BD40" s="199"/>
      <c r="BE40" s="199"/>
      <c r="BF40" s="199"/>
      <c r="BG40" s="199"/>
      <c r="BH40" s="199"/>
      <c r="BI40" s="199"/>
      <c r="BJ40" s="199"/>
      <c r="BK40" s="199"/>
      <c r="BL40" s="199"/>
      <c r="BM40" s="199"/>
      <c r="BN40" s="199"/>
      <c r="BO40" s="199"/>
      <c r="BP40" s="199"/>
      <c r="BQ40" s="199"/>
      <c r="BR40" s="199"/>
      <c r="BS40" s="199"/>
      <c r="BT40" s="199"/>
      <c r="BU40" s="199"/>
      <c r="BV40" s="199"/>
      <c r="BW40" s="199"/>
      <c r="BX40" s="199"/>
      <c r="BY40" s="199"/>
      <c r="BZ40" s="199"/>
      <c r="CA40" s="199"/>
    </row>
    <row r="41" spans="1:79" x14ac:dyDescent="0.25">
      <c r="A41" s="9"/>
      <c r="B41" s="199"/>
      <c r="C41" s="199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199"/>
      <c r="Y41" s="199"/>
      <c r="Z41" s="199"/>
      <c r="AA41" s="199"/>
      <c r="AB41" s="199"/>
      <c r="AC41" s="199"/>
      <c r="AD41" s="199"/>
      <c r="AE41" s="199"/>
      <c r="AF41" s="199"/>
      <c r="AG41" s="199"/>
      <c r="AH41" s="199"/>
      <c r="AI41" s="199"/>
      <c r="AJ41" s="199"/>
      <c r="AK41" s="199"/>
      <c r="AL41" s="199"/>
      <c r="AM41" s="199"/>
      <c r="AN41" s="199"/>
      <c r="AO41" s="199"/>
      <c r="AP41" s="199"/>
      <c r="AQ41" s="199"/>
      <c r="AR41" s="199"/>
      <c r="AS41" s="199"/>
      <c r="AT41" s="199"/>
      <c r="AU41" s="199"/>
      <c r="AV41" s="199"/>
      <c r="AW41" s="199"/>
      <c r="AX41" s="199"/>
      <c r="AY41" s="199"/>
      <c r="AZ41" s="199"/>
      <c r="BA41" s="199"/>
      <c r="BB41" s="199"/>
      <c r="BC41" s="199"/>
      <c r="BD41" s="199"/>
      <c r="BE41" s="199"/>
      <c r="BF41" s="199"/>
      <c r="BG41" s="199"/>
      <c r="BH41" s="199"/>
      <c r="BI41" s="199"/>
      <c r="BJ41" s="199"/>
      <c r="BK41" s="199"/>
      <c r="BL41" s="199"/>
      <c r="BM41" s="199"/>
      <c r="BN41" s="199"/>
      <c r="BO41" s="199"/>
      <c r="BP41" s="199"/>
      <c r="BQ41" s="199"/>
      <c r="BR41" s="199"/>
      <c r="BS41" s="199"/>
      <c r="BT41" s="199"/>
      <c r="BU41" s="199"/>
      <c r="BV41" s="199"/>
      <c r="BW41" s="199"/>
      <c r="BX41" s="199"/>
      <c r="BY41" s="199"/>
      <c r="BZ41" s="199"/>
      <c r="CA41" s="199"/>
    </row>
    <row r="42" spans="1:79" x14ac:dyDescent="0.25">
      <c r="A42" s="9"/>
      <c r="B42" s="199"/>
      <c r="C42" s="199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199"/>
      <c r="X42" s="199"/>
      <c r="Y42" s="199"/>
      <c r="Z42" s="199"/>
      <c r="AA42" s="199"/>
      <c r="AB42" s="199"/>
      <c r="AC42" s="199"/>
      <c r="AD42" s="199"/>
      <c r="AE42" s="199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199"/>
      <c r="BC42" s="199"/>
      <c r="BD42" s="199"/>
      <c r="BE42" s="199"/>
      <c r="BF42" s="199"/>
      <c r="BG42" s="199"/>
      <c r="BH42" s="199"/>
      <c r="BI42" s="199"/>
      <c r="BJ42" s="199"/>
      <c r="BK42" s="199"/>
      <c r="BL42" s="199"/>
      <c r="BM42" s="199"/>
      <c r="BN42" s="199"/>
      <c r="BO42" s="199"/>
      <c r="BP42" s="199"/>
      <c r="BQ42" s="199"/>
      <c r="BR42" s="199"/>
      <c r="BS42" s="199"/>
      <c r="BT42" s="199"/>
      <c r="BU42" s="199"/>
      <c r="BV42" s="199"/>
      <c r="BW42" s="199"/>
      <c r="BX42" s="199"/>
      <c r="BY42" s="199"/>
      <c r="BZ42" s="199"/>
      <c r="CA42" s="199"/>
    </row>
    <row r="43" spans="1:79" x14ac:dyDescent="0.25">
      <c r="A43" s="9"/>
      <c r="B43" s="199"/>
      <c r="C43" s="199"/>
      <c r="D43" s="199"/>
      <c r="E43" s="199"/>
      <c r="F43" s="199"/>
      <c r="G43" s="199"/>
      <c r="H43" s="199"/>
      <c r="I43" s="199"/>
      <c r="J43" s="199"/>
      <c r="K43" s="199"/>
      <c r="L43" s="199"/>
      <c r="M43" s="199"/>
      <c r="N43" s="199"/>
      <c r="O43" s="199"/>
      <c r="P43" s="199"/>
      <c r="Q43" s="199"/>
      <c r="R43" s="199"/>
      <c r="S43" s="199"/>
      <c r="T43" s="199"/>
      <c r="U43" s="199"/>
      <c r="V43" s="199"/>
      <c r="W43" s="199"/>
      <c r="X43" s="199"/>
      <c r="Y43" s="199"/>
      <c r="Z43" s="199"/>
      <c r="AA43" s="199"/>
      <c r="AB43" s="199"/>
      <c r="AC43" s="199"/>
      <c r="AD43" s="199"/>
      <c r="AE43" s="199"/>
      <c r="AF43" s="199"/>
      <c r="AG43" s="199"/>
      <c r="AH43" s="199"/>
      <c r="AI43" s="199"/>
      <c r="AJ43" s="199"/>
      <c r="AK43" s="199"/>
      <c r="AL43" s="199"/>
      <c r="AM43" s="199"/>
      <c r="AN43" s="199"/>
      <c r="AO43" s="199"/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199"/>
      <c r="BC43" s="199"/>
      <c r="BD43" s="199"/>
      <c r="BE43" s="199"/>
      <c r="BF43" s="199"/>
      <c r="BG43" s="199"/>
      <c r="BH43" s="199"/>
      <c r="BI43" s="199"/>
      <c r="BJ43" s="199"/>
      <c r="BK43" s="199"/>
      <c r="BL43" s="199"/>
      <c r="BM43" s="199"/>
      <c r="BN43" s="199"/>
      <c r="BO43" s="199"/>
      <c r="BP43" s="199"/>
      <c r="BQ43" s="199"/>
      <c r="BR43" s="199"/>
      <c r="BS43" s="199"/>
      <c r="BT43" s="199"/>
      <c r="BU43" s="199"/>
      <c r="BV43" s="199"/>
      <c r="BW43" s="199"/>
      <c r="BX43" s="199"/>
      <c r="BY43" s="199"/>
      <c r="BZ43" s="199"/>
      <c r="CA43" s="199"/>
    </row>
    <row r="44" spans="1:79" x14ac:dyDescent="0.25">
      <c r="A44" s="9"/>
      <c r="B44" s="199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199"/>
      <c r="AA44" s="199"/>
      <c r="AB44" s="199"/>
      <c r="AC44" s="199"/>
      <c r="AD44" s="199"/>
      <c r="AE44" s="199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199"/>
      <c r="BC44" s="199"/>
      <c r="BD44" s="199"/>
      <c r="BE44" s="199"/>
      <c r="BF44" s="199"/>
      <c r="BG44" s="199"/>
      <c r="BH44" s="199"/>
      <c r="BI44" s="199"/>
      <c r="BJ44" s="199"/>
      <c r="BK44" s="199"/>
      <c r="BL44" s="199"/>
      <c r="BM44" s="199"/>
      <c r="BN44" s="199"/>
      <c r="BO44" s="199"/>
      <c r="BP44" s="199"/>
      <c r="BQ44" s="199"/>
      <c r="BR44" s="199"/>
      <c r="BS44" s="199"/>
      <c r="BT44" s="199"/>
      <c r="BU44" s="199"/>
      <c r="BV44" s="199"/>
      <c r="BW44" s="199"/>
      <c r="BX44" s="199"/>
      <c r="BY44" s="199"/>
      <c r="BZ44" s="199"/>
      <c r="CA44" s="199"/>
    </row>
    <row r="45" spans="1:79" x14ac:dyDescent="0.25">
      <c r="A45" s="9"/>
      <c r="B45" s="199"/>
      <c r="C45" s="199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199"/>
      <c r="X45" s="199"/>
      <c r="Y45" s="199"/>
      <c r="Z45" s="199"/>
      <c r="AA45" s="199"/>
      <c r="AB45" s="199"/>
      <c r="AC45" s="199"/>
      <c r="AD45" s="199"/>
      <c r="AE45" s="199"/>
      <c r="AF45" s="199"/>
      <c r="AG45" s="199"/>
      <c r="AH45" s="199"/>
      <c r="AI45" s="199"/>
      <c r="AJ45" s="199"/>
      <c r="AK45" s="199"/>
      <c r="AL45" s="199"/>
      <c r="AM45" s="199"/>
      <c r="AN45" s="199"/>
      <c r="AO45" s="199"/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199"/>
      <c r="BC45" s="199"/>
      <c r="BD45" s="199"/>
      <c r="BE45" s="199"/>
      <c r="BF45" s="199"/>
      <c r="BG45" s="199"/>
      <c r="BH45" s="199"/>
      <c r="BI45" s="199"/>
      <c r="BJ45" s="199"/>
      <c r="BK45" s="199"/>
      <c r="BL45" s="199"/>
      <c r="BM45" s="199"/>
      <c r="BN45" s="199"/>
      <c r="BO45" s="199"/>
      <c r="BP45" s="199"/>
      <c r="BQ45" s="199"/>
      <c r="BR45" s="199"/>
      <c r="BS45" s="199"/>
      <c r="BT45" s="199"/>
      <c r="BU45" s="199"/>
      <c r="BV45" s="199"/>
      <c r="BW45" s="199"/>
      <c r="BX45" s="199"/>
      <c r="BY45" s="199"/>
      <c r="BZ45" s="199"/>
      <c r="CA45" s="199"/>
    </row>
    <row r="46" spans="1:79" x14ac:dyDescent="0.25">
      <c r="A46" s="9"/>
      <c r="B46" s="199"/>
      <c r="C46" s="199"/>
      <c r="D46" s="199"/>
      <c r="E46" s="199"/>
      <c r="F46" s="199"/>
      <c r="G46" s="199"/>
      <c r="H46" s="199"/>
      <c r="I46" s="199"/>
      <c r="J46" s="199"/>
      <c r="K46" s="199"/>
      <c r="L46" s="199"/>
      <c r="M46" s="199"/>
      <c r="N46" s="199"/>
      <c r="O46" s="199"/>
      <c r="P46" s="199"/>
      <c r="Q46" s="199"/>
      <c r="R46" s="199"/>
      <c r="S46" s="199"/>
      <c r="T46" s="199"/>
      <c r="U46" s="199"/>
      <c r="V46" s="199"/>
      <c r="W46" s="199"/>
      <c r="X46" s="199"/>
      <c r="Y46" s="199"/>
      <c r="Z46" s="199"/>
      <c r="AA46" s="199"/>
      <c r="AB46" s="199"/>
      <c r="AC46" s="199"/>
      <c r="AD46" s="199"/>
      <c r="AE46" s="199"/>
      <c r="AF46" s="199"/>
      <c r="AG46" s="199"/>
      <c r="AH46" s="199"/>
      <c r="AI46" s="199"/>
      <c r="AJ46" s="199"/>
      <c r="AK46" s="199"/>
      <c r="AL46" s="199"/>
      <c r="AM46" s="199"/>
      <c r="AN46" s="199"/>
      <c r="AO46" s="199"/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199"/>
      <c r="BC46" s="199"/>
      <c r="BD46" s="199"/>
      <c r="BE46" s="199"/>
      <c r="BF46" s="199"/>
      <c r="BG46" s="199"/>
      <c r="BH46" s="199"/>
      <c r="BI46" s="199"/>
      <c r="BJ46" s="199"/>
      <c r="BK46" s="199"/>
      <c r="BL46" s="199"/>
      <c r="BM46" s="199"/>
      <c r="BN46" s="199"/>
      <c r="BO46" s="199"/>
      <c r="BP46" s="199"/>
      <c r="BQ46" s="199"/>
      <c r="BR46" s="199"/>
      <c r="BS46" s="199"/>
      <c r="BT46" s="199"/>
      <c r="BU46" s="199"/>
      <c r="BV46" s="199"/>
      <c r="BW46" s="199"/>
      <c r="BX46" s="199"/>
      <c r="BY46" s="199"/>
      <c r="BZ46" s="199"/>
      <c r="CA46" s="199"/>
    </row>
    <row r="47" spans="1:79" x14ac:dyDescent="0.25">
      <c r="A47" s="9"/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99"/>
      <c r="M47" s="199"/>
      <c r="N47" s="199"/>
      <c r="O47" s="199"/>
      <c r="P47" s="199"/>
      <c r="Q47" s="199"/>
      <c r="R47" s="199"/>
      <c r="S47" s="199"/>
      <c r="T47" s="199"/>
      <c r="U47" s="199"/>
      <c r="V47" s="199"/>
      <c r="W47" s="199"/>
      <c r="X47" s="199"/>
      <c r="Y47" s="199"/>
      <c r="Z47" s="199"/>
      <c r="AA47" s="199"/>
      <c r="AB47" s="199"/>
      <c r="AC47" s="199"/>
      <c r="AD47" s="199"/>
      <c r="AE47" s="199"/>
      <c r="AF47" s="199"/>
      <c r="AG47" s="199"/>
      <c r="AH47" s="199"/>
      <c r="AI47" s="199"/>
      <c r="AJ47" s="199"/>
      <c r="AK47" s="199"/>
      <c r="AL47" s="199"/>
      <c r="AM47" s="199"/>
      <c r="AN47" s="199"/>
      <c r="AO47" s="199"/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199"/>
      <c r="BC47" s="199"/>
      <c r="BD47" s="199"/>
      <c r="BE47" s="199"/>
      <c r="BF47" s="199"/>
      <c r="BG47" s="199"/>
      <c r="BH47" s="199"/>
      <c r="BI47" s="199"/>
      <c r="BJ47" s="199"/>
      <c r="BK47" s="199"/>
      <c r="BL47" s="199"/>
      <c r="BM47" s="199"/>
      <c r="BN47" s="199"/>
      <c r="BO47" s="199"/>
      <c r="BP47" s="199"/>
      <c r="BQ47" s="199"/>
      <c r="BR47" s="199"/>
      <c r="BS47" s="199"/>
      <c r="BT47" s="199"/>
      <c r="BU47" s="199"/>
      <c r="BV47" s="199"/>
      <c r="BW47" s="199"/>
      <c r="BX47" s="199"/>
      <c r="BY47" s="199"/>
      <c r="BZ47" s="199"/>
      <c r="CA47" s="199"/>
    </row>
    <row r="48" spans="1:79" x14ac:dyDescent="0.25">
      <c r="A48" s="9"/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199"/>
      <c r="BC48" s="199"/>
      <c r="BD48" s="199"/>
      <c r="BE48" s="199"/>
      <c r="BF48" s="199"/>
      <c r="BG48" s="199"/>
      <c r="BH48" s="199"/>
      <c r="BI48" s="199"/>
      <c r="BJ48" s="199"/>
      <c r="BK48" s="199"/>
      <c r="BL48" s="199"/>
      <c r="BM48" s="199"/>
      <c r="BN48" s="199"/>
      <c r="BO48" s="199"/>
      <c r="BP48" s="199"/>
      <c r="BQ48" s="199"/>
      <c r="BR48" s="199"/>
      <c r="BS48" s="199"/>
      <c r="BT48" s="199"/>
      <c r="BU48" s="199"/>
      <c r="BV48" s="199"/>
      <c r="BW48" s="199"/>
      <c r="BX48" s="199"/>
      <c r="BY48" s="199"/>
      <c r="BZ48" s="199"/>
      <c r="CA48" s="199"/>
    </row>
  </sheetData>
  <mergeCells count="3">
    <mergeCell ref="B2:C3"/>
    <mergeCell ref="B15:B24"/>
    <mergeCell ref="B8:B1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1BE2B233C8DF4CB016B98FC3C59D6B" ma:contentTypeVersion="15" ma:contentTypeDescription="Create a new document." ma:contentTypeScope="" ma:versionID="c5bb5fbef2b4e80abaebdee9e9bc5328">
  <xsd:schema xmlns:xsd="http://www.w3.org/2001/XMLSchema" xmlns:xs="http://www.w3.org/2001/XMLSchema" xmlns:p="http://schemas.microsoft.com/office/2006/metadata/properties" xmlns:ns2="eef29805-2a65-42d7-8543-3382c97b643f" xmlns:ns3="987f83ba-6d85-4aa8-9def-95926c74e784" targetNamespace="http://schemas.microsoft.com/office/2006/metadata/properties" ma:root="true" ma:fieldsID="63c460b0542d5570e9e97f00997e5ed5" ns2:_="" ns3:_="">
    <xsd:import namespace="eef29805-2a65-42d7-8543-3382c97b643f"/>
    <xsd:import namespace="987f83ba-6d85-4aa8-9def-95926c74e7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29805-2a65-42d7-8543-3382c97b6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7f83ba-6d85-4aa8-9def-95926c74e784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066ad52-42e9-4756-b3dd-edb0ebcd1281}" ma:internalName="TaxCatchAll" ma:showField="CatchAllData" ma:web="987f83ba-6d85-4aa8-9def-95926c74e7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ef29805-2a65-42d7-8543-3382c97b643f">
      <Terms xmlns="http://schemas.microsoft.com/office/infopath/2007/PartnerControls"/>
    </lcf76f155ced4ddcb4097134ff3c332f>
    <TaxCatchAll xmlns="987f83ba-6d85-4aa8-9def-95926c74e784" xsi:nil="true"/>
  </documentManagement>
</p:properties>
</file>

<file path=customXml/itemProps1.xml><?xml version="1.0" encoding="utf-8"?>
<ds:datastoreItem xmlns:ds="http://schemas.openxmlformats.org/officeDocument/2006/customXml" ds:itemID="{EE28844D-966F-4ACB-88FF-0365E5DE5A5E}"/>
</file>

<file path=customXml/itemProps2.xml><?xml version="1.0" encoding="utf-8"?>
<ds:datastoreItem xmlns:ds="http://schemas.openxmlformats.org/officeDocument/2006/customXml" ds:itemID="{E62C03D4-3FCB-4EAA-B0BF-88718E5DE9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9E3A5C-3AA3-4143-AB77-4C71D75696A3}">
  <ds:schemaRefs>
    <ds:schemaRef ds:uri="http://schemas.microsoft.com/office/2006/metadata/properties"/>
    <ds:schemaRef ds:uri="http://schemas.microsoft.com/office/infopath/2007/PartnerControls"/>
    <ds:schemaRef ds:uri="eef29805-2a65-42d7-8543-3382c97b643f"/>
    <ds:schemaRef ds:uri="987f83ba-6d85-4aa8-9def-95926c74e78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Projeto</vt:lpstr>
      <vt:lpstr>ORÇAMENTO</vt:lpstr>
      <vt:lpstr>QUF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Henrique Campos</dc:creator>
  <cp:keywords/>
  <dc:description/>
  <cp:lastModifiedBy>Luiz Henrique Campos</cp:lastModifiedBy>
  <cp:revision/>
  <dcterms:created xsi:type="dcterms:W3CDTF">2023-09-27T12:12:43Z</dcterms:created>
  <dcterms:modified xsi:type="dcterms:W3CDTF">2025-05-20T12:51:15Z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0x010100911BE2B233C8DF4CB016B98FC3C59D6B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