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EstaPasta_de_trabalho" defaultThemeVersion="166925"/>
  <mc:AlternateContent xmlns:mc="http://schemas.openxmlformats.org/markup-compatibility/2006">
    <mc:Choice Requires="x15">
      <x15ac:absPath xmlns:x15ac="http://schemas.microsoft.com/office/spreadsheetml/2010/11/ac" url="https://minfraestrutura.sharepoint.com/sites/MPOR-CGFOM-PORTARIA1460/Shared Documents/General/Formulários - P. 1.460/"/>
    </mc:Choice>
  </mc:AlternateContent>
  <xr:revisionPtr revIDLastSave="2406" documentId="13_ncr:4000b_{D6AF0AFB-0E18-4228-A03D-2BED1DF23F14}" xr6:coauthVersionLast="47" xr6:coauthVersionMax="47" xr10:uidLastSave="{D52969A7-E81E-472E-A0DF-A5329DD6ADB6}"/>
  <bookViews>
    <workbookView xWindow="28680" yWindow="-120" windowWidth="29040" windowHeight="15720" tabRatio="705" activeTab="7" xr2:uid="{00000000-000D-0000-FFFF-FFFF00000000}"/>
  </bookViews>
  <sheets>
    <sheet name="Instruções básicas" sheetId="9" r:id="rId1"/>
    <sheet name="Projeto" sheetId="1" r:id="rId2"/>
    <sheet name="Resumo" sheetId="2" r:id="rId3"/>
    <sheet name="C. Diretos" sheetId="3" r:id="rId4"/>
    <sheet name="MOD + C. Diretos" sheetId="4" r:id="rId5"/>
    <sheet name="ODP" sheetId="7" r:id="rId6"/>
    <sheet name="QUF" sheetId="8" r:id="rId7"/>
    <sheet name="EAP" sheetId="10" r:id="rId8"/>
  </sheets>
  <definedNames>
    <definedName name="\Z">#REF!</definedName>
    <definedName name="_1___FB" localSheetId="7">#REF!</definedName>
    <definedName name="_1___FB">#REF!</definedName>
    <definedName name="_1___NKR" localSheetId="7">#REF!</definedName>
    <definedName name="_1___NKR">#REF!</definedName>
    <definedName name="_1__DFL">#REF!</definedName>
    <definedName name="_1__DKR">#REF!</definedName>
    <definedName name="_1__DM">#REF!</definedName>
    <definedName name="_1__FMK">#REF!</definedName>
    <definedName name="_1__LIB">#REF!</definedName>
    <definedName name="_1__SFR">#REF!</definedName>
    <definedName name="_1__SKR">#REF!</definedName>
    <definedName name="_1__US">#REF!</definedName>
    <definedName name="_1__YEN">#REF!</definedName>
    <definedName name="_CHF1">#REF!</definedName>
    <definedName name="_DKK1">#REF!</definedName>
    <definedName name="_EUR1">#REF!</definedName>
    <definedName name="_GBP1">#REF!</definedName>
    <definedName name="_JPY1">#REF!</definedName>
    <definedName name="_L">#REF!</definedName>
    <definedName name="_MNX1">#REF!</definedName>
    <definedName name="_MYR1">#REF!</definedName>
    <definedName name="_NOK1">#REF!</definedName>
    <definedName name="_SEK1">#REF!</definedName>
    <definedName name="_SGD1">#REF!</definedName>
    <definedName name="_USD1">#REF!</definedName>
    <definedName name="All_Equipment">#REF!</definedName>
    <definedName name="_xlnm.Print_Area" localSheetId="3">'C. Diretos'!$C$7:$K$378</definedName>
    <definedName name="_xlnm.Print_Area" localSheetId="4">'MOD + C. Diretos'!$C$8:$G$34</definedName>
    <definedName name="_xlnm.Print_Area" localSheetId="5">ODP!$D$8:$I$27</definedName>
    <definedName name="_xlnm.Print_Area" localSheetId="1">Projeto!#REF!</definedName>
    <definedName name="_xlnm.Print_Area" localSheetId="6">QUF!$A$3:$CA$62</definedName>
    <definedName name="_xlnm.Print_Area" localSheetId="2">Resumo!$C$3:$F$31</definedName>
    <definedName name="_xlnm.Database">#REF!</definedName>
    <definedName name="BEF">#REF!</definedName>
    <definedName name="CHF">#REF!</definedName>
    <definedName name="CLC">#REF!</definedName>
    <definedName name="Constante">#REF!</definedName>
    <definedName name="DEM">#REF!</definedName>
    <definedName name="DFL">#REF!</definedName>
    <definedName name="Direto">#REF!</definedName>
    <definedName name="DirIndir">#REF!</definedName>
    <definedName name="DKK">#REF!</definedName>
    <definedName name="DKR">#REF!</definedName>
    <definedName name="DM">#REF!</definedName>
    <definedName name="Equipcost">#REF!</definedName>
    <definedName name="ESP">#REF!</definedName>
    <definedName name="EU">#REF!</definedName>
    <definedName name="EUR">#REF!</definedName>
    <definedName name="fatimp">#REF!</definedName>
    <definedName name="fatnac">#REF!</definedName>
    <definedName name="Faturamento">#REF!</definedName>
    <definedName name="FB">#REF!</definedName>
    <definedName name="FIM">#REF!</definedName>
    <definedName name="FLS">#REF!</definedName>
    <definedName name="FMK">#REF!</definedName>
    <definedName name="FRF">#REF!</definedName>
    <definedName name="GBP">#REF!</definedName>
    <definedName name="Indireto">#REF!</definedName>
    <definedName name="jlm">#REF!</definedName>
    <definedName name="JPY">#REF!</definedName>
    <definedName name="lib">#REF!</definedName>
    <definedName name="LM">#REF!</definedName>
    <definedName name="Main_8">#REF!</definedName>
    <definedName name="MM">#REF!</definedName>
    <definedName name="MXN">#REF!</definedName>
    <definedName name="MYR">#REF!</definedName>
    <definedName name="NKR">#REF!</definedName>
    <definedName name="NLG">#REF!</definedName>
    <definedName name="NOK">#REF!</definedName>
    <definedName name="NOMCASCO">#REF!</definedName>
    <definedName name="Print_Area_MI">#REF!</definedName>
    <definedName name="Print_Titles_MI">#REF!</definedName>
    <definedName name="PTA">#REF!</definedName>
    <definedName name="RE">#REF!</definedName>
    <definedName name="REAL">#REF!</definedName>
    <definedName name="REAL1">#REF!</definedName>
    <definedName name="SEK">#REF!</definedName>
    <definedName name="SFR">#REF!</definedName>
    <definedName name="SGD">#REF!</definedName>
    <definedName name="Skirt_4">#REF!</definedName>
    <definedName name="Skirt_8">#REF!</definedName>
    <definedName name="SKR">#REF!</definedName>
    <definedName name="_xlnm.Print_Titles" localSheetId="3">'C. Diretos'!$7:$7</definedName>
    <definedName name="_xlnm.Print_Titles" localSheetId="4">'MOD + C. Diretos'!$11:$11</definedName>
    <definedName name="_xlnm.Print_Titles" localSheetId="5">ODP!$11:$11</definedName>
    <definedName name="_xlnm.Print_Titles" localSheetId="1">Projeto!$3:$4</definedName>
    <definedName name="totalequ">#REF!</definedName>
    <definedName name="TxConstante">#REF!</definedName>
    <definedName name="TXDIR">#REF!</definedName>
    <definedName name="TxDireto">#REF!</definedName>
    <definedName name="TxDiretoIndireto">#REF!</definedName>
    <definedName name="TxFaturamento">#REF!</definedName>
    <definedName name="TXIND">#REF!</definedName>
    <definedName name="TxIndireto">#REF!</definedName>
    <definedName name="US">#REF!</definedName>
    <definedName name="USD">#REF!</definedName>
    <definedName name="Y">#REF!</definedName>
    <definedName name="YE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0" l="1"/>
  <c r="D6" i="8"/>
  <c r="K370" i="3"/>
  <c r="K371" i="3"/>
  <c r="K372" i="3"/>
  <c r="K373" i="3"/>
  <c r="K374" i="3"/>
  <c r="K375" i="3"/>
  <c r="K376" i="3"/>
  <c r="BV7" i="10"/>
  <c r="BV8" i="10"/>
  <c r="BV9" i="10"/>
  <c r="BV11" i="10"/>
  <c r="BV12" i="10"/>
  <c r="BV13" i="10"/>
  <c r="BV14" i="10"/>
  <c r="BV15" i="10"/>
  <c r="BV16" i="10"/>
  <c r="BV17" i="10"/>
  <c r="BV18" i="10"/>
  <c r="BV19" i="10"/>
  <c r="BV20" i="10"/>
  <c r="BV21" i="10"/>
  <c r="BV22" i="10"/>
  <c r="BV23" i="10"/>
  <c r="BV24" i="10"/>
  <c r="BV25" i="10"/>
  <c r="BV26" i="10"/>
  <c r="BV27" i="10"/>
  <c r="BV28" i="10"/>
  <c r="BV29" i="10"/>
  <c r="BV30" i="10"/>
  <c r="BV31" i="10"/>
  <c r="BV32" i="10"/>
  <c r="BV33" i="10"/>
  <c r="J6" i="10"/>
  <c r="M6" i="10"/>
  <c r="N6" i="10"/>
  <c r="O6" i="10"/>
  <c r="P6" i="10"/>
  <c r="Q6" i="10"/>
  <c r="R6" i="10"/>
  <c r="S6" i="10"/>
  <c r="T6" i="10"/>
  <c r="U6" i="10"/>
  <c r="V6" i="10"/>
  <c r="W6" i="10"/>
  <c r="X6" i="10"/>
  <c r="Y6" i="10"/>
  <c r="Z6" i="10"/>
  <c r="AA6" i="10"/>
  <c r="AB6" i="10"/>
  <c r="AC6" i="10"/>
  <c r="AD6" i="10"/>
  <c r="AE6" i="10"/>
  <c r="AF6" i="10"/>
  <c r="AG6" i="10"/>
  <c r="AH6" i="10"/>
  <c r="AI6" i="10"/>
  <c r="AJ6" i="10"/>
  <c r="AK6" i="10"/>
  <c r="AL6" i="10"/>
  <c r="AM6" i="10"/>
  <c r="AN6" i="10"/>
  <c r="AO6" i="10"/>
  <c r="AP6" i="10"/>
  <c r="AQ6" i="10"/>
  <c r="AR6" i="10"/>
  <c r="AS6" i="10"/>
  <c r="AT6" i="10"/>
  <c r="AU6" i="10"/>
  <c r="AV6" i="10"/>
  <c r="AW6" i="10"/>
  <c r="AX6" i="10"/>
  <c r="AY6" i="10"/>
  <c r="AZ6" i="10"/>
  <c r="BA6" i="10"/>
  <c r="BB6" i="10"/>
  <c r="BC6" i="10"/>
  <c r="BD6" i="10"/>
  <c r="BE6" i="10"/>
  <c r="BF6" i="10"/>
  <c r="BG6" i="10"/>
  <c r="BH6" i="10"/>
  <c r="BI6" i="10"/>
  <c r="BJ6" i="10"/>
  <c r="BK6" i="10"/>
  <c r="BL6" i="10"/>
  <c r="BM6" i="10"/>
  <c r="BN6" i="10"/>
  <c r="BO6" i="10"/>
  <c r="BP6" i="10"/>
  <c r="BQ6" i="10"/>
  <c r="BR6" i="10"/>
  <c r="BS6" i="10"/>
  <c r="BT6" i="10"/>
  <c r="BU6" i="10"/>
  <c r="G27" i="10"/>
  <c r="H27" i="10"/>
  <c r="I27" i="10"/>
  <c r="I19" i="10" s="1"/>
  <c r="J27" i="10"/>
  <c r="K27" i="10"/>
  <c r="K19" i="10" s="1"/>
  <c r="L27" i="10"/>
  <c r="M27" i="10"/>
  <c r="M19" i="10" s="1"/>
  <c r="N27" i="10"/>
  <c r="N19" i="10" s="1"/>
  <c r="O27" i="10"/>
  <c r="P27" i="10"/>
  <c r="P19" i="10" s="1"/>
  <c r="Q27" i="10"/>
  <c r="Q19" i="10" s="1"/>
  <c r="R27" i="10"/>
  <c r="S27" i="10"/>
  <c r="T27" i="10"/>
  <c r="T19" i="10" s="1"/>
  <c r="U27" i="10"/>
  <c r="V27" i="10"/>
  <c r="W27" i="10"/>
  <c r="X27" i="10"/>
  <c r="Y27" i="10"/>
  <c r="Z27" i="10"/>
  <c r="AA27" i="10"/>
  <c r="AA19" i="10" s="1"/>
  <c r="AB27" i="10"/>
  <c r="AC27" i="10"/>
  <c r="AD27" i="10"/>
  <c r="AE27" i="10"/>
  <c r="AE19" i="10" s="1"/>
  <c r="AF27" i="10"/>
  <c r="AF19" i="10" s="1"/>
  <c r="AG27" i="10"/>
  <c r="AH27" i="10"/>
  <c r="AI27" i="10"/>
  <c r="AJ27" i="10"/>
  <c r="AJ19" i="10" s="1"/>
  <c r="AK27" i="10"/>
  <c r="AL27" i="10"/>
  <c r="AM27" i="10"/>
  <c r="AN27" i="10"/>
  <c r="AO27" i="10"/>
  <c r="AP27" i="10"/>
  <c r="AQ27" i="10"/>
  <c r="AR27" i="10"/>
  <c r="AR19" i="10" s="1"/>
  <c r="AS27" i="10"/>
  <c r="AT27" i="10"/>
  <c r="AU27" i="10"/>
  <c r="AU19" i="10" s="1"/>
  <c r="AV27" i="10"/>
  <c r="AW27" i="10"/>
  <c r="AX27" i="10"/>
  <c r="AY27" i="10"/>
  <c r="AY19" i="10" s="1"/>
  <c r="AZ27" i="10"/>
  <c r="BA27" i="10"/>
  <c r="BB27" i="10"/>
  <c r="BC27" i="10"/>
  <c r="BC19" i="10" s="1"/>
  <c r="BD27" i="10"/>
  <c r="BD19" i="10" s="1"/>
  <c r="BE27" i="10"/>
  <c r="BF27" i="10"/>
  <c r="BG27" i="10"/>
  <c r="BG19" i="10" s="1"/>
  <c r="BH27" i="10"/>
  <c r="BI27" i="10"/>
  <c r="BI19" i="10" s="1"/>
  <c r="BJ27" i="10"/>
  <c r="BK27" i="10"/>
  <c r="BL27" i="10"/>
  <c r="BL19" i="10" s="1"/>
  <c r="BM27" i="10"/>
  <c r="BM19" i="10" s="1"/>
  <c r="BN27" i="10"/>
  <c r="BO27" i="10"/>
  <c r="BP27" i="10"/>
  <c r="BP19" i="10" s="1"/>
  <c r="BQ27" i="10"/>
  <c r="BR27" i="10"/>
  <c r="BS27" i="10"/>
  <c r="BT27" i="10"/>
  <c r="BU27" i="10"/>
  <c r="BH19" i="10"/>
  <c r="AZ19" i="10"/>
  <c r="AI19" i="10"/>
  <c r="AB19" i="10"/>
  <c r="L19" i="10"/>
  <c r="R19" i="10"/>
  <c r="S19" i="10"/>
  <c r="U19" i="10"/>
  <c r="V19" i="10"/>
  <c r="W19" i="10"/>
  <c r="X19" i="10"/>
  <c r="Y19" i="10"/>
  <c r="Z19" i="10"/>
  <c r="AC19" i="10"/>
  <c r="AD19" i="10"/>
  <c r="AG19" i="10"/>
  <c r="AH19" i="10"/>
  <c r="AK19" i="10"/>
  <c r="AL19" i="10"/>
  <c r="AM19" i="10"/>
  <c r="AN19" i="10"/>
  <c r="AO19" i="10"/>
  <c r="AP19" i="10"/>
  <c r="AQ19" i="10"/>
  <c r="AS19" i="10"/>
  <c r="AT19" i="10"/>
  <c r="AV19" i="10"/>
  <c r="AW19" i="10"/>
  <c r="AX19" i="10"/>
  <c r="BA19" i="10"/>
  <c r="BB19" i="10"/>
  <c r="BE19" i="10"/>
  <c r="BF19" i="10"/>
  <c r="BJ19" i="10"/>
  <c r="BK19" i="10"/>
  <c r="BN19" i="10"/>
  <c r="BO19" i="10"/>
  <c r="BQ19" i="10"/>
  <c r="BR19" i="10"/>
  <c r="BS19" i="10"/>
  <c r="BT19" i="10"/>
  <c r="BU19" i="10"/>
  <c r="G19" i="10"/>
  <c r="O19" i="10"/>
  <c r="J19" i="10"/>
  <c r="H19" i="10"/>
  <c r="P10" i="10"/>
  <c r="Q10" i="10"/>
  <c r="R10" i="10"/>
  <c r="S10" i="10"/>
  <c r="T10" i="10"/>
  <c r="U10" i="10"/>
  <c r="V10" i="10"/>
  <c r="W10" i="10"/>
  <c r="X10" i="10"/>
  <c r="Y10" i="10"/>
  <c r="Z10" i="10"/>
  <c r="AA10" i="10"/>
  <c r="AB10" i="10"/>
  <c r="AC10" i="10"/>
  <c r="AD10" i="10"/>
  <c r="AE10" i="10"/>
  <c r="AF10" i="10"/>
  <c r="AG10" i="10"/>
  <c r="AH10" i="10"/>
  <c r="AI10" i="10"/>
  <c r="AJ10" i="10"/>
  <c r="AK10" i="10"/>
  <c r="AL10" i="10"/>
  <c r="AM10" i="10"/>
  <c r="AN10" i="10"/>
  <c r="AO10" i="10"/>
  <c r="AP10" i="10"/>
  <c r="AQ10" i="10"/>
  <c r="AR10" i="10"/>
  <c r="AS10" i="10"/>
  <c r="AT10" i="10"/>
  <c r="AU10" i="10"/>
  <c r="AV10" i="10"/>
  <c r="AW10" i="10"/>
  <c r="AX10" i="10"/>
  <c r="AY10" i="10"/>
  <c r="AZ10" i="10"/>
  <c r="BA10" i="10"/>
  <c r="BB10" i="10"/>
  <c r="BC10" i="10"/>
  <c r="BD10" i="10"/>
  <c r="BE10" i="10"/>
  <c r="BF10" i="10"/>
  <c r="BG10" i="10"/>
  <c r="BH10" i="10"/>
  <c r="BI10" i="10"/>
  <c r="BJ10" i="10"/>
  <c r="BK10" i="10"/>
  <c r="BL10" i="10"/>
  <c r="BM10" i="10"/>
  <c r="BN10" i="10"/>
  <c r="BO10" i="10"/>
  <c r="BP10" i="10"/>
  <c r="BQ10" i="10"/>
  <c r="BR10" i="10"/>
  <c r="BS10" i="10"/>
  <c r="BT10" i="10"/>
  <c r="BU10" i="10"/>
  <c r="G10" i="10"/>
  <c r="G6" i="10" s="1"/>
  <c r="H10" i="10"/>
  <c r="I10" i="10"/>
  <c r="J10" i="10"/>
  <c r="K10" i="10"/>
  <c r="L10" i="10"/>
  <c r="M10" i="10"/>
  <c r="N10" i="10"/>
  <c r="O10" i="10"/>
  <c r="H7" i="10"/>
  <c r="H6" i="10" s="1"/>
  <c r="I7" i="10"/>
  <c r="I6" i="10" s="1"/>
  <c r="J7" i="10"/>
  <c r="K7" i="10"/>
  <c r="K6" i="10" s="1"/>
  <c r="L7" i="10"/>
  <c r="L6" i="10" s="1"/>
  <c r="M7" i="10"/>
  <c r="N7" i="10"/>
  <c r="O7" i="10"/>
  <c r="P7" i="10"/>
  <c r="Q7" i="10"/>
  <c r="R7" i="10"/>
  <c r="S7" i="10"/>
  <c r="T7" i="10"/>
  <c r="U7" i="10"/>
  <c r="V7" i="10"/>
  <c r="W7" i="10"/>
  <c r="X7" i="10"/>
  <c r="Y7" i="10"/>
  <c r="Z7" i="10"/>
  <c r="AA7" i="10"/>
  <c r="AB7" i="10"/>
  <c r="AC7" i="10"/>
  <c r="AD7" i="10"/>
  <c r="AE7" i="10"/>
  <c r="AF7" i="10"/>
  <c r="AG7" i="10"/>
  <c r="AH7" i="10"/>
  <c r="AI7" i="10"/>
  <c r="AJ7" i="10"/>
  <c r="AK7" i="10"/>
  <c r="AL7" i="10"/>
  <c r="AM7" i="10"/>
  <c r="AN7" i="10"/>
  <c r="AO7" i="10"/>
  <c r="AP7" i="10"/>
  <c r="AQ7" i="10"/>
  <c r="AR7" i="10"/>
  <c r="AS7" i="10"/>
  <c r="AT7" i="10"/>
  <c r="AU7" i="10"/>
  <c r="AV7" i="10"/>
  <c r="AW7" i="10"/>
  <c r="AX7" i="10"/>
  <c r="AY7" i="10"/>
  <c r="AZ7" i="10"/>
  <c r="BA7" i="10"/>
  <c r="BB7" i="10"/>
  <c r="BC7" i="10"/>
  <c r="BD7" i="10"/>
  <c r="BE7" i="10"/>
  <c r="BF7" i="10"/>
  <c r="BG7" i="10"/>
  <c r="BH7" i="10"/>
  <c r="BI7" i="10"/>
  <c r="BJ7" i="10"/>
  <c r="BK7" i="10"/>
  <c r="BL7" i="10"/>
  <c r="BM7" i="10"/>
  <c r="BN7" i="10"/>
  <c r="BO7" i="10"/>
  <c r="BP7" i="10"/>
  <c r="BQ7" i="10"/>
  <c r="BR7" i="10"/>
  <c r="BS7" i="10"/>
  <c r="BT7" i="10"/>
  <c r="BU7" i="10"/>
  <c r="BV6" i="10" l="1"/>
  <c r="BV10" i="10"/>
  <c r="F46" i="4" l="1"/>
  <c r="L368" i="3"/>
  <c r="D32" i="4" s="1"/>
  <c r="M368" i="3"/>
  <c r="E32" i="4" s="1"/>
  <c r="E7" i="2"/>
  <c r="D2" i="10"/>
  <c r="L4" i="8"/>
  <c r="N4" i="10" s="1"/>
  <c r="M4" i="8"/>
  <c r="O4" i="10" s="1"/>
  <c r="N4" i="8"/>
  <c r="P4" i="10" s="1"/>
  <c r="F4" i="8"/>
  <c r="H4" i="10" s="1"/>
  <c r="BX4" i="8"/>
  <c r="BW4" i="8"/>
  <c r="BV4" i="8"/>
  <c r="BU4" i="8"/>
  <c r="BT4" i="8"/>
  <c r="BS4" i="8"/>
  <c r="BU4" i="10" s="1"/>
  <c r="BR4" i="8"/>
  <c r="BT4" i="10" s="1"/>
  <c r="BQ4" i="8"/>
  <c r="BS4" i="10" s="1"/>
  <c r="BP4" i="8"/>
  <c r="BR4" i="10" s="1"/>
  <c r="BO4" i="8"/>
  <c r="BQ4" i="10" s="1"/>
  <c r="BN4" i="8"/>
  <c r="BP4" i="10" s="1"/>
  <c r="BM4" i="8"/>
  <c r="BO4" i="10" s="1"/>
  <c r="BL4" i="8"/>
  <c r="BN4" i="10" s="1"/>
  <c r="BK4" i="8"/>
  <c r="BM4" i="10" s="1"/>
  <c r="BJ4" i="8"/>
  <c r="BL4" i="10" s="1"/>
  <c r="BI4" i="8"/>
  <c r="BK4" i="10" s="1"/>
  <c r="BH4" i="8"/>
  <c r="BJ4" i="10" s="1"/>
  <c r="BG4" i="8"/>
  <c r="BI4" i="10" s="1"/>
  <c r="BF4" i="8"/>
  <c r="BH4" i="10" s="1"/>
  <c r="BE4" i="8"/>
  <c r="BG4" i="10" s="1"/>
  <c r="BD4" i="8"/>
  <c r="BF4" i="10" s="1"/>
  <c r="BC4" i="8"/>
  <c r="BE4" i="10" s="1"/>
  <c r="BB4" i="8"/>
  <c r="BD4" i="10" s="1"/>
  <c r="BA4" i="8"/>
  <c r="BC4" i="10" s="1"/>
  <c r="AZ4" i="8"/>
  <c r="BB4" i="10" s="1"/>
  <c r="AY4" i="8"/>
  <c r="BA4" i="10" s="1"/>
  <c r="AX4" i="8"/>
  <c r="AZ4" i="10" s="1"/>
  <c r="AW4" i="8"/>
  <c r="AY4" i="10" s="1"/>
  <c r="AV4" i="8"/>
  <c r="AX4" i="10" s="1"/>
  <c r="AU4" i="8"/>
  <c r="AW4" i="10" s="1"/>
  <c r="AT4" i="8"/>
  <c r="AV4" i="10" s="1"/>
  <c r="AS4" i="8"/>
  <c r="AU4" i="10" s="1"/>
  <c r="AR4" i="8"/>
  <c r="AT4" i="10" s="1"/>
  <c r="AQ4" i="8"/>
  <c r="AS4" i="10" s="1"/>
  <c r="AP4" i="8"/>
  <c r="AR4" i="10" s="1"/>
  <c r="AO4" i="8"/>
  <c r="AQ4" i="10" s="1"/>
  <c r="AN4" i="8"/>
  <c r="AP4" i="10" s="1"/>
  <c r="AM4" i="8"/>
  <c r="AO4" i="10" s="1"/>
  <c r="AL4" i="8"/>
  <c r="AN4" i="10" s="1"/>
  <c r="AK4" i="8"/>
  <c r="AM4" i="10" s="1"/>
  <c r="AJ4" i="8"/>
  <c r="AL4" i="10" s="1"/>
  <c r="AI4" i="8"/>
  <c r="AK4" i="10" s="1"/>
  <c r="AH4" i="8"/>
  <c r="AJ4" i="10" s="1"/>
  <c r="AG4" i="8"/>
  <c r="AI4" i="10" s="1"/>
  <c r="AF4" i="8"/>
  <c r="AH4" i="10" s="1"/>
  <c r="AE4" i="8"/>
  <c r="AG4" i="10" s="1"/>
  <c r="AD4" i="8"/>
  <c r="AF4" i="10" s="1"/>
  <c r="AC4" i="8"/>
  <c r="AE4" i="10" s="1"/>
  <c r="AB4" i="8"/>
  <c r="AD4" i="10" s="1"/>
  <c r="AA4" i="8"/>
  <c r="AC4" i="10" s="1"/>
  <c r="Z4" i="8"/>
  <c r="AB4" i="10" s="1"/>
  <c r="Y4" i="8"/>
  <c r="AA4" i="10" s="1"/>
  <c r="X4" i="8"/>
  <c r="Z4" i="10" s="1"/>
  <c r="W4" i="8"/>
  <c r="Y4" i="10" s="1"/>
  <c r="V4" i="8"/>
  <c r="X4" i="10" s="1"/>
  <c r="U4" i="8"/>
  <c r="W4" i="10" s="1"/>
  <c r="T4" i="8"/>
  <c r="V4" i="10" s="1"/>
  <c r="S4" i="8"/>
  <c r="U4" i="10" s="1"/>
  <c r="R4" i="8"/>
  <c r="T4" i="10" s="1"/>
  <c r="Q4" i="8"/>
  <c r="S4" i="10" s="1"/>
  <c r="P4" i="8"/>
  <c r="R4" i="10" s="1"/>
  <c r="O4" i="8"/>
  <c r="Q4" i="10" s="1"/>
  <c r="K4" i="8"/>
  <c r="M4" i="10" s="1"/>
  <c r="J4" i="8"/>
  <c r="L4" i="10" s="1"/>
  <c r="I4" i="8"/>
  <c r="K4" i="10" s="1"/>
  <c r="H4" i="8"/>
  <c r="J4" i="10" s="1"/>
  <c r="G4" i="8"/>
  <c r="I4" i="10" s="1"/>
  <c r="BY6" i="8"/>
  <c r="D15" i="2"/>
  <c r="E62" i="8"/>
  <c r="D37" i="8"/>
  <c r="BY37" i="8" s="1"/>
  <c r="D36" i="8"/>
  <c r="BY36" i="8" s="1"/>
  <c r="D32" i="8"/>
  <c r="BY32" i="8" s="1"/>
  <c r="D31" i="8"/>
  <c r="BY31" i="8"/>
  <c r="D27" i="8"/>
  <c r="BY27" i="8" s="1"/>
  <c r="D26" i="8"/>
  <c r="D22" i="8"/>
  <c r="BY22" i="8" s="1"/>
  <c r="D21" i="8"/>
  <c r="BY21" i="8" s="1"/>
  <c r="D17" i="8"/>
  <c r="BY17" i="8"/>
  <c r="D11" i="8"/>
  <c r="BY11" i="8" s="1"/>
  <c r="D12" i="8"/>
  <c r="BY12" i="8" s="1"/>
  <c r="D16" i="8"/>
  <c r="D7" i="8"/>
  <c r="BY7" i="8" s="1"/>
  <c r="BY16" i="8"/>
  <c r="BY26" i="8"/>
  <c r="D44" i="8"/>
  <c r="D45" i="8"/>
  <c r="D46" i="8"/>
  <c r="BY46" i="8" s="1"/>
  <c r="D47" i="8"/>
  <c r="D48" i="8"/>
  <c r="BY48" i="8" s="1"/>
  <c r="D52" i="8"/>
  <c r="BY52" i="8" s="1"/>
  <c r="D59" i="8"/>
  <c r="BY59" i="8" s="1"/>
  <c r="BY47" i="8"/>
  <c r="BY44" i="8"/>
  <c r="BY45" i="8"/>
  <c r="BY54" i="8"/>
  <c r="BY55" i="8"/>
  <c r="BY57" i="8"/>
  <c r="BY58" i="8"/>
  <c r="BY61" i="8"/>
  <c r="H31" i="7"/>
  <c r="I31" i="7"/>
  <c r="J31" i="7"/>
  <c r="J8" i="7"/>
  <c r="J9" i="7"/>
  <c r="J10" i="7"/>
  <c r="J11" i="7"/>
  <c r="J12" i="7"/>
  <c r="J13" i="7"/>
  <c r="J14" i="7"/>
  <c r="J15" i="7"/>
  <c r="J16" i="7"/>
  <c r="J17" i="7"/>
  <c r="J18" i="7"/>
  <c r="J19" i="7"/>
  <c r="J20" i="7"/>
  <c r="J21" i="7"/>
  <c r="J22" i="7"/>
  <c r="J23" i="7"/>
  <c r="J24" i="7"/>
  <c r="J25" i="7"/>
  <c r="J26" i="7"/>
  <c r="J27" i="7"/>
  <c r="J381" i="3"/>
  <c r="I381"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66" i="3"/>
  <c r="K367" i="3"/>
  <c r="K368" i="3"/>
  <c r="K369" i="3"/>
  <c r="K377" i="3"/>
  <c r="K9" i="3"/>
  <c r="H3" i="8"/>
  <c r="H2" i="8"/>
  <c r="E43"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BE43" i="8"/>
  <c r="BF43" i="8"/>
  <c r="BG43" i="8"/>
  <c r="BH43" i="8"/>
  <c r="BI43" i="8"/>
  <c r="BJ43" i="8"/>
  <c r="BK43" i="8"/>
  <c r="BL43" i="8"/>
  <c r="BM43" i="8"/>
  <c r="BN43" i="8"/>
  <c r="BO43" i="8"/>
  <c r="BP43" i="8"/>
  <c r="BQ43" i="8"/>
  <c r="BR43" i="8"/>
  <c r="BS43" i="8"/>
  <c r="BT43" i="8"/>
  <c r="BU43" i="8"/>
  <c r="BV43" i="8"/>
  <c r="BW43" i="8"/>
  <c r="BX43"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BE40" i="8"/>
  <c r="BF40" i="8"/>
  <c r="BG40" i="8"/>
  <c r="BH40" i="8"/>
  <c r="BI40" i="8"/>
  <c r="BJ40" i="8"/>
  <c r="BK40" i="8"/>
  <c r="BL40" i="8"/>
  <c r="BM40" i="8"/>
  <c r="BN40" i="8"/>
  <c r="BO40" i="8"/>
  <c r="BP40" i="8"/>
  <c r="BQ40" i="8"/>
  <c r="BR40" i="8"/>
  <c r="BS40" i="8"/>
  <c r="BT40" i="8"/>
  <c r="BU40" i="8"/>
  <c r="BV40" i="8"/>
  <c r="BW40" i="8"/>
  <c r="BX40" i="8"/>
  <c r="E4" i="8"/>
  <c r="G4" i="10" s="1"/>
  <c r="K9" i="7"/>
  <c r="L9" i="7"/>
  <c r="L11" i="7"/>
  <c r="K11" i="7"/>
  <c r="L15" i="7"/>
  <c r="K15" i="7"/>
  <c r="L21" i="7"/>
  <c r="K21" i="7"/>
  <c r="L27" i="7"/>
  <c r="K27" i="7"/>
  <c r="J6" i="7"/>
  <c r="J5" i="7"/>
  <c r="F40" i="4"/>
  <c r="F41" i="4"/>
  <c r="F42" i="4"/>
  <c r="F43" i="4"/>
  <c r="F44" i="4"/>
  <c r="F45" i="4"/>
  <c r="G7" i="4"/>
  <c r="G6" i="4"/>
  <c r="F21" i="4"/>
  <c r="D21" i="4"/>
  <c r="L377" i="3"/>
  <c r="D33" i="4" s="1"/>
  <c r="D41" i="8" s="1"/>
  <c r="BY41" i="8" s="1"/>
  <c r="M377" i="3"/>
  <c r="E33" i="4" s="1"/>
  <c r="D42" i="8" s="1"/>
  <c r="BY42" i="8" s="1"/>
  <c r="M358" i="3"/>
  <c r="L358" i="3"/>
  <c r="L345" i="3"/>
  <c r="M345" i="3"/>
  <c r="L325" i="3"/>
  <c r="M325" i="3"/>
  <c r="M315" i="3"/>
  <c r="L315" i="3"/>
  <c r="M305" i="3"/>
  <c r="L305" i="3"/>
  <c r="M285" i="3"/>
  <c r="L285" i="3"/>
  <c r="M270" i="3"/>
  <c r="L270" i="3"/>
  <c r="M250" i="3"/>
  <c r="L250" i="3"/>
  <c r="L220" i="3"/>
  <c r="L195" i="3"/>
  <c r="M220" i="3"/>
  <c r="M195" i="3"/>
  <c r="M185" i="3"/>
  <c r="L185" i="3"/>
  <c r="L176" i="3"/>
  <c r="M176" i="3"/>
  <c r="L166" i="3"/>
  <c r="L20" i="3"/>
  <c r="D26" i="4" s="1"/>
  <c r="D8" i="8" s="1"/>
  <c r="BY8" i="8" s="1"/>
  <c r="K6" i="3"/>
  <c r="K7" i="3"/>
  <c r="M143" i="3"/>
  <c r="L143" i="3"/>
  <c r="M166" i="3"/>
  <c r="L128" i="3"/>
  <c r="M128" i="3"/>
  <c r="M118" i="3"/>
  <c r="L118" i="3"/>
  <c r="M108" i="3"/>
  <c r="L108" i="3"/>
  <c r="M88" i="3"/>
  <c r="L88" i="3"/>
  <c r="M53" i="3"/>
  <c r="L53" i="3"/>
  <c r="M43" i="3"/>
  <c r="L43" i="3"/>
  <c r="M20" i="3"/>
  <c r="E26" i="4" s="1"/>
  <c r="D9" i="8" s="1"/>
  <c r="BY9" i="8" s="1"/>
  <c r="E5" i="8"/>
  <c r="E15" i="8"/>
  <c r="E10" i="8"/>
  <c r="E20" i="8"/>
  <c r="E25" i="8"/>
  <c r="E30" i="8"/>
  <c r="E35" i="8"/>
  <c r="F5" i="8"/>
  <c r="F10" i="8"/>
  <c r="F15" i="8"/>
  <c r="F20" i="8"/>
  <c r="F25" i="8"/>
  <c r="F30" i="8"/>
  <c r="F35" i="8"/>
  <c r="G5" i="8"/>
  <c r="G10" i="8"/>
  <c r="G15" i="8"/>
  <c r="G20" i="8"/>
  <c r="G25" i="8"/>
  <c r="G30" i="8"/>
  <c r="G35" i="8"/>
  <c r="H5" i="8"/>
  <c r="H10" i="8"/>
  <c r="H15" i="8"/>
  <c r="H20" i="8"/>
  <c r="H25" i="8"/>
  <c r="H30" i="8"/>
  <c r="H35" i="8"/>
  <c r="I5" i="8"/>
  <c r="I10" i="8"/>
  <c r="I15" i="8"/>
  <c r="I20" i="8"/>
  <c r="I25" i="8"/>
  <c r="I30" i="8"/>
  <c r="I35" i="8"/>
  <c r="J5" i="8"/>
  <c r="J10" i="8"/>
  <c r="J15" i="8"/>
  <c r="J20" i="8"/>
  <c r="J25" i="8"/>
  <c r="J30" i="8"/>
  <c r="J35" i="8"/>
  <c r="K5" i="8"/>
  <c r="K10" i="8"/>
  <c r="K15" i="8"/>
  <c r="K20" i="8"/>
  <c r="K25" i="8"/>
  <c r="K30" i="8"/>
  <c r="K35" i="8"/>
  <c r="L5" i="8"/>
  <c r="L10" i="8"/>
  <c r="L15" i="8"/>
  <c r="L20" i="8"/>
  <c r="L25" i="8"/>
  <c r="L30" i="8"/>
  <c r="L35" i="8"/>
  <c r="M5" i="8"/>
  <c r="M10" i="8"/>
  <c r="M15" i="8"/>
  <c r="M20" i="8"/>
  <c r="M25" i="8"/>
  <c r="M30" i="8"/>
  <c r="M35" i="8"/>
  <c r="N5" i="8"/>
  <c r="N10" i="8"/>
  <c r="N15" i="8"/>
  <c r="N20" i="8"/>
  <c r="N25" i="8"/>
  <c r="N30" i="8"/>
  <c r="N35" i="8"/>
  <c r="O5" i="8"/>
  <c r="O10" i="8"/>
  <c r="O15" i="8"/>
  <c r="O20" i="8"/>
  <c r="O25" i="8"/>
  <c r="O30" i="8"/>
  <c r="O35" i="8"/>
  <c r="P5" i="8"/>
  <c r="P10" i="8"/>
  <c r="P15" i="8"/>
  <c r="P20" i="8"/>
  <c r="P25" i="8"/>
  <c r="P30" i="8"/>
  <c r="P35" i="8"/>
  <c r="Q5" i="8"/>
  <c r="Q10" i="8"/>
  <c r="Q15" i="8"/>
  <c r="Q20" i="8"/>
  <c r="Q25" i="8"/>
  <c r="Q30" i="8"/>
  <c r="Q35" i="8"/>
  <c r="R5" i="8"/>
  <c r="R10" i="8"/>
  <c r="R15" i="8"/>
  <c r="R20" i="8"/>
  <c r="R25" i="8"/>
  <c r="R30" i="8"/>
  <c r="R35" i="8"/>
  <c r="S5" i="8"/>
  <c r="S10" i="8"/>
  <c r="S15" i="8"/>
  <c r="S20" i="8"/>
  <c r="S25" i="8"/>
  <c r="S30" i="8"/>
  <c r="S35" i="8"/>
  <c r="T5" i="8"/>
  <c r="T10" i="8"/>
  <c r="T15" i="8"/>
  <c r="T20" i="8"/>
  <c r="T25" i="8"/>
  <c r="T30" i="8"/>
  <c r="T35" i="8"/>
  <c r="U5" i="8"/>
  <c r="U10" i="8"/>
  <c r="U15" i="8"/>
  <c r="U20" i="8"/>
  <c r="U25" i="8"/>
  <c r="U30" i="8"/>
  <c r="U35" i="8"/>
  <c r="V5" i="8"/>
  <c r="V10" i="8"/>
  <c r="V15" i="8"/>
  <c r="V20" i="8"/>
  <c r="V25" i="8"/>
  <c r="V30" i="8"/>
  <c r="V35" i="8"/>
  <c r="W5" i="8"/>
  <c r="W10" i="8"/>
  <c r="W15" i="8"/>
  <c r="W20" i="8"/>
  <c r="W25" i="8"/>
  <c r="W30" i="8"/>
  <c r="W35" i="8"/>
  <c r="X5" i="8"/>
  <c r="X10" i="8"/>
  <c r="X15" i="8"/>
  <c r="X20" i="8"/>
  <c r="X25" i="8"/>
  <c r="X30" i="8"/>
  <c r="X35" i="8"/>
  <c r="Y5" i="8"/>
  <c r="Y10" i="8"/>
  <c r="Y15" i="8"/>
  <c r="Y20" i="8"/>
  <c r="Y25" i="8"/>
  <c r="Y30" i="8"/>
  <c r="Y35" i="8"/>
  <c r="Z5" i="8"/>
  <c r="Z10" i="8"/>
  <c r="Z15" i="8"/>
  <c r="Z20" i="8"/>
  <c r="Z25" i="8"/>
  <c r="Z30" i="8"/>
  <c r="Z35" i="8"/>
  <c r="AA5" i="8"/>
  <c r="AA10" i="8"/>
  <c r="AA15" i="8"/>
  <c r="AA20" i="8"/>
  <c r="AA25" i="8"/>
  <c r="AA30" i="8"/>
  <c r="AA35" i="8"/>
  <c r="AB5" i="8"/>
  <c r="AB10" i="8"/>
  <c r="AB15" i="8"/>
  <c r="AB20" i="8"/>
  <c r="AB25" i="8"/>
  <c r="AB30" i="8"/>
  <c r="AB35" i="8"/>
  <c r="AC5" i="8"/>
  <c r="AC10" i="8"/>
  <c r="AC15" i="8"/>
  <c r="AC20" i="8"/>
  <c r="AC25" i="8"/>
  <c r="AC30" i="8"/>
  <c r="AC35" i="8"/>
  <c r="AD5" i="8"/>
  <c r="AD10" i="8"/>
  <c r="AD15" i="8"/>
  <c r="AD20" i="8"/>
  <c r="AD25" i="8"/>
  <c r="AD30" i="8"/>
  <c r="AD35" i="8"/>
  <c r="AE5" i="8"/>
  <c r="AE10" i="8"/>
  <c r="AE15" i="8"/>
  <c r="AE20" i="8"/>
  <c r="AE25" i="8"/>
  <c r="AE30" i="8"/>
  <c r="AE35" i="8"/>
  <c r="AF5" i="8"/>
  <c r="AF10" i="8"/>
  <c r="AF15" i="8"/>
  <c r="AF20" i="8"/>
  <c r="AF25" i="8"/>
  <c r="AF30" i="8"/>
  <c r="AF35" i="8"/>
  <c r="AG5" i="8"/>
  <c r="AG10" i="8"/>
  <c r="AG15" i="8"/>
  <c r="AG20" i="8"/>
  <c r="AG25" i="8"/>
  <c r="AG30" i="8"/>
  <c r="AG35" i="8"/>
  <c r="AH5" i="8"/>
  <c r="AH10" i="8"/>
  <c r="AH15" i="8"/>
  <c r="AH20" i="8"/>
  <c r="AH25" i="8"/>
  <c r="AH30" i="8"/>
  <c r="AH35" i="8"/>
  <c r="AI5" i="8"/>
  <c r="AI10" i="8"/>
  <c r="AI15" i="8"/>
  <c r="AI20" i="8"/>
  <c r="AI25" i="8"/>
  <c r="AI30" i="8"/>
  <c r="AI35" i="8"/>
  <c r="AJ5" i="8"/>
  <c r="AJ10" i="8"/>
  <c r="AJ15" i="8"/>
  <c r="AJ20" i="8"/>
  <c r="AJ25" i="8"/>
  <c r="AJ30" i="8"/>
  <c r="AJ35" i="8"/>
  <c r="AK5" i="8"/>
  <c r="AK10" i="8"/>
  <c r="AK15" i="8"/>
  <c r="AK20" i="8"/>
  <c r="AK25" i="8"/>
  <c r="AK30" i="8"/>
  <c r="AK35" i="8"/>
  <c r="AL5" i="8"/>
  <c r="AL10" i="8"/>
  <c r="AL15" i="8"/>
  <c r="AL20" i="8"/>
  <c r="AL25" i="8"/>
  <c r="AL30" i="8"/>
  <c r="AL35" i="8"/>
  <c r="AM5" i="8"/>
  <c r="AM10" i="8"/>
  <c r="AM15" i="8"/>
  <c r="AM20" i="8"/>
  <c r="AM25" i="8"/>
  <c r="AM30" i="8"/>
  <c r="AM35" i="8"/>
  <c r="AN5" i="8"/>
  <c r="AN10" i="8"/>
  <c r="AN15" i="8"/>
  <c r="AN20" i="8"/>
  <c r="AN25" i="8"/>
  <c r="AN30" i="8"/>
  <c r="AN35" i="8"/>
  <c r="AO5" i="8"/>
  <c r="AO10" i="8"/>
  <c r="AO15" i="8"/>
  <c r="AO20" i="8"/>
  <c r="AO25" i="8"/>
  <c r="AO30" i="8"/>
  <c r="AO35" i="8"/>
  <c r="AP5" i="8"/>
  <c r="AP10" i="8"/>
  <c r="AP15" i="8"/>
  <c r="AP20" i="8"/>
  <c r="AP25" i="8"/>
  <c r="AP30" i="8"/>
  <c r="AP35" i="8"/>
  <c r="AQ5" i="8"/>
  <c r="AQ10" i="8"/>
  <c r="AQ15" i="8"/>
  <c r="AQ20" i="8"/>
  <c r="AQ25" i="8"/>
  <c r="AQ30" i="8"/>
  <c r="AQ35" i="8"/>
  <c r="AR5" i="8"/>
  <c r="AR10" i="8"/>
  <c r="AR15" i="8"/>
  <c r="AR20" i="8"/>
  <c r="AR25" i="8"/>
  <c r="AR30" i="8"/>
  <c r="AR35" i="8"/>
  <c r="AS5" i="8"/>
  <c r="AS10" i="8"/>
  <c r="AS15" i="8"/>
  <c r="AS20" i="8"/>
  <c r="AS25" i="8"/>
  <c r="AS30" i="8"/>
  <c r="AS35" i="8"/>
  <c r="AT5" i="8"/>
  <c r="AT10" i="8"/>
  <c r="AT15" i="8"/>
  <c r="AT20" i="8"/>
  <c r="AT25" i="8"/>
  <c r="AT30" i="8"/>
  <c r="AT35" i="8"/>
  <c r="AU5" i="8"/>
  <c r="AU10" i="8"/>
  <c r="AU15" i="8"/>
  <c r="AU20" i="8"/>
  <c r="AU25" i="8"/>
  <c r="AU30" i="8"/>
  <c r="AU35" i="8"/>
  <c r="AV5" i="8"/>
  <c r="AV10" i="8"/>
  <c r="AV15" i="8"/>
  <c r="AV20" i="8"/>
  <c r="AV25" i="8"/>
  <c r="AV30" i="8"/>
  <c r="AV35" i="8"/>
  <c r="AW5" i="8"/>
  <c r="AW10" i="8"/>
  <c r="AW15" i="8"/>
  <c r="AW20" i="8"/>
  <c r="AW25" i="8"/>
  <c r="AW30" i="8"/>
  <c r="AW35" i="8"/>
  <c r="AX5" i="8"/>
  <c r="AX10" i="8"/>
  <c r="AX15" i="8"/>
  <c r="AX20" i="8"/>
  <c r="AX25" i="8"/>
  <c r="AX30" i="8"/>
  <c r="AX35" i="8"/>
  <c r="AY5" i="8"/>
  <c r="AY10" i="8"/>
  <c r="AY15" i="8"/>
  <c r="AY20" i="8"/>
  <c r="AY25" i="8"/>
  <c r="AY30" i="8"/>
  <c r="AY35" i="8"/>
  <c r="AZ5" i="8"/>
  <c r="AZ10" i="8"/>
  <c r="AZ15" i="8"/>
  <c r="AZ20" i="8"/>
  <c r="AZ25" i="8"/>
  <c r="AZ30" i="8"/>
  <c r="AZ35" i="8"/>
  <c r="BA5" i="8"/>
  <c r="BA10" i="8"/>
  <c r="BA15" i="8"/>
  <c r="BA20" i="8"/>
  <c r="BA25" i="8"/>
  <c r="BA30" i="8"/>
  <c r="BA35" i="8"/>
  <c r="BB5" i="8"/>
  <c r="BB10" i="8"/>
  <c r="BB15" i="8"/>
  <c r="BB20" i="8"/>
  <c r="BB25" i="8"/>
  <c r="BB30" i="8"/>
  <c r="BB35" i="8"/>
  <c r="BC5" i="8"/>
  <c r="BC10" i="8"/>
  <c r="BC15" i="8"/>
  <c r="BC20" i="8"/>
  <c r="BC25" i="8"/>
  <c r="BC30" i="8"/>
  <c r="BC35" i="8"/>
  <c r="BD5" i="8"/>
  <c r="BD10" i="8"/>
  <c r="BD15" i="8"/>
  <c r="BD20" i="8"/>
  <c r="BD25" i="8"/>
  <c r="BD30" i="8"/>
  <c r="BD35" i="8"/>
  <c r="BE5" i="8"/>
  <c r="BE10" i="8"/>
  <c r="BE15" i="8"/>
  <c r="BE20" i="8"/>
  <c r="BE25" i="8"/>
  <c r="BE30" i="8"/>
  <c r="BE35" i="8"/>
  <c r="BF5" i="8"/>
  <c r="BF10" i="8"/>
  <c r="BF15" i="8"/>
  <c r="BF20" i="8"/>
  <c r="BF25" i="8"/>
  <c r="BF30" i="8"/>
  <c r="BF35" i="8"/>
  <c r="BG5" i="8"/>
  <c r="BG10" i="8"/>
  <c r="BG15" i="8"/>
  <c r="BG20" i="8"/>
  <c r="BG25" i="8"/>
  <c r="BG30" i="8"/>
  <c r="BG35" i="8"/>
  <c r="BH5" i="8"/>
  <c r="BH10" i="8"/>
  <c r="BH15" i="8"/>
  <c r="BH20" i="8"/>
  <c r="BH25" i="8"/>
  <c r="BH30" i="8"/>
  <c r="BH35" i="8"/>
  <c r="BI5" i="8"/>
  <c r="BI10" i="8"/>
  <c r="BI15" i="8"/>
  <c r="BI20" i="8"/>
  <c r="BI25" i="8"/>
  <c r="BI30" i="8"/>
  <c r="BI35" i="8"/>
  <c r="BJ5" i="8"/>
  <c r="BJ10" i="8"/>
  <c r="BJ15" i="8"/>
  <c r="BJ20" i="8"/>
  <c r="BJ25" i="8"/>
  <c r="BJ30" i="8"/>
  <c r="BJ35" i="8"/>
  <c r="BK5" i="8"/>
  <c r="BK10" i="8"/>
  <c r="BK15" i="8"/>
  <c r="BK20" i="8"/>
  <c r="BK25" i="8"/>
  <c r="BK30" i="8"/>
  <c r="BK35" i="8"/>
  <c r="BL5" i="8"/>
  <c r="BL10" i="8"/>
  <c r="BL15" i="8"/>
  <c r="BL20" i="8"/>
  <c r="BL25" i="8"/>
  <c r="BL30" i="8"/>
  <c r="BL35" i="8"/>
  <c r="BM5" i="8"/>
  <c r="BM10" i="8"/>
  <c r="BM15" i="8"/>
  <c r="BM20" i="8"/>
  <c r="BM25" i="8"/>
  <c r="BM30" i="8"/>
  <c r="BM35" i="8"/>
  <c r="BN5" i="8"/>
  <c r="BN10" i="8"/>
  <c r="BN15" i="8"/>
  <c r="BN20" i="8"/>
  <c r="BN25" i="8"/>
  <c r="BN30" i="8"/>
  <c r="BN35" i="8"/>
  <c r="BO5" i="8"/>
  <c r="BO10" i="8"/>
  <c r="BO15" i="8"/>
  <c r="BO20" i="8"/>
  <c r="BO25" i="8"/>
  <c r="BO30" i="8"/>
  <c r="BO35" i="8"/>
  <c r="BP5" i="8"/>
  <c r="BP10" i="8"/>
  <c r="BP15" i="8"/>
  <c r="BP20" i="8"/>
  <c r="BP25" i="8"/>
  <c r="BP30" i="8"/>
  <c r="BP35" i="8"/>
  <c r="BQ5" i="8"/>
  <c r="BQ10" i="8"/>
  <c r="BQ15" i="8"/>
  <c r="BQ20" i="8"/>
  <c r="BQ25" i="8"/>
  <c r="BQ30" i="8"/>
  <c r="BQ35" i="8"/>
  <c r="BR5" i="8"/>
  <c r="BR10" i="8"/>
  <c r="BR15" i="8"/>
  <c r="BR20" i="8"/>
  <c r="BR25" i="8"/>
  <c r="BR30" i="8"/>
  <c r="BR35" i="8"/>
  <c r="BS5" i="8"/>
  <c r="BS10" i="8"/>
  <c r="BS15" i="8"/>
  <c r="BS20" i="8"/>
  <c r="BS25" i="8"/>
  <c r="BS30" i="8"/>
  <c r="BS35" i="8"/>
  <c r="BT5" i="8"/>
  <c r="BT10" i="8"/>
  <c r="BT15" i="8"/>
  <c r="BT20" i="8"/>
  <c r="BT25" i="8"/>
  <c r="BT30" i="8"/>
  <c r="BT35" i="8"/>
  <c r="BU5" i="8"/>
  <c r="BU10" i="8"/>
  <c r="BU15" i="8"/>
  <c r="BU20" i="8"/>
  <c r="BU25" i="8"/>
  <c r="BU30" i="8"/>
  <c r="BU35" i="8"/>
  <c r="BV5" i="8"/>
  <c r="BV10" i="8"/>
  <c r="BV15" i="8"/>
  <c r="BV20" i="8"/>
  <c r="BV25" i="8"/>
  <c r="BV30" i="8"/>
  <c r="BV35" i="8"/>
  <c r="BW5" i="8"/>
  <c r="BW10" i="8"/>
  <c r="BW15" i="8"/>
  <c r="BW20" i="8"/>
  <c r="BW25" i="8"/>
  <c r="BW30" i="8"/>
  <c r="BW35" i="8"/>
  <c r="BX5" i="8"/>
  <c r="BX10" i="8"/>
  <c r="BX15" i="8"/>
  <c r="BX20" i="8"/>
  <c r="BX25" i="8"/>
  <c r="BX30" i="8"/>
  <c r="BX35" i="8"/>
  <c r="AO56" i="8"/>
  <c r="AP56" i="8"/>
  <c r="AQ56" i="8"/>
  <c r="AR56" i="8"/>
  <c r="AS56" i="8"/>
  <c r="AT56" i="8"/>
  <c r="AU56" i="8"/>
  <c r="AV56" i="8"/>
  <c r="AW56" i="8"/>
  <c r="AX56" i="8"/>
  <c r="AY56" i="8"/>
  <c r="AZ56" i="8"/>
  <c r="BA56" i="8"/>
  <c r="BB56" i="8"/>
  <c r="BC56" i="8"/>
  <c r="BD56" i="8"/>
  <c r="BE56" i="8"/>
  <c r="BF56" i="8"/>
  <c r="BG56" i="8"/>
  <c r="BH56" i="8"/>
  <c r="BI56" i="8"/>
  <c r="BJ56" i="8"/>
  <c r="BK56" i="8"/>
  <c r="BL56" i="8"/>
  <c r="BM56" i="8"/>
  <c r="BN56" i="8"/>
  <c r="BO56" i="8"/>
  <c r="BP56" i="8"/>
  <c r="BQ56" i="8"/>
  <c r="BR56" i="8"/>
  <c r="BS56" i="8"/>
  <c r="BT56" i="8"/>
  <c r="BU56" i="8"/>
  <c r="BV56" i="8"/>
  <c r="BW56" i="8"/>
  <c r="BX56" i="8"/>
  <c r="AO59" i="8"/>
  <c r="AP59" i="8"/>
  <c r="AQ59" i="8"/>
  <c r="AR59" i="8"/>
  <c r="AS59" i="8"/>
  <c r="AT59" i="8"/>
  <c r="AU59" i="8"/>
  <c r="AV59" i="8"/>
  <c r="AW59" i="8"/>
  <c r="AX59" i="8"/>
  <c r="AY59" i="8"/>
  <c r="AZ59" i="8"/>
  <c r="BA59" i="8"/>
  <c r="BB59" i="8"/>
  <c r="BC59" i="8"/>
  <c r="BD59" i="8"/>
  <c r="BE59" i="8"/>
  <c r="BF59" i="8"/>
  <c r="BG59" i="8"/>
  <c r="BH59" i="8"/>
  <c r="BI59" i="8"/>
  <c r="BJ59" i="8"/>
  <c r="BK59" i="8"/>
  <c r="BL59" i="8"/>
  <c r="BM59" i="8"/>
  <c r="BN59" i="8"/>
  <c r="BO59" i="8"/>
  <c r="BP59" i="8"/>
  <c r="BQ59" i="8"/>
  <c r="BR59" i="8"/>
  <c r="BS59" i="8"/>
  <c r="BT59" i="8"/>
  <c r="BU59" i="8"/>
  <c r="BV59" i="8"/>
  <c r="BW59" i="8"/>
  <c r="BX59" i="8"/>
  <c r="D56" i="8"/>
  <c r="BY56" i="8" s="1"/>
  <c r="AN56" i="8"/>
  <c r="AN59" i="8"/>
  <c r="AN62" i="8" s="1"/>
  <c r="AM56" i="8"/>
  <c r="AM59" i="8"/>
  <c r="AL56" i="8"/>
  <c r="AL59" i="8"/>
  <c r="AK56" i="8"/>
  <c r="AK59" i="8"/>
  <c r="AJ56" i="8"/>
  <c r="AJ59" i="8"/>
  <c r="AI56" i="8"/>
  <c r="AI59" i="8"/>
  <c r="AH56" i="8"/>
  <c r="AH59" i="8"/>
  <c r="AG56" i="8"/>
  <c r="AG59" i="8"/>
  <c r="AF56" i="8"/>
  <c r="AF59" i="8"/>
  <c r="AE56" i="8"/>
  <c r="AE59" i="8"/>
  <c r="AD56" i="8"/>
  <c r="AD59" i="8"/>
  <c r="AC56" i="8"/>
  <c r="AC59" i="8"/>
  <c r="AB56" i="8"/>
  <c r="AB59" i="8"/>
  <c r="AB62" i="8" s="1"/>
  <c r="AA56" i="8"/>
  <c r="AA59" i="8"/>
  <c r="Z56" i="8"/>
  <c r="Z59" i="8"/>
  <c r="Y56" i="8"/>
  <c r="Y59" i="8"/>
  <c r="X56" i="8"/>
  <c r="X59" i="8"/>
  <c r="W56" i="8"/>
  <c r="W59" i="8"/>
  <c r="V56" i="8"/>
  <c r="V59" i="8"/>
  <c r="U56" i="8"/>
  <c r="U59" i="8"/>
  <c r="T56" i="8"/>
  <c r="T59" i="8"/>
  <c r="T62" i="8" s="1"/>
  <c r="S56" i="8"/>
  <c r="S59" i="8"/>
  <c r="R56" i="8"/>
  <c r="R59" i="8"/>
  <c r="Q56" i="8"/>
  <c r="Q59" i="8"/>
  <c r="P56" i="8"/>
  <c r="P59" i="8"/>
  <c r="O56" i="8"/>
  <c r="O59" i="8"/>
  <c r="N56" i="8"/>
  <c r="N59" i="8"/>
  <c r="M56" i="8"/>
  <c r="M59" i="8"/>
  <c r="L56" i="8"/>
  <c r="L59" i="8"/>
  <c r="K56" i="8"/>
  <c r="K59" i="8"/>
  <c r="J56" i="8"/>
  <c r="J59" i="8"/>
  <c r="I56" i="8"/>
  <c r="I59" i="8"/>
  <c r="H56" i="8"/>
  <c r="H59" i="8"/>
  <c r="G56" i="8"/>
  <c r="G59" i="8"/>
  <c r="F56" i="8"/>
  <c r="F59" i="8"/>
  <c r="E56" i="8"/>
  <c r="E59" i="8"/>
  <c r="K381" i="3" l="1"/>
  <c r="D40" i="8"/>
  <c r="BY40" i="8" s="1"/>
  <c r="BY60" i="8"/>
  <c r="BD62" i="8"/>
  <c r="BV49" i="8"/>
  <c r="BV53" i="8" s="1"/>
  <c r="BN49" i="8"/>
  <c r="BN53" i="8" s="1"/>
  <c r="BF49" i="8"/>
  <c r="AX49" i="8"/>
  <c r="AX53" i="8" s="1"/>
  <c r="AP49" i="8"/>
  <c r="AP53" i="8" s="1"/>
  <c r="AH49" i="8"/>
  <c r="AH53" i="8" s="1"/>
  <c r="Z49" i="8"/>
  <c r="Z53" i="8" s="1"/>
  <c r="R49" i="8"/>
  <c r="R53" i="8" s="1"/>
  <c r="J49" i="8"/>
  <c r="J53" i="8" s="1"/>
  <c r="BR49" i="8"/>
  <c r="BR53" i="8" s="1"/>
  <c r="BJ49" i="8"/>
  <c r="BJ53" i="8" s="1"/>
  <c r="BB49" i="8"/>
  <c r="BB53" i="8" s="1"/>
  <c r="AT49" i="8"/>
  <c r="AT53" i="8" s="1"/>
  <c r="AL49" i="8"/>
  <c r="AD49" i="8"/>
  <c r="AD53" i="8" s="1"/>
  <c r="V49" i="8"/>
  <c r="V53" i="8" s="1"/>
  <c r="N49" i="8"/>
  <c r="N53" i="8" s="1"/>
  <c r="H49" i="8"/>
  <c r="H53" i="8" s="1"/>
  <c r="F49" i="8"/>
  <c r="F53" i="8" s="1"/>
  <c r="AR49" i="8"/>
  <c r="AR53" i="8" s="1"/>
  <c r="BQ49" i="8"/>
  <c r="BQ53" i="8" s="1"/>
  <c r="BI49" i="8"/>
  <c r="BI53" i="8" s="1"/>
  <c r="BA49" i="8"/>
  <c r="BA53" i="8" s="1"/>
  <c r="AS49" i="8"/>
  <c r="AS53" i="8" s="1"/>
  <c r="AK49" i="8"/>
  <c r="AK53" i="8" s="1"/>
  <c r="AC49" i="8"/>
  <c r="AC53" i="8" s="1"/>
  <c r="U49" i="8"/>
  <c r="U53" i="8" s="1"/>
  <c r="M49" i="8"/>
  <c r="M53" i="8" s="1"/>
  <c r="BW49" i="8"/>
  <c r="BW53" i="8" s="1"/>
  <c r="AY49" i="8"/>
  <c r="AY53" i="8" s="1"/>
  <c r="E49" i="8"/>
  <c r="BH49" i="8"/>
  <c r="BH53" i="8" s="1"/>
  <c r="AJ49" i="8"/>
  <c r="AJ53" i="8" s="1"/>
  <c r="T49" i="8"/>
  <c r="T53" i="8" s="1"/>
  <c r="BS49" i="8"/>
  <c r="BS53" i="8" s="1"/>
  <c r="BK49" i="8"/>
  <c r="BK53" i="8" s="1"/>
  <c r="BC49" i="8"/>
  <c r="BC53" i="8" s="1"/>
  <c r="AU49" i="8"/>
  <c r="AU53" i="8" s="1"/>
  <c r="AM49" i="8"/>
  <c r="AM53" i="8" s="1"/>
  <c r="AE49" i="8"/>
  <c r="AE53" i="8" s="1"/>
  <c r="W49" i="8"/>
  <c r="W53" i="8" s="1"/>
  <c r="O49" i="8"/>
  <c r="O53" i="8" s="1"/>
  <c r="G49" i="8"/>
  <c r="G53" i="8" s="1"/>
  <c r="BG49" i="8"/>
  <c r="BG53" i="8" s="1"/>
  <c r="BX49" i="8"/>
  <c r="BX53" i="8" s="1"/>
  <c r="BP49" i="8"/>
  <c r="BP53" i="8" s="1"/>
  <c r="AZ49" i="8"/>
  <c r="AZ53" i="8" s="1"/>
  <c r="BT49" i="8"/>
  <c r="BT53" i="8" s="1"/>
  <c r="BL49" i="8"/>
  <c r="BL53" i="8" s="1"/>
  <c r="BD49" i="8"/>
  <c r="BD53" i="8" s="1"/>
  <c r="AV49" i="8"/>
  <c r="AV53" i="8" s="1"/>
  <c r="AN49" i="8"/>
  <c r="AN53" i="8" s="1"/>
  <c r="AF49" i="8"/>
  <c r="AF53" i="8" s="1"/>
  <c r="X49" i="8"/>
  <c r="X53" i="8" s="1"/>
  <c r="P49" i="8"/>
  <c r="P53" i="8" s="1"/>
  <c r="BO49" i="8"/>
  <c r="BO53" i="8" s="1"/>
  <c r="AQ49" i="8"/>
  <c r="AQ53" i="8" s="1"/>
  <c r="AI49" i="8"/>
  <c r="AI53" i="8" s="1"/>
  <c r="AA49" i="8"/>
  <c r="AA53" i="8" s="1"/>
  <c r="S49" i="8"/>
  <c r="S53" i="8" s="1"/>
  <c r="K49" i="8"/>
  <c r="K53" i="8" s="1"/>
  <c r="AB49" i="8"/>
  <c r="AB53" i="8" s="1"/>
  <c r="L49" i="8"/>
  <c r="L53" i="8" s="1"/>
  <c r="I49" i="8"/>
  <c r="I53" i="8" s="1"/>
  <c r="BM49" i="8"/>
  <c r="BE49" i="8"/>
  <c r="BE53" i="8" s="1"/>
  <c r="AW49" i="8"/>
  <c r="AW53" i="8" s="1"/>
  <c r="AO49" i="8"/>
  <c r="AO53" i="8" s="1"/>
  <c r="AG49" i="8"/>
  <c r="AG53" i="8" s="1"/>
  <c r="Y49" i="8"/>
  <c r="Y53" i="8" s="1"/>
  <c r="Q49" i="8"/>
  <c r="Q53" i="8" s="1"/>
  <c r="BU49" i="8"/>
  <c r="BU53" i="8" s="1"/>
  <c r="D43" i="8"/>
  <c r="BY43" i="8" s="1"/>
  <c r="BN62" i="8"/>
  <c r="BS62" i="8"/>
  <c r="BQ62" i="8"/>
  <c r="AX62" i="8"/>
  <c r="AG62" i="8"/>
  <c r="AK62" i="8"/>
  <c r="D62" i="8"/>
  <c r="BY62" i="8" s="1"/>
  <c r="BJ62" i="8"/>
  <c r="BB62" i="8"/>
  <c r="AU62" i="8"/>
  <c r="BG62" i="8"/>
  <c r="AY62" i="8"/>
  <c r="J62" i="8"/>
  <c r="Z62" i="8"/>
  <c r="W62" i="8"/>
  <c r="N62" i="8"/>
  <c r="R62" i="8"/>
  <c r="AR62" i="8"/>
  <c r="AL53" i="8"/>
  <c r="L62" i="8"/>
  <c r="AJ62" i="8"/>
  <c r="AT62" i="8"/>
  <c r="Q62" i="8"/>
  <c r="Y62" i="8"/>
  <c r="O62" i="8"/>
  <c r="BW62" i="8"/>
  <c r="AE62" i="8"/>
  <c r="X62" i="8"/>
  <c r="U62" i="8"/>
  <c r="AF62" i="8"/>
  <c r="BE62" i="8"/>
  <c r="P62" i="8"/>
  <c r="BU62" i="8"/>
  <c r="G62" i="8"/>
  <c r="V62" i="8"/>
  <c r="AC62" i="8"/>
  <c r="BI62" i="8"/>
  <c r="BA62" i="8"/>
  <c r="AS62" i="8"/>
  <c r="M62" i="8"/>
  <c r="BK62" i="8"/>
  <c r="BC62" i="8"/>
  <c r="AV62" i="8"/>
  <c r="BH62" i="8"/>
  <c r="K62" i="8"/>
  <c r="AA62" i="8"/>
  <c r="AD62" i="8"/>
  <c r="AP62" i="8"/>
  <c r="AZ62" i="8"/>
  <c r="BM62" i="8"/>
  <c r="AO62" i="8"/>
  <c r="F62" i="8"/>
  <c r="AM62" i="8"/>
  <c r="BP62" i="8"/>
  <c r="H62" i="8"/>
  <c r="AH62" i="8"/>
  <c r="BT62" i="8"/>
  <c r="BX62" i="8"/>
  <c r="I62" i="8"/>
  <c r="S62" i="8"/>
  <c r="AI62" i="8"/>
  <c r="AL62" i="8"/>
  <c r="BL62" i="8"/>
  <c r="BR62" i="8"/>
  <c r="D30" i="4"/>
  <c r="D28" i="8" s="1"/>
  <c r="BY28" i="8" s="1"/>
  <c r="E30" i="4"/>
  <c r="D29" i="8" s="1"/>
  <c r="BY29" i="8" s="1"/>
  <c r="E29" i="4"/>
  <c r="D24" i="8" s="1"/>
  <c r="BY24" i="8" s="1"/>
  <c r="F33" i="4"/>
  <c r="E47" i="4" s="1"/>
  <c r="D47" i="4" s="1"/>
  <c r="D38" i="8"/>
  <c r="BY38" i="8" s="1"/>
  <c r="D39" i="8"/>
  <c r="BY39" i="8" s="1"/>
  <c r="E31" i="4"/>
  <c r="D34" i="8" s="1"/>
  <c r="BY34" i="8" s="1"/>
  <c r="D29" i="4"/>
  <c r="D23" i="8" s="1"/>
  <c r="BY23" i="8" s="1"/>
  <c r="D27" i="4"/>
  <c r="D13" i="8" s="1"/>
  <c r="BY13" i="8" s="1"/>
  <c r="D31" i="4"/>
  <c r="D33" i="8" s="1"/>
  <c r="BY33" i="8" s="1"/>
  <c r="E27" i="4"/>
  <c r="D14" i="8" s="1"/>
  <c r="BY14" i="8" s="1"/>
  <c r="E28" i="4"/>
  <c r="D19" i="8" s="1"/>
  <c r="BY19" i="8" s="1"/>
  <c r="D28" i="4"/>
  <c r="D18" i="8" s="1"/>
  <c r="BY18" i="8" s="1"/>
  <c r="E21" i="4"/>
  <c r="G21" i="4"/>
  <c r="F26" i="4"/>
  <c r="BF53" i="8"/>
  <c r="BO62" i="8"/>
  <c r="AQ62" i="8"/>
  <c r="BV62" i="8"/>
  <c r="BF62" i="8"/>
  <c r="AW62" i="8"/>
  <c r="E53" i="8" l="1"/>
  <c r="E54" i="8" s="1"/>
  <c r="F54" i="8" s="1"/>
  <c r="G54" i="8" s="1"/>
  <c r="H54" i="8" s="1"/>
  <c r="I54" i="8" s="1"/>
  <c r="J54" i="8" s="1"/>
  <c r="K54" i="8" s="1"/>
  <c r="L54" i="8" s="1"/>
  <c r="M54" i="8" s="1"/>
  <c r="N54" i="8" s="1"/>
  <c r="O54" i="8" s="1"/>
  <c r="P54" i="8" s="1"/>
  <c r="Q54" i="8" s="1"/>
  <c r="R54" i="8" s="1"/>
  <c r="S54" i="8" s="1"/>
  <c r="T54" i="8" s="1"/>
  <c r="U54" i="8" s="1"/>
  <c r="V54" i="8" s="1"/>
  <c r="W54" i="8" s="1"/>
  <c r="X54" i="8" s="1"/>
  <c r="Y54" i="8" s="1"/>
  <c r="Z54" i="8" s="1"/>
  <c r="AA54" i="8" s="1"/>
  <c r="AB54" i="8" s="1"/>
  <c r="AC54" i="8" s="1"/>
  <c r="AD54" i="8" s="1"/>
  <c r="AE54" i="8" s="1"/>
  <c r="AF54" i="8" s="1"/>
  <c r="AG54" i="8" s="1"/>
  <c r="AH54" i="8" s="1"/>
  <c r="AI54" i="8" s="1"/>
  <c r="AJ54" i="8" s="1"/>
  <c r="AK54" i="8" s="1"/>
  <c r="AL54" i="8" s="1"/>
  <c r="AM54" i="8" s="1"/>
  <c r="AN54" i="8" s="1"/>
  <c r="AO54" i="8" s="1"/>
  <c r="AP54" i="8" s="1"/>
  <c r="AQ54" i="8" s="1"/>
  <c r="AR54" i="8" s="1"/>
  <c r="AS54" i="8" s="1"/>
  <c r="AT54" i="8" s="1"/>
  <c r="AU54" i="8" s="1"/>
  <c r="AV54" i="8" s="1"/>
  <c r="AW54" i="8" s="1"/>
  <c r="AX54" i="8" s="1"/>
  <c r="AY54" i="8" s="1"/>
  <c r="AZ54" i="8" s="1"/>
  <c r="BA54" i="8" s="1"/>
  <c r="BB54" i="8" s="1"/>
  <c r="BC54" i="8" s="1"/>
  <c r="BD54" i="8" s="1"/>
  <c r="BE54" i="8" s="1"/>
  <c r="BF54" i="8" s="1"/>
  <c r="BG54" i="8" s="1"/>
  <c r="BH54" i="8" s="1"/>
  <c r="BI54" i="8" s="1"/>
  <c r="BJ54" i="8" s="1"/>
  <c r="BK54" i="8" s="1"/>
  <c r="BL54" i="8" s="1"/>
  <c r="BM53" i="8"/>
  <c r="D34" i="4"/>
  <c r="E34" i="4"/>
  <c r="D24" i="2" s="1"/>
  <c r="E40" i="4"/>
  <c r="F31" i="4"/>
  <c r="E45" i="4" s="1"/>
  <c r="D45" i="4" s="1"/>
  <c r="F28" i="4"/>
  <c r="E42" i="4" s="1"/>
  <c r="D42" i="4" s="1"/>
  <c r="D35" i="8"/>
  <c r="BY35" i="8" s="1"/>
  <c r="D15" i="8"/>
  <c r="BY15" i="8" s="1"/>
  <c r="D30" i="8"/>
  <c r="BY30" i="8" s="1"/>
  <c r="D10" i="8"/>
  <c r="BY10" i="8" s="1"/>
  <c r="F29" i="4"/>
  <c r="E43" i="4" s="1"/>
  <c r="D43" i="4" s="1"/>
  <c r="F27" i="4"/>
  <c r="E41" i="4" s="1"/>
  <c r="D41" i="4" s="1"/>
  <c r="D25" i="8"/>
  <c r="BY25" i="8" s="1"/>
  <c r="F30" i="4"/>
  <c r="E44" i="4" s="1"/>
  <c r="D44" i="4" s="1"/>
  <c r="D20" i="8"/>
  <c r="BY20" i="8" s="1"/>
  <c r="F32" i="4"/>
  <c r="E46" i="4" s="1"/>
  <c r="D46" i="4" s="1"/>
  <c r="D5" i="8"/>
  <c r="BY5" i="8" s="1"/>
  <c r="F48" i="4"/>
  <c r="BM54" i="8" l="1"/>
  <c r="BN54" i="8" s="1"/>
  <c r="BO54" i="8" s="1"/>
  <c r="BP54" i="8" s="1"/>
  <c r="BQ54" i="8" s="1"/>
  <c r="BR54" i="8" s="1"/>
  <c r="BS54" i="8" s="1"/>
  <c r="BT54" i="8" s="1"/>
  <c r="BU54" i="8" s="1"/>
  <c r="BV54" i="8" s="1"/>
  <c r="BW54" i="8" s="1"/>
  <c r="BX54" i="8" s="1"/>
  <c r="D51" i="8"/>
  <c r="BY51" i="8" s="1"/>
  <c r="D49" i="8"/>
  <c r="BY49" i="8" s="1"/>
  <c r="E48" i="4"/>
  <c r="D40" i="4"/>
  <c r="D48" i="4" s="1"/>
  <c r="D12" i="2" s="1"/>
  <c r="E18" i="2" s="1"/>
  <c r="F34" i="4"/>
  <c r="D20" i="2" l="1"/>
  <c r="E22" i="2" s="1"/>
  <c r="E27" i="2" s="1"/>
  <c r="E31" i="2" s="1"/>
  <c r="D50" i="8" l="1"/>
  <c r="BY50" i="8" l="1"/>
  <c r="D53" i="8"/>
  <c r="BY5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Luiz Henrique Campos</author>
  </authors>
  <commentList>
    <comment ref="F20" authorId="0" shapeId="0" xr:uid="{40C61D10-A357-4F69-901D-154181491176}">
      <text>
        <r>
          <rPr>
            <b/>
            <sz val="9"/>
            <color indexed="81"/>
            <rFont val="Segoe UI"/>
            <family val="2"/>
          </rPr>
          <t>O limite de lucro financiável é 5% sobre os custos diretos + Outras Despesas de Produção</t>
        </r>
      </text>
    </comment>
    <comment ref="F24" authorId="0" shapeId="0" xr:uid="{F832B5A0-10BB-4A71-967E-A472C34E6F4A}">
      <text>
        <r>
          <rPr>
            <b/>
            <sz val="9"/>
            <color indexed="81"/>
            <rFont val="Segoe UI"/>
            <family val="2"/>
          </rPr>
          <t>O Limite de despesas de Importação é de 6% sobre os Materiais e equipamentos importados</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E12" authorId="0" shapeId="0" xr:uid="{00000000-0006-0000-0600-000007000000}">
      <text>
        <r>
          <rPr>
            <b/>
            <sz val="10"/>
            <color indexed="81"/>
            <rFont val="Arial"/>
            <family val="2"/>
          </rPr>
          <t xml:space="preserve">ITENS PASSÍVEIS DE SEREM ACEITOS DESDE QUE SEJAM APRESENTADAS AS MEMÓRIAS  DE CÁLCULO E JUSTIFICATIVAS QUANDO NECESSÁRIAS
Depreciação Estaleiro
Depreciação Máquinas e Equipamentos
Manutenção das Instalações
Manutenção das Máquinas e Equipamentos
Locação de Equipamentos e Instalações
Assessoria Jurídica
Treinamento
Segurança
Limpeza
Energia Elétrica
Telefone
Água
Informática
Material de Expediente
Contribuições (CREA, Sindicato Regional)
</t>
        </r>
        <r>
          <rPr>
            <b/>
            <sz val="10"/>
            <color indexed="81"/>
            <rFont val="Arial"/>
            <family val="2"/>
          </rPr>
          <t>Despesas Bancárias</t>
        </r>
        <r>
          <rPr>
            <sz val="8"/>
            <color indexed="81"/>
            <rFont val="Tahoma"/>
            <family val="2"/>
          </rPr>
          <t xml:space="preserve">
</t>
        </r>
      </text>
    </comment>
    <comment ref="E15" authorId="0" shapeId="0" xr:uid="{00000000-0006-0000-0600-000006000000}">
      <text>
        <r>
          <rPr>
            <b/>
            <sz val="10"/>
            <color indexed="81"/>
            <rFont val="Arial"/>
            <family val="2"/>
          </rPr>
          <t xml:space="preserve">Especificar quais (origem e destino), discriminando custo de passagens, diárias, objetivo da viagem
</t>
        </r>
      </text>
    </comment>
    <comment ref="E17" authorId="0" shapeId="0" xr:uid="{8EBC65EC-8E79-4F55-BA12-C17393C274EB}">
      <text>
        <r>
          <rPr>
            <b/>
            <sz val="10"/>
            <color indexed="81"/>
            <rFont val="Arial"/>
            <family val="2"/>
          </rPr>
          <t>Cábreas, guindastes, etc (especificar)</t>
        </r>
      </text>
    </comment>
    <comment ref="E22" authorId="0" shapeId="0" xr:uid="{00000000-0006-0000-0600-000005000000}">
      <text>
        <r>
          <rPr>
            <b/>
            <sz val="10"/>
            <color indexed="81"/>
            <rFont val="Arial"/>
            <family val="2"/>
          </rPr>
          <t>Especificar local e apresentar proposta descrevendo os serviços a serem realizados</t>
        </r>
        <r>
          <rPr>
            <sz val="10"/>
            <color indexed="81"/>
            <rFont val="Arial"/>
            <family val="2"/>
          </rPr>
          <t xml:space="preserve">
</t>
        </r>
      </text>
    </comment>
    <comment ref="E27" authorId="0" shapeId="0" xr:uid="{00000000-0006-0000-0600-000001000000}">
      <text>
        <r>
          <rPr>
            <b/>
            <sz val="10"/>
            <color indexed="81"/>
            <rFont val="Arial"/>
            <family val="2"/>
          </rPr>
          <t>Especificar todos os serviços a serem realizados</t>
        </r>
      </text>
    </comment>
  </commentList>
</comments>
</file>

<file path=xl/sharedStrings.xml><?xml version="1.0" encoding="utf-8"?>
<sst xmlns="http://schemas.openxmlformats.org/spreadsheetml/2006/main" count="1796" uniqueCount="948">
  <si>
    <t>FUNDO DA MARINHA MERCANTE</t>
  </si>
  <si>
    <t>SOMENTE AS CÉLULAS COM FUNDO BRANCO DEVEM SER PREENCHIDAS</t>
  </si>
  <si>
    <t>AS DESCRIÇÕES CONTIDAS NAS CÉLULAS COM FUNDO BRANCO PODEM SER MODIFICADAS DE ACORDO</t>
  </si>
  <si>
    <t>COM A NECESSIDADE DE CADA OBRA.</t>
  </si>
  <si>
    <t>O NÃO PREENCHIMENTO DOS CAMPOS QUANT (QUANTIDADE) E UNID (UNIDADE) INVALIDARÁ O ITEM</t>
  </si>
  <si>
    <t>TIPO DE EMBARCAÇÃO:</t>
  </si>
  <si>
    <t>MODELO</t>
  </si>
  <si>
    <t>CARACTERÍSTICAS GERAIS:</t>
  </si>
  <si>
    <t>Porte Bruto</t>
  </si>
  <si>
    <t>tpb</t>
  </si>
  <si>
    <t>Comprimento Total</t>
  </si>
  <si>
    <t>m</t>
  </si>
  <si>
    <t>Comprimento entre Perpendiculares</t>
  </si>
  <si>
    <t>Boca Moldada</t>
  </si>
  <si>
    <t>Pontal a Meia Nau</t>
  </si>
  <si>
    <t xml:space="preserve">Calado de Projeto </t>
  </si>
  <si>
    <t>Calado de Máximo</t>
  </si>
  <si>
    <t>Área do Convés</t>
  </si>
  <si>
    <r>
      <t>m</t>
    </r>
    <r>
      <rPr>
        <vertAlign val="superscript"/>
        <sz val="11"/>
        <rFont val="Arial"/>
        <family val="2"/>
      </rPr>
      <t>2</t>
    </r>
  </si>
  <si>
    <t>Número de Tripulantes</t>
  </si>
  <si>
    <t xml:space="preserve">Número de Passageiros </t>
  </si>
  <si>
    <t>Velocidade de Serviço</t>
  </si>
  <si>
    <t>knot</t>
  </si>
  <si>
    <t>CAPACIDADE DE CARGA (Supplies)</t>
  </si>
  <si>
    <r>
      <t>m</t>
    </r>
    <r>
      <rPr>
        <vertAlign val="superscript"/>
        <sz val="11"/>
        <rFont val="Arial"/>
        <family val="2"/>
      </rPr>
      <t>3</t>
    </r>
  </si>
  <si>
    <t>t</t>
  </si>
  <si>
    <t>Granel sólido</t>
  </si>
  <si>
    <t>Granel líquido</t>
  </si>
  <si>
    <t>PROPULSÃO:</t>
  </si>
  <si>
    <t>Quantidade de Motores:</t>
  </si>
  <si>
    <t>Azimutais? (Sim/Não)</t>
  </si>
  <si>
    <t>Potência Instalada de cada motor</t>
  </si>
  <si>
    <t>bhp</t>
  </si>
  <si>
    <t xml:space="preserve">Rotação </t>
  </si>
  <si>
    <t>rpm</t>
  </si>
  <si>
    <t>Tração Estática</t>
  </si>
  <si>
    <t>TTE</t>
  </si>
  <si>
    <t>Fabricante</t>
  </si>
  <si>
    <t>GERAÇÃO DE ENERGIA:</t>
  </si>
  <si>
    <t>Quantidade de Geradores:</t>
  </si>
  <si>
    <t>Gerador de eixo? (Sim/Não)</t>
  </si>
  <si>
    <t>Potência Elétrica de cada Gerador</t>
  </si>
  <si>
    <t>kVA</t>
  </si>
  <si>
    <t>Potência Elétrica Geração Eixo</t>
  </si>
  <si>
    <t>HABITAÇÃO:</t>
  </si>
  <si>
    <t>Área dos Compartimentos Habitáveis (acomodações)</t>
  </si>
  <si>
    <t>GOVERNO:</t>
  </si>
  <si>
    <t>QUANTIDADE</t>
  </si>
  <si>
    <t>Quantidade de Lemes</t>
  </si>
  <si>
    <t>Sistemas de Posicionamento Dinâmico</t>
  </si>
  <si>
    <t>ARMAZENAGEM DE CARGAS (Navios de Carga):</t>
  </si>
  <si>
    <t>Porões</t>
  </si>
  <si>
    <t>Quantidade</t>
  </si>
  <si>
    <t>Capacidade total (t)</t>
  </si>
  <si>
    <t>Dimensões (todos) (LWH) m</t>
  </si>
  <si>
    <t>Conteineres em TEU</t>
  </si>
  <si>
    <t>TEU</t>
  </si>
  <si>
    <t>Conteineres em FEU</t>
  </si>
  <si>
    <t>FEU</t>
  </si>
  <si>
    <t>Quantidade de Veículos</t>
  </si>
  <si>
    <t>EQUIPAMENTOS DE MOVIMENTAÇÃO DE CARGAS:</t>
  </si>
  <si>
    <t>TIPO</t>
  </si>
  <si>
    <t>CAPACIDADE</t>
  </si>
  <si>
    <t>Equipamento 1</t>
  </si>
  <si>
    <t>Equipamento 2</t>
  </si>
  <si>
    <t>Equipamento 3</t>
  </si>
  <si>
    <t>Equipamento 4</t>
  </si>
  <si>
    <t>Equipamento 5</t>
  </si>
  <si>
    <t>DESEMPENHO</t>
  </si>
  <si>
    <t>Combustível motor principal</t>
  </si>
  <si>
    <t>Combustível mottor auxiliar</t>
  </si>
  <si>
    <t>Consumo/dia no porto motor principal</t>
  </si>
  <si>
    <t>t/dia</t>
  </si>
  <si>
    <t>Consumo/dia no porto motor auxiliar</t>
  </si>
  <si>
    <t>Consumo/dia em operação (motor principal)</t>
  </si>
  <si>
    <t>Consumo/dia em operação motor auxiliar</t>
  </si>
  <si>
    <t>CLASSIFICAÇÃO:</t>
  </si>
  <si>
    <t>Sociedade Clasificadora:</t>
  </si>
  <si>
    <t xml:space="preserve">CUSTO TOTAL </t>
  </si>
  <si>
    <t>MOEDA (R$ / US$):</t>
  </si>
  <si>
    <t>R$ / US$</t>
  </si>
  <si>
    <t>DATA BASE (dd/mm/aaaa):</t>
  </si>
  <si>
    <t>dd/mm/aaaa</t>
  </si>
  <si>
    <t>COTAÇÃO DE VENDA DO US$</t>
  </si>
  <si>
    <t xml:space="preserve">1 - CUSTOS DIRETOS </t>
  </si>
  <si>
    <t>2 - OUTRAS DESPESAS DE PRODUÇÃO</t>
  </si>
  <si>
    <t>3 - SUBTOTAL</t>
  </si>
  <si>
    <t xml:space="preserve">4 - LUCRO PRESUMIDO            </t>
  </si>
  <si>
    <t>5 - SUBTOTAL</t>
  </si>
  <si>
    <t>6 - DESPESAS COM IMPORTAÇÃO</t>
  </si>
  <si>
    <t>(estimativa que deverá ser comprovada)</t>
  </si>
  <si>
    <t>7 - CUSTO TOTAL DA PRODUÇÃO</t>
  </si>
  <si>
    <t>MATERIAIS, EQUIPAMENTOS E CONSUMÍVEIS</t>
  </si>
  <si>
    <t>MOEDA</t>
  </si>
  <si>
    <t>COTAÇÃO</t>
  </si>
  <si>
    <t>GRUPO</t>
  </si>
  <si>
    <t>SOB-GRUPO</t>
  </si>
  <si>
    <t>ITEM</t>
  </si>
  <si>
    <t>DESCRIÇÃO</t>
  </si>
  <si>
    <t>QUANT</t>
  </si>
  <si>
    <t>UNID</t>
  </si>
  <si>
    <t>P. NACIONAL</t>
  </si>
  <si>
    <t>P. IMPORTADA</t>
  </si>
  <si>
    <t>A.1. - ESTRUTURA</t>
  </si>
  <si>
    <t>A. ESTRUTURA</t>
  </si>
  <si>
    <t>A.1. ESTRUTURA</t>
  </si>
  <si>
    <t>A.1.1</t>
  </si>
  <si>
    <t>A.1.2</t>
  </si>
  <si>
    <t>A.1.3</t>
  </si>
  <si>
    <t>Perfis classificados</t>
  </si>
  <si>
    <t>A.1.4</t>
  </si>
  <si>
    <t>Perfis não classificados</t>
  </si>
  <si>
    <t>A.1.5</t>
  </si>
  <si>
    <t>Fundidos</t>
  </si>
  <si>
    <t>A.1.6</t>
  </si>
  <si>
    <t>A.1.7</t>
  </si>
  <si>
    <t>A.1.8</t>
  </si>
  <si>
    <t>A.1.9</t>
  </si>
  <si>
    <t>A.1.10</t>
  </si>
  <si>
    <t>A.1.11</t>
  </si>
  <si>
    <t>A.1. - Sub - Total</t>
  </si>
  <si>
    <t>A.1.12</t>
  </si>
  <si>
    <t>B.1. - MÁQUINAS - PROPULSÃO</t>
  </si>
  <si>
    <t>B. MÁQUINAS</t>
  </si>
  <si>
    <t>B.1. PROPULSÃO</t>
  </si>
  <si>
    <t>B.1.1</t>
  </si>
  <si>
    <t>Motor principal</t>
  </si>
  <si>
    <t>B.1.2</t>
  </si>
  <si>
    <t>Turbina de propulsão</t>
  </si>
  <si>
    <t>B.1.3</t>
  </si>
  <si>
    <t>Redutora, reversora/embreagem</t>
  </si>
  <si>
    <t>B.1.4</t>
  </si>
  <si>
    <t>Caldeira principal</t>
  </si>
  <si>
    <t>B.1.5</t>
  </si>
  <si>
    <t>Eixos de propulsão</t>
  </si>
  <si>
    <t>B.1.6</t>
  </si>
  <si>
    <t>Tubo telescópico de propulsão</t>
  </si>
  <si>
    <t>B.1.7</t>
  </si>
  <si>
    <t>Mancal de escora</t>
  </si>
  <si>
    <t>B.1.8</t>
  </si>
  <si>
    <t>Mancais eixos propulsores</t>
  </si>
  <si>
    <t>B.1.9</t>
  </si>
  <si>
    <t>Hélice</t>
  </si>
  <si>
    <t>B.1.10</t>
  </si>
  <si>
    <t>B.1.11</t>
  </si>
  <si>
    <t>Acoplamento elástico</t>
  </si>
  <si>
    <t>B.1.12</t>
  </si>
  <si>
    <t>Bucha do tubo telescópico</t>
  </si>
  <si>
    <t>B.1.13</t>
  </si>
  <si>
    <t>Partes e acessórios</t>
  </si>
  <si>
    <t>B.1.14</t>
  </si>
  <si>
    <t>Sistema propulsor lateral</t>
  </si>
  <si>
    <t>B.1.15</t>
  </si>
  <si>
    <t>B.1.16</t>
  </si>
  <si>
    <t>B.1.17</t>
  </si>
  <si>
    <t>B.1.18</t>
  </si>
  <si>
    <t>B.1.19</t>
  </si>
  <si>
    <t>B.1.20</t>
  </si>
  <si>
    <t>B.1.21</t>
  </si>
  <si>
    <t>B.1.22</t>
  </si>
  <si>
    <t>B.1. - Sub - Total</t>
  </si>
  <si>
    <t>B.1.23</t>
  </si>
  <si>
    <t>B.2. - MÁQUINAS
GERAÇÃO DE ENERGIA</t>
  </si>
  <si>
    <t>B.2. GERAÇÃO DE ENERGIA</t>
  </si>
  <si>
    <t>B.2.1</t>
  </si>
  <si>
    <t>Grupo Gerador</t>
  </si>
  <si>
    <t>B.2.2</t>
  </si>
  <si>
    <t>Alternador</t>
  </si>
  <si>
    <t>B.2.3</t>
  </si>
  <si>
    <t>Gerador de eixo</t>
  </si>
  <si>
    <t>B.2.4</t>
  </si>
  <si>
    <t>Gerador de emergência</t>
  </si>
  <si>
    <t>B.2.5</t>
  </si>
  <si>
    <t>B.2.6</t>
  </si>
  <si>
    <t>B.2.7</t>
  </si>
  <si>
    <t>B.2.8</t>
  </si>
  <si>
    <t>B.2.9</t>
  </si>
  <si>
    <t>B.2. - Sub - Total</t>
  </si>
  <si>
    <t>B.2.10</t>
  </si>
  <si>
    <t>B.3. - MÁQUINAS - AUXILIARES</t>
  </si>
  <si>
    <t>B.3. AUXILIARES</t>
  </si>
  <si>
    <t>B.3.1</t>
  </si>
  <si>
    <t>Caldeira auxiliar</t>
  </si>
  <si>
    <t>B.3.2</t>
  </si>
  <si>
    <t>Compressor</t>
  </si>
  <si>
    <t>B.3.3</t>
  </si>
  <si>
    <t>Purificador</t>
  </si>
  <si>
    <t>B.3.4</t>
  </si>
  <si>
    <t>B.3.5</t>
  </si>
  <si>
    <t>Trocador de calor - duto quilha</t>
  </si>
  <si>
    <t>B.3.6</t>
  </si>
  <si>
    <t>Bombas - exceto de carga</t>
  </si>
  <si>
    <t>B.3.7</t>
  </si>
  <si>
    <t>Garrafas de ar</t>
  </si>
  <si>
    <t>B.3.8</t>
  </si>
  <si>
    <t>Ponte rolante da Pça. de Máquinas</t>
  </si>
  <si>
    <t>B.3.9</t>
  </si>
  <si>
    <t>Desumidificadores de Ar</t>
  </si>
  <si>
    <t>B.3.10</t>
  </si>
  <si>
    <t>Resfriadores</t>
  </si>
  <si>
    <t>B.3.11</t>
  </si>
  <si>
    <t>Aquecedores de Água</t>
  </si>
  <si>
    <t>B.3.12</t>
  </si>
  <si>
    <t>Aquecedores de Óleo</t>
  </si>
  <si>
    <t>B.3.13</t>
  </si>
  <si>
    <t>Incinerador</t>
  </si>
  <si>
    <t>B.3.14</t>
  </si>
  <si>
    <t>Condensador</t>
  </si>
  <si>
    <t>B.3.15</t>
  </si>
  <si>
    <t>B.3.16</t>
  </si>
  <si>
    <t>B.3.17</t>
  </si>
  <si>
    <t>B.3.18</t>
  </si>
  <si>
    <t>B.3.19</t>
  </si>
  <si>
    <t>B.3.20</t>
  </si>
  <si>
    <t>B.3.21</t>
  </si>
  <si>
    <t>B.3.22</t>
  </si>
  <si>
    <t>B.3.23</t>
  </si>
  <si>
    <t>B.3.24</t>
  </si>
  <si>
    <t>B.3.25</t>
  </si>
  <si>
    <t>B.3.26</t>
  </si>
  <si>
    <t>B.3.27</t>
  </si>
  <si>
    <t>B.3.28</t>
  </si>
  <si>
    <t>B.3.29</t>
  </si>
  <si>
    <t>B.3.30</t>
  </si>
  <si>
    <t>B.3.31</t>
  </si>
  <si>
    <t>B.3.32</t>
  </si>
  <si>
    <t>B.3.33</t>
  </si>
  <si>
    <t>B.3.34</t>
  </si>
  <si>
    <t>B.3. - Sub - Total</t>
  </si>
  <si>
    <t>B.3.35</t>
  </si>
  <si>
    <t>B.4. - MÁQUINAS - HABITAÇÃO</t>
  </si>
  <si>
    <t>B.4. HABITAÇÃO</t>
  </si>
  <si>
    <t>B.4.1</t>
  </si>
  <si>
    <t>Ventiladores e exaustores</t>
  </si>
  <si>
    <t>B.4.2</t>
  </si>
  <si>
    <t>Grupo destilatório</t>
  </si>
  <si>
    <t>B.4.3</t>
  </si>
  <si>
    <t>B.4.4</t>
  </si>
  <si>
    <t>Sistema de tratamento de água</t>
  </si>
  <si>
    <t>B.4.5</t>
  </si>
  <si>
    <t>Condicionador ar central</t>
  </si>
  <si>
    <t>B.4.6</t>
  </si>
  <si>
    <t>Aquecedor de água doce</t>
  </si>
  <si>
    <t>B.4.7</t>
  </si>
  <si>
    <t>Tanque hidróforo</t>
  </si>
  <si>
    <t>B.4.8</t>
  </si>
  <si>
    <t>Frigorífica doméstica</t>
  </si>
  <si>
    <t>B.4.9</t>
  </si>
  <si>
    <t>Sist. calefação de compartimento</t>
  </si>
  <si>
    <t>B.4.10</t>
  </si>
  <si>
    <t>Equipamentos de cozinha</t>
  </si>
  <si>
    <t>B.4.11</t>
  </si>
  <si>
    <t>Equipamentos de lavanderia</t>
  </si>
  <si>
    <t>B.4.12</t>
  </si>
  <si>
    <t>Elevador de Passageiros</t>
  </si>
  <si>
    <t>B.4.13</t>
  </si>
  <si>
    <t>B.4.14</t>
  </si>
  <si>
    <t>B.4.15</t>
  </si>
  <si>
    <t>B.4.16</t>
  </si>
  <si>
    <t>B.4.17</t>
  </si>
  <si>
    <t>B.4.18</t>
  </si>
  <si>
    <t>B.4.19</t>
  </si>
  <si>
    <t>B.4. - Sub - Total</t>
  </si>
  <si>
    <t>B.4.20</t>
  </si>
  <si>
    <t>B.5. - MÁQUINAS - GOVERNO</t>
  </si>
  <si>
    <t>B.5. GOVERNO</t>
  </si>
  <si>
    <t>B.5.1</t>
  </si>
  <si>
    <t>Máquina de leme</t>
  </si>
  <si>
    <t>B.5.2</t>
  </si>
  <si>
    <t>Madre do leme</t>
  </si>
  <si>
    <t>B.5.3</t>
  </si>
  <si>
    <t>Buchas e mancais</t>
  </si>
  <si>
    <t>B.5.4</t>
  </si>
  <si>
    <t>Tubo telescópico do leme</t>
  </si>
  <si>
    <t>B.5.5</t>
  </si>
  <si>
    <t>Leme e acessórios</t>
  </si>
  <si>
    <t>B.5.6</t>
  </si>
  <si>
    <t>Tubo Kort Nozzle</t>
  </si>
  <si>
    <t>B.5.7</t>
  </si>
  <si>
    <t>B.5.8</t>
  </si>
  <si>
    <t>B.5.9</t>
  </si>
  <si>
    <t>B.5. - Sub - Total</t>
  </si>
  <si>
    <t>B.5.10</t>
  </si>
  <si>
    <t>B.6. - MÁQUINAS - FUNDEIO, ATRACAÇÃO E REBOQUE</t>
  </si>
  <si>
    <t>B.6. FUNDEIO, ATRACAÇÃO E REBOQUE</t>
  </si>
  <si>
    <t>B.6.1</t>
  </si>
  <si>
    <t>Molinete, mordente e cabrestante</t>
  </si>
  <si>
    <t>B.6.2</t>
  </si>
  <si>
    <t>Cabrestante</t>
  </si>
  <si>
    <t>B.6.3</t>
  </si>
  <si>
    <t>Guincho de reboque/atracação</t>
  </si>
  <si>
    <t>B.6.4</t>
  </si>
  <si>
    <t>Gato de reboque</t>
  </si>
  <si>
    <t>B.6.5</t>
  </si>
  <si>
    <t>B.6.6</t>
  </si>
  <si>
    <t>B.6.7</t>
  </si>
  <si>
    <t>B.6.8</t>
  </si>
  <si>
    <t>B.6.9</t>
  </si>
  <si>
    <t>B.6. - Sub - Total</t>
  </si>
  <si>
    <t>B.6.10</t>
  </si>
  <si>
    <t>B.7. - MÁQUINAS
MOVIMENTAÇÃO E ARMAZENAGEM</t>
  </si>
  <si>
    <t>B.7. MOVIMENTAÇÃO E ARMAZENAGEM</t>
  </si>
  <si>
    <t>B.7.1</t>
  </si>
  <si>
    <t>Guindaste</t>
  </si>
  <si>
    <t>B.7.2</t>
  </si>
  <si>
    <t>Guincho de carga</t>
  </si>
  <si>
    <t>B.7.3</t>
  </si>
  <si>
    <t>B.7.4</t>
  </si>
  <si>
    <t>Bomba de carga</t>
  </si>
  <si>
    <t>B.7.5</t>
  </si>
  <si>
    <t>Tampa de escotilha</t>
  </si>
  <si>
    <t>B.7.6</t>
  </si>
  <si>
    <t>Pórtico móvel</t>
  </si>
  <si>
    <t>B.7.7</t>
  </si>
  <si>
    <t>Rampa de carga</t>
  </si>
  <si>
    <t>B.7.8</t>
  </si>
  <si>
    <t>Porta lateral de carga</t>
  </si>
  <si>
    <t>B.7.9</t>
  </si>
  <si>
    <t>Aquecedores de Porão/Tqs. Carga</t>
  </si>
  <si>
    <t>B.7.10</t>
  </si>
  <si>
    <t>B.7.11</t>
  </si>
  <si>
    <t>B.7.12</t>
  </si>
  <si>
    <t>B.7.13</t>
  </si>
  <si>
    <t>B.7.14</t>
  </si>
  <si>
    <t>B.7. - Sub - Total</t>
  </si>
  <si>
    <t>B.7.15</t>
  </si>
  <si>
    <t>B.8. - MÁQUINAS - INSTALAÇÕES ESPECIAIS</t>
  </si>
  <si>
    <t>B.8. INSTALAÇÕES ESPECIAIS</t>
  </si>
  <si>
    <t>B.8.1</t>
  </si>
  <si>
    <t>Sistema de Gás Inerte</t>
  </si>
  <si>
    <t>B.8.2</t>
  </si>
  <si>
    <t>Exaustores protáteis</t>
  </si>
  <si>
    <t>B.8.3</t>
  </si>
  <si>
    <t>B.8.4</t>
  </si>
  <si>
    <t>Sistemas de Alarme</t>
  </si>
  <si>
    <t>B.8.5</t>
  </si>
  <si>
    <t>Sistemas de Monitoração</t>
  </si>
  <si>
    <t>B.8.6</t>
  </si>
  <si>
    <t>Equipamentos de Oficina</t>
  </si>
  <si>
    <t>B.8.7</t>
  </si>
  <si>
    <t>B.8.8</t>
  </si>
  <si>
    <t>B.8.9</t>
  </si>
  <si>
    <t>B.8.10</t>
  </si>
  <si>
    <t>B.8.11</t>
  </si>
  <si>
    <t>B.8.12</t>
  </si>
  <si>
    <t>B.8.13</t>
  </si>
  <si>
    <t>B.8.14</t>
  </si>
  <si>
    <t>B.8.15</t>
  </si>
  <si>
    <t>B.8.16</t>
  </si>
  <si>
    <t>B.8.17</t>
  </si>
  <si>
    <t>B.8.18</t>
  </si>
  <si>
    <t>B.8.19</t>
  </si>
  <si>
    <t>B.8.20</t>
  </si>
  <si>
    <t>B.8.21</t>
  </si>
  <si>
    <t>B.8.22</t>
  </si>
  <si>
    <t>B.8. - Sub - Total</t>
  </si>
  <si>
    <t>B.8.23</t>
  </si>
  <si>
    <t>C.1. - REDES E TUBULAÇÕES
TUBULAÇÃO</t>
  </si>
  <si>
    <t>C. REDES E TUBULAÇÕES</t>
  </si>
  <si>
    <t>C.1. TUBULAÇÃO</t>
  </si>
  <si>
    <t>C.1.1</t>
  </si>
  <si>
    <t>Tubos de aço preto</t>
  </si>
  <si>
    <t>C.1.2</t>
  </si>
  <si>
    <t>Tubos de aço inoxidável</t>
  </si>
  <si>
    <t>C.1.3</t>
  </si>
  <si>
    <t>Tubos de aço galvanizado</t>
  </si>
  <si>
    <t>C.1.4</t>
  </si>
  <si>
    <t>Tubos metais não ferrosos</t>
  </si>
  <si>
    <t>C.1.5</t>
  </si>
  <si>
    <t>Tubos plásticos</t>
  </si>
  <si>
    <t>C.1.6</t>
  </si>
  <si>
    <t>C.1.7</t>
  </si>
  <si>
    <t>C.1.8</t>
  </si>
  <si>
    <t>C.1.9</t>
  </si>
  <si>
    <t>C.1. - Sub - Total</t>
  </si>
  <si>
    <t>C.1.10</t>
  </si>
  <si>
    <t>C.2. - REDES E TUBULAÇÕES
ACESSÓRIOS</t>
  </si>
  <si>
    <t>C.2. ACESSÓRIOS</t>
  </si>
  <si>
    <t>C.2.1</t>
  </si>
  <si>
    <t>Válvulas</t>
  </si>
  <si>
    <t>C.2.2</t>
  </si>
  <si>
    <t>Conexões</t>
  </si>
  <si>
    <t>C.2.3</t>
  </si>
  <si>
    <t>Filtros</t>
  </si>
  <si>
    <t>C.2.4</t>
  </si>
  <si>
    <t>Juntas</t>
  </si>
  <si>
    <t>C.2.5</t>
  </si>
  <si>
    <t>Purgadores</t>
  </si>
  <si>
    <t>C.2.6</t>
  </si>
  <si>
    <t>Revestimentos</t>
  </si>
  <si>
    <t>C.2.7</t>
  </si>
  <si>
    <t>C.2.8</t>
  </si>
  <si>
    <t>C.2. - Sub - Total</t>
  </si>
  <si>
    <t>C.2.9</t>
  </si>
  <si>
    <t>D.1. - ELETRICIDADE, COMUNICAÇÃO E AUTOMAÇÃO - CABEAMENTO</t>
  </si>
  <si>
    <t>D. ELETRICIDADE, COMUNICAÇÃO E AUTOMAÇÃO</t>
  </si>
  <si>
    <t>D.1. CABEAMENTO</t>
  </si>
  <si>
    <t>D.1.1</t>
  </si>
  <si>
    <t>Cabos elétricos</t>
  </si>
  <si>
    <t>D.1.2</t>
  </si>
  <si>
    <t>Peças de passagem</t>
  </si>
  <si>
    <t>D.1.3</t>
  </si>
  <si>
    <t>Calhas e suportes</t>
  </si>
  <si>
    <t>D.1.4</t>
  </si>
  <si>
    <t>Acessórios de fixação</t>
  </si>
  <si>
    <t>D.1.5</t>
  </si>
  <si>
    <t>D.1.6</t>
  </si>
  <si>
    <t>D.1.7</t>
  </si>
  <si>
    <t>D.1.8</t>
  </si>
  <si>
    <t>D.1.9</t>
  </si>
  <si>
    <t>D.1. - Sub - Total</t>
  </si>
  <si>
    <t>D.1.10</t>
  </si>
  <si>
    <t>D.2. - ELETRICIDADE, COMUNICAÇÃO E AUTOMAÇÃO - SISTEMAS ELÉTRICOS</t>
  </si>
  <si>
    <t>D.2. SISTEMAS ELÉTRICOS</t>
  </si>
  <si>
    <t>D.2.1</t>
  </si>
  <si>
    <t>Quadro elétrico principal</t>
  </si>
  <si>
    <t>D.2.2</t>
  </si>
  <si>
    <t>Painéis de distribuição</t>
  </si>
  <si>
    <t>D.2.3</t>
  </si>
  <si>
    <t>Demarradores</t>
  </si>
  <si>
    <t>D.2.4</t>
  </si>
  <si>
    <t>Luminárias</t>
  </si>
  <si>
    <t>D.2.5</t>
  </si>
  <si>
    <t>Chaves, tomadas, cxs. ligação, etc.</t>
  </si>
  <si>
    <t>D.2.6</t>
  </si>
  <si>
    <t>Holofotes e refletores</t>
  </si>
  <si>
    <t>D.2.7</t>
  </si>
  <si>
    <t>Luzes de navegação</t>
  </si>
  <si>
    <t>D.2.8</t>
  </si>
  <si>
    <t>Lâmpada Aldis</t>
  </si>
  <si>
    <t>D.2.9</t>
  </si>
  <si>
    <t>Carregador de baterias</t>
  </si>
  <si>
    <t>D.2.10</t>
  </si>
  <si>
    <t>Inversor estático/Conversor de Frequência</t>
  </si>
  <si>
    <t>D.2.11</t>
  </si>
  <si>
    <t>Vigia rotativa/limpador</t>
  </si>
  <si>
    <t>D.2.12</t>
  </si>
  <si>
    <t>Baterias</t>
  </si>
  <si>
    <t>D.2.13</t>
  </si>
  <si>
    <t>Telefone auto-excitado</t>
  </si>
  <si>
    <t>D.2.14</t>
  </si>
  <si>
    <t>Sistema de comunicação interna</t>
  </si>
  <si>
    <t>D.2.15</t>
  </si>
  <si>
    <t>D.2.16</t>
  </si>
  <si>
    <t>D.2.17</t>
  </si>
  <si>
    <t>D.2.18</t>
  </si>
  <si>
    <t>D.2.19</t>
  </si>
  <si>
    <t>D.2.20</t>
  </si>
  <si>
    <t>D.2.21</t>
  </si>
  <si>
    <t>D.2.22</t>
  </si>
  <si>
    <t>D.2.23</t>
  </si>
  <si>
    <t>D.2.24</t>
  </si>
  <si>
    <t>D.2. - Sub - Total</t>
  </si>
  <si>
    <t>D.2.25</t>
  </si>
  <si>
    <t>D.3. - ELETRICIDADE, COMUNICAÇÃO E AUTOMAÇÃO - SISTEMAS DE COMUNICAÇÃO</t>
  </si>
  <si>
    <t>D.3. SISTEMAS DE COMUNICAÇÃO</t>
  </si>
  <si>
    <t>D.3.1</t>
  </si>
  <si>
    <t>Radar banda S</t>
  </si>
  <si>
    <t>D.3.2</t>
  </si>
  <si>
    <t>Radar banda X</t>
  </si>
  <si>
    <t>D.3.3</t>
  </si>
  <si>
    <t>Eco-sonda e ecobatímetro</t>
  </si>
  <si>
    <t>D.3.4</t>
  </si>
  <si>
    <t>Rádio VHF</t>
  </si>
  <si>
    <t>D.3.5</t>
  </si>
  <si>
    <t>Rádio SSB</t>
  </si>
  <si>
    <t>D.3.6</t>
  </si>
  <si>
    <t>Sistema de Comunicação Externa</t>
  </si>
  <si>
    <t>D.3.7</t>
  </si>
  <si>
    <t>Inmarsat</t>
  </si>
  <si>
    <t>D.3.8</t>
  </si>
  <si>
    <t>Odômetro</t>
  </si>
  <si>
    <t>D.3.9</t>
  </si>
  <si>
    <t>Piloto Automático</t>
  </si>
  <si>
    <t>D.3.10</t>
  </si>
  <si>
    <t>Navegador por satélite + Plotter</t>
  </si>
  <si>
    <t>D.3.11</t>
  </si>
  <si>
    <t>Facsímile Meteorológico</t>
  </si>
  <si>
    <t>D.3.12</t>
  </si>
  <si>
    <t>Sistema Governo do Leme e Piloto Automático</t>
  </si>
  <si>
    <t>D.3.13</t>
  </si>
  <si>
    <t>Sistema de Relógio Eletrônico</t>
  </si>
  <si>
    <t>D.3.14</t>
  </si>
  <si>
    <t>SisteSistema de Supervisão e Controle Integrado</t>
  </si>
  <si>
    <t>D.3.15</t>
  </si>
  <si>
    <t>Registrador de carga</t>
  </si>
  <si>
    <t>D.3.16</t>
  </si>
  <si>
    <t>Registrador de calado</t>
  </si>
  <si>
    <t>D.3.17</t>
  </si>
  <si>
    <t>Sistema de TV</t>
  </si>
  <si>
    <t>D.3.18</t>
  </si>
  <si>
    <t>Indicador de ângulo do leme</t>
  </si>
  <si>
    <t>D.3.19</t>
  </si>
  <si>
    <t>D.3.20</t>
  </si>
  <si>
    <t>D.3.21</t>
  </si>
  <si>
    <t>D.3.22</t>
  </si>
  <si>
    <t>D.3.23</t>
  </si>
  <si>
    <t>D.3.24</t>
  </si>
  <si>
    <t>D.3.25</t>
  </si>
  <si>
    <t>D.3.26</t>
  </si>
  <si>
    <t>D.3.27</t>
  </si>
  <si>
    <t>D.3.28</t>
  </si>
  <si>
    <t>D.3.29</t>
  </si>
  <si>
    <t>D.3. - Sub - Total</t>
  </si>
  <si>
    <t>D.3.30</t>
  </si>
  <si>
    <t>E.1. - ACESSÓRIOS DE CASCO E CONVÉS - CASCO</t>
  </si>
  <si>
    <t>E. ACESSÓRIOS DE CASCO E CONVÉS</t>
  </si>
  <si>
    <t>E.1, ACESSÓRIOS DE CASCO</t>
  </si>
  <si>
    <t>E.1.1</t>
  </si>
  <si>
    <t>Jazentes</t>
  </si>
  <si>
    <t>E.1.2</t>
  </si>
  <si>
    <t>Portas de aço</t>
  </si>
  <si>
    <t>E.1.3</t>
  </si>
  <si>
    <t>Turcos</t>
  </si>
  <si>
    <t>E.1.4</t>
  </si>
  <si>
    <t>Portas de visita</t>
  </si>
  <si>
    <t>E.1.5</t>
  </si>
  <si>
    <t>Braçolas</t>
  </si>
  <si>
    <t>E.1.6</t>
  </si>
  <si>
    <t>Cabeços, buzinas, escovens</t>
  </si>
  <si>
    <t>E.1.7</t>
  </si>
  <si>
    <t>Tanques não estruturais</t>
  </si>
  <si>
    <t>E.1.8</t>
  </si>
  <si>
    <t>Escadas e balaustradas</t>
  </si>
  <si>
    <t>E.1.9</t>
  </si>
  <si>
    <t>Dutos de ventilação natural e forçada</t>
  </si>
  <si>
    <t>E.1.10</t>
  </si>
  <si>
    <t>Janelas</t>
  </si>
  <si>
    <t>E.1.11</t>
  </si>
  <si>
    <t>Vigias</t>
  </si>
  <si>
    <t>E.1.12</t>
  </si>
  <si>
    <t>Escada de portaló</t>
  </si>
  <si>
    <t>E.1.13</t>
  </si>
  <si>
    <t>Estrado da praça de bombas</t>
  </si>
  <si>
    <t>E.1.14</t>
  </si>
  <si>
    <t>E.1.15</t>
  </si>
  <si>
    <t>E.1.16</t>
  </si>
  <si>
    <t>E.1.17</t>
  </si>
  <si>
    <t>E.1.18</t>
  </si>
  <si>
    <t>E.1.19</t>
  </si>
  <si>
    <t>E.1. - Sub - Total</t>
  </si>
  <si>
    <t>E.1.20</t>
  </si>
  <si>
    <t>E.2. - ACESSÓRIOS DE CASCO E CONVÉS
EQUIPAMENTOS DE SEGURANÇA</t>
  </si>
  <si>
    <t>E.2, EQUIPAMENTOS DE SEGURANÇA</t>
  </si>
  <si>
    <t>E.2.1</t>
  </si>
  <si>
    <t>Sistema fixo de combate a incêndio</t>
  </si>
  <si>
    <t>E.2.2</t>
  </si>
  <si>
    <t>Sistema de gás inerte/sprinkler</t>
  </si>
  <si>
    <t>E.2.3</t>
  </si>
  <si>
    <t>Extintores de incêndio</t>
  </si>
  <si>
    <t>E.2.4</t>
  </si>
  <si>
    <t>Detectores fumaça e calor</t>
  </si>
  <si>
    <t>E.2.5</t>
  </si>
  <si>
    <t>Alarme geral</t>
  </si>
  <si>
    <t>E.2.6</t>
  </si>
  <si>
    <t>Apito</t>
  </si>
  <si>
    <t>E.2.7</t>
  </si>
  <si>
    <t>Buzina</t>
  </si>
  <si>
    <t>E.2.8</t>
  </si>
  <si>
    <t>E.2.9</t>
  </si>
  <si>
    <t>E.2.10</t>
  </si>
  <si>
    <t>E.2.11</t>
  </si>
  <si>
    <t>E.2.12</t>
  </si>
  <si>
    <t>E.2.13</t>
  </si>
  <si>
    <t>E.2.14</t>
  </si>
  <si>
    <t>E.2. - Sub - Total</t>
  </si>
  <si>
    <t>E.2.15</t>
  </si>
  <si>
    <t>E.3. - ACESSÓRIOS DE CASCO E CONVÉS
EQUIPAMENTOS DE NAVEGAÇÃO</t>
  </si>
  <si>
    <t>E.3. EQUIPAMENTOS DE NAVEGAÇÃO</t>
  </si>
  <si>
    <t>E.3.1</t>
  </si>
  <si>
    <t>Agulha magnética</t>
  </si>
  <si>
    <t>E.3.2</t>
  </si>
  <si>
    <t>Barômetro</t>
  </si>
  <si>
    <t>E.3.3</t>
  </si>
  <si>
    <t>Termômetro</t>
  </si>
  <si>
    <t>E.3.4</t>
  </si>
  <si>
    <t>Cronômetro</t>
  </si>
  <si>
    <t>E.3.5</t>
  </si>
  <si>
    <t>Relógio naval</t>
  </si>
  <si>
    <t>E.3.6</t>
  </si>
  <si>
    <t>Megafone</t>
  </si>
  <si>
    <t>E.3.7</t>
  </si>
  <si>
    <t>Anemômetro</t>
  </si>
  <si>
    <t>E.3.8</t>
  </si>
  <si>
    <t>Inventário Náutico</t>
  </si>
  <si>
    <t>E.3.9</t>
  </si>
  <si>
    <t>Inclinômetro</t>
  </si>
  <si>
    <t>E.3.10</t>
  </si>
  <si>
    <t>Sino</t>
  </si>
  <si>
    <t>E.3.11</t>
  </si>
  <si>
    <t>E.3.12</t>
  </si>
  <si>
    <t>E.3.13</t>
  </si>
  <si>
    <t>E.3.14</t>
  </si>
  <si>
    <t>E.3.15</t>
  </si>
  <si>
    <t>E.3.16</t>
  </si>
  <si>
    <t>E.3.17</t>
  </si>
  <si>
    <t>E.3.18</t>
  </si>
  <si>
    <t>E.3.19</t>
  </si>
  <si>
    <t>E.3. - Sub - Total</t>
  </si>
  <si>
    <t>E.3.20</t>
  </si>
  <si>
    <t>F.1. - ACABAMENTO - DIVISÓRISA, FORROS, PISOS, ETC</t>
  </si>
  <si>
    <t>F. ACABAMENTO</t>
  </si>
  <si>
    <t>F.1. DIVISÓRISA, FORROS, PISOS, ETC</t>
  </si>
  <si>
    <t>F.1.1</t>
  </si>
  <si>
    <t>Anteparas classe B</t>
  </si>
  <si>
    <t>F.1.2</t>
  </si>
  <si>
    <t>Anteparas divisórias</t>
  </si>
  <si>
    <t>F.1.3</t>
  </si>
  <si>
    <t>Forros e revestimento de anteparas</t>
  </si>
  <si>
    <t>F.1.4</t>
  </si>
  <si>
    <t>Pisos</t>
  </si>
  <si>
    <t>F.1.5</t>
  </si>
  <si>
    <t>Isolamento térmico</t>
  </si>
  <si>
    <t>F.1.6</t>
  </si>
  <si>
    <t>F.1.7</t>
  </si>
  <si>
    <t>F.1.8</t>
  </si>
  <si>
    <t>F.1.9</t>
  </si>
  <si>
    <t>F.1. - Sub - Total</t>
  </si>
  <si>
    <t>F.1.10</t>
  </si>
  <si>
    <t>F.2. - ACABAMENTO - OUTROS</t>
  </si>
  <si>
    <t>F.2. OUTROS</t>
  </si>
  <si>
    <t>F.2.1</t>
  </si>
  <si>
    <t>Portas de madeira</t>
  </si>
  <si>
    <t>F.2.2</t>
  </si>
  <si>
    <t>Ferragens</t>
  </si>
  <si>
    <t>F.2.3</t>
  </si>
  <si>
    <t>Equipamentos sanitários</t>
  </si>
  <si>
    <t>F.2.4</t>
  </si>
  <si>
    <t xml:space="preserve">Móveis </t>
  </si>
  <si>
    <t>F.2.5</t>
  </si>
  <si>
    <t>Prateleiras e bancadas</t>
  </si>
  <si>
    <t>F.2.6</t>
  </si>
  <si>
    <t>Estrados de madeira</t>
  </si>
  <si>
    <t>F.2.7</t>
  </si>
  <si>
    <t>F.2.8</t>
  </si>
  <si>
    <t>F.2.9</t>
  </si>
  <si>
    <t>F.2. - Sub - Total</t>
  </si>
  <si>
    <t>F.2.10</t>
  </si>
  <si>
    <t>F.3. - ACABAMENTO - MARINHARIA</t>
  </si>
  <si>
    <t>F.3. MARINHARIA</t>
  </si>
  <si>
    <t>F.3.1</t>
  </si>
  <si>
    <t>Âncoras</t>
  </si>
  <si>
    <t>F.3.2</t>
  </si>
  <si>
    <t>Amarras</t>
  </si>
  <si>
    <t>F.3.3</t>
  </si>
  <si>
    <t>Cabos atracação e reboque</t>
  </si>
  <si>
    <t>F.3.4</t>
  </si>
  <si>
    <t>Massames e poleames</t>
  </si>
  <si>
    <t>F.3.5</t>
  </si>
  <si>
    <t>Toldos e lonas</t>
  </si>
  <si>
    <t>F.3.6</t>
  </si>
  <si>
    <t>F.3.7</t>
  </si>
  <si>
    <t>Cobros e sarretas</t>
  </si>
  <si>
    <t>F.3.8</t>
  </si>
  <si>
    <t>Quartéis de madeira</t>
  </si>
  <si>
    <t>F.3.9</t>
  </si>
  <si>
    <t>Inventários</t>
  </si>
  <si>
    <t>F.3.10</t>
  </si>
  <si>
    <t>Defensas de borracha</t>
  </si>
  <si>
    <t>F.3.11</t>
  </si>
  <si>
    <t>Verdugos</t>
  </si>
  <si>
    <t>F.3.12</t>
  </si>
  <si>
    <t>F.3.13</t>
  </si>
  <si>
    <t>F.3.14</t>
  </si>
  <si>
    <t>F.3.15</t>
  </si>
  <si>
    <t>F.3.16</t>
  </si>
  <si>
    <t>F.3.17</t>
  </si>
  <si>
    <t>F.3.18</t>
  </si>
  <si>
    <t>F.3.19</t>
  </si>
  <si>
    <t>F.3. - Sub - Total</t>
  </si>
  <si>
    <t>F.3.20</t>
  </si>
  <si>
    <t>F.4. - ACABAMENTO - SALVATAGEM</t>
  </si>
  <si>
    <t>F.4. SALVATAGEM</t>
  </si>
  <si>
    <t>F.4.1</t>
  </si>
  <si>
    <t>Botes de serviço com motor</t>
  </si>
  <si>
    <t>F.4.2</t>
  </si>
  <si>
    <t>F.4.3</t>
  </si>
  <si>
    <t>Bóias e coletes salva vidas</t>
  </si>
  <si>
    <t>F.4.4</t>
  </si>
  <si>
    <t>Transceptores de balsas</t>
  </si>
  <si>
    <t>F.4.5</t>
  </si>
  <si>
    <t>Artefatos pirotécnicos</t>
  </si>
  <si>
    <t>F.4.6</t>
  </si>
  <si>
    <t>Fuzil lança-retinida</t>
  </si>
  <si>
    <t>F.4.7</t>
  </si>
  <si>
    <t>Caixa primeiros socorros</t>
  </si>
  <si>
    <t>F.4.8</t>
  </si>
  <si>
    <t>F.4.9</t>
  </si>
  <si>
    <t>F.4.10</t>
  </si>
  <si>
    <t>F.4.11</t>
  </si>
  <si>
    <t>F.4.12</t>
  </si>
  <si>
    <t>F.4. - Sub - Total</t>
  </si>
  <si>
    <t>F.4.13</t>
  </si>
  <si>
    <t>G. TRATAMENTO E PINTURA</t>
  </si>
  <si>
    <t>G.1. TINTAS, VERNIZES E SOLVENTES</t>
  </si>
  <si>
    <t>G.1.1</t>
  </si>
  <si>
    <t>Shop-primer</t>
  </si>
  <si>
    <t>G.1.2</t>
  </si>
  <si>
    <t>Tintas e vernizes</t>
  </si>
  <si>
    <t>G.1.3</t>
  </si>
  <si>
    <t>Solventes</t>
  </si>
  <si>
    <t>G.1.4</t>
  </si>
  <si>
    <t>Revestimentos betuminosos</t>
  </si>
  <si>
    <t>G.1.8</t>
  </si>
  <si>
    <t>G.1.9</t>
  </si>
  <si>
    <t>G.1.10</t>
  </si>
  <si>
    <t>G.2. PROTEÇÃO</t>
  </si>
  <si>
    <t>Proteção por corrente impressa</t>
  </si>
  <si>
    <t>Ânodos de sacrifício</t>
  </si>
  <si>
    <t>G.2. - Sub - Total</t>
  </si>
  <si>
    <t>H.1. - CONSUMÍVEIS</t>
  </si>
  <si>
    <t>H. CUNSUMÍVEIS</t>
  </si>
  <si>
    <t>H.1. CONSUMÍVEIS</t>
  </si>
  <si>
    <t>H.1.1</t>
  </si>
  <si>
    <t>H.1.2</t>
  </si>
  <si>
    <t>Acetileno</t>
  </si>
  <si>
    <t>H.1.3</t>
  </si>
  <si>
    <t>Eletrodos</t>
  </si>
  <si>
    <t>H.1.4</t>
  </si>
  <si>
    <t>Arames e fluxos</t>
  </si>
  <si>
    <t>H.1.5</t>
  </si>
  <si>
    <t>H.1.6</t>
  </si>
  <si>
    <t>Argônio</t>
  </si>
  <si>
    <t>H.1.7</t>
  </si>
  <si>
    <t>Nitrogênio</t>
  </si>
  <si>
    <t>H.1.8</t>
  </si>
  <si>
    <t>Outros consumíveis (especificar)</t>
  </si>
  <si>
    <t>H.1. - Sub - Total</t>
  </si>
  <si>
    <t>Total</t>
  </si>
  <si>
    <t xml:space="preserve">Recomendação: Para os itens mais representativos, é fundamental que a empresa tenha as memórias de cálculo e as comprovações dos quantitativos e valores que estão sendo solicitados. Os campos devem ser preenchidos exatamente com os valores contidos nestes documentos, que certamente serão solicitados pela equipe de análise de projetos do FMM. Os CUSTOS DIRETOS servem como parâmentro para uma série de indicadores utilizados e, qualquer alteração, impacta consideravelmente na análise do pleito. </t>
  </si>
  <si>
    <t>MÃO DE OBRA DIRETA + MATERIAIS, EQUIPAMENTOS E CONSUMÍVEIS</t>
  </si>
  <si>
    <t>CONSOLIDAÇÃO DOS VALORES</t>
  </si>
  <si>
    <t>MÃO DE OBRA DIRETA</t>
  </si>
  <si>
    <t>MÃO DE OBRA PRÓPRIA</t>
  </si>
  <si>
    <t>M.O. SUBCONTRATADA</t>
  </si>
  <si>
    <t>TOTAL HH</t>
  </si>
  <si>
    <t>CUSTO TOTAL</t>
  </si>
  <si>
    <t>SOMA</t>
  </si>
  <si>
    <t>SOMA (NAC+IMP)</t>
  </si>
  <si>
    <t>E. ACES. DE CASCO E CONVÉS</t>
  </si>
  <si>
    <t>H. CONSUMÍVIES</t>
  </si>
  <si>
    <t>MÃO DE OBRA</t>
  </si>
  <si>
    <t>Mat + Equip + M.O.</t>
  </si>
  <si>
    <t>MAT + EQUIP</t>
  </si>
  <si>
    <t>l . CLASSIFICAÇÃO</t>
  </si>
  <si>
    <t>I.1</t>
  </si>
  <si>
    <t>Custos de classificação (apresentar proposta)</t>
  </si>
  <si>
    <t>I. - Sub - Total</t>
  </si>
  <si>
    <t>I.2</t>
  </si>
  <si>
    <t>Despesas extras de classificação (especificar)</t>
  </si>
  <si>
    <t>J. PROJETO</t>
  </si>
  <si>
    <t>J.1.1</t>
  </si>
  <si>
    <t xml:space="preserve">Básico </t>
  </si>
  <si>
    <t>J. - Sub - Total</t>
  </si>
  <si>
    <t>J.1.2</t>
  </si>
  <si>
    <t>Detalhamento de Produção</t>
  </si>
  <si>
    <t>K. CUSTEIO</t>
  </si>
  <si>
    <t>K.1</t>
  </si>
  <si>
    <t>Custeio (especificar)</t>
  </si>
  <si>
    <t>k.2</t>
  </si>
  <si>
    <t xml:space="preserve">Mão de Obra Administrativa + PCP + Qualidade + Gerenciamento </t>
  </si>
  <si>
    <t>K.3</t>
  </si>
  <si>
    <t>Manuais e documentos de entrega</t>
  </si>
  <si>
    <t>K. - Sub - Total</t>
  </si>
  <si>
    <t>K.4</t>
  </si>
  <si>
    <t xml:space="preserve">Viagens a serviço apropriáveis </t>
  </si>
  <si>
    <t>L. SUBCONTRATAÇÃO DE SERVIÇOS</t>
  </si>
  <si>
    <t>L.1</t>
  </si>
  <si>
    <t>Serviço de rebocadores</t>
  </si>
  <si>
    <t>L.2</t>
  </si>
  <si>
    <t>Serviço de equipamentos especiais</t>
  </si>
  <si>
    <t>L.3</t>
  </si>
  <si>
    <t>Seguros (especificar)</t>
  </si>
  <si>
    <t>L.4</t>
  </si>
  <si>
    <t>Especificar todos os serviços contratados</t>
  </si>
  <si>
    <t>L.5</t>
  </si>
  <si>
    <t>L. - Sub - Total</t>
  </si>
  <si>
    <t>L.6</t>
  </si>
  <si>
    <t>M. DESPESAS EM GERAL</t>
  </si>
  <si>
    <t>M.1</t>
  </si>
  <si>
    <t>Docagem</t>
  </si>
  <si>
    <t>M.2</t>
  </si>
  <si>
    <t>Prova de inclinação</t>
  </si>
  <si>
    <t>M.3</t>
  </si>
  <si>
    <t>Testes em geral</t>
  </si>
  <si>
    <t>M.4</t>
  </si>
  <si>
    <t>Prova de cais (especificar)</t>
  </si>
  <si>
    <t>M.5</t>
  </si>
  <si>
    <t>Prova de mar</t>
  </si>
  <si>
    <t>M. - Sub - Total</t>
  </si>
  <si>
    <t>M.6</t>
  </si>
  <si>
    <t>Apoio e lançamento</t>
  </si>
  <si>
    <t>QUF</t>
  </si>
  <si>
    <t>Data de Início</t>
  </si>
  <si>
    <t>Data de Término</t>
  </si>
  <si>
    <t>DISCRIMINAÇÃO</t>
  </si>
  <si>
    <t xml:space="preserve">ORÇAMENTO TOTAL </t>
  </si>
  <si>
    <t>A</t>
  </si>
  <si>
    <t>ESTRUTURA</t>
  </si>
  <si>
    <t xml:space="preserve"> -  Mão  de  Obra  própria</t>
  </si>
  <si>
    <t xml:space="preserve"> -  Mão  de  Obra  sub contratada</t>
  </si>
  <si>
    <t xml:space="preserve"> -  Material e equipamentos nacionais</t>
  </si>
  <si>
    <t xml:space="preserve"> -  Material e equipamentos importados</t>
  </si>
  <si>
    <t>B</t>
  </si>
  <si>
    <t>MÁQUINAS</t>
  </si>
  <si>
    <t>C</t>
  </si>
  <si>
    <t>REDES    E   TUBULAÇÕES</t>
  </si>
  <si>
    <t>D</t>
  </si>
  <si>
    <t>ELETRICIDADE</t>
  </si>
  <si>
    <t>E</t>
  </si>
  <si>
    <t>ACESSÓRIOS   CASCO   E   CONVÉS</t>
  </si>
  <si>
    <t>F</t>
  </si>
  <si>
    <t>ACABAMENTO</t>
  </si>
  <si>
    <t>G</t>
  </si>
  <si>
    <t>TRATAMENTO    E   PINTURA</t>
  </si>
  <si>
    <t>H</t>
  </si>
  <si>
    <t>CONSUMÍVEIS</t>
  </si>
  <si>
    <t>OUTRAS DESPESAS DE PRODUÇÃO</t>
  </si>
  <si>
    <t>I</t>
  </si>
  <si>
    <t xml:space="preserve"> - Classificação</t>
  </si>
  <si>
    <t>J.</t>
  </si>
  <si>
    <t xml:space="preserve"> - Projeto</t>
  </si>
  <si>
    <t>K</t>
  </si>
  <si>
    <t xml:space="preserve"> - Custeio</t>
  </si>
  <si>
    <t>L</t>
  </si>
  <si>
    <t xml:space="preserve"> - Sub Contratação de serviços</t>
  </si>
  <si>
    <t>M</t>
  </si>
  <si>
    <t xml:space="preserve"> - Despesas em Geral</t>
  </si>
  <si>
    <t xml:space="preserve">SUB - TOTAL </t>
  </si>
  <si>
    <t>LUCRO</t>
  </si>
  <si>
    <t>DESPESAS COM IMPORTAÇÕES</t>
  </si>
  <si>
    <t>JUROS À PRODUÇÃO</t>
  </si>
  <si>
    <t>TOTAL</t>
  </si>
  <si>
    <t>TOTAL ACUMULADO</t>
  </si>
  <si>
    <t>FONTES</t>
  </si>
  <si>
    <t>RECURSOS EMPRESA NAVEGAÇÃO</t>
  </si>
  <si>
    <t>FMM</t>
  </si>
  <si>
    <t>PRÓPRIOS</t>
  </si>
  <si>
    <t>RECURSOS ESTALEIRO</t>
  </si>
  <si>
    <t xml:space="preserve"> (Comprimento x Largura x Altura)</t>
  </si>
  <si>
    <r>
      <t>CO</t>
    </r>
    <r>
      <rPr>
        <vertAlign val="subscript"/>
        <sz val="10"/>
        <rFont val="Arial"/>
        <family val="2"/>
      </rPr>
      <t>2</t>
    </r>
  </si>
  <si>
    <t>kg</t>
  </si>
  <si>
    <r>
      <t>m</t>
    </r>
    <r>
      <rPr>
        <vertAlign val="superscript"/>
        <sz val="10"/>
        <rFont val="Arial"/>
        <family val="2"/>
      </rPr>
      <t>3</t>
    </r>
  </si>
  <si>
    <t>CUSTO DIRETO TOTAL</t>
  </si>
  <si>
    <t>Obs. A empresa pode solicitar valores superiores aos indicados acima, mas para serem aceitos, deverá apresentar estudo que justifique os valores solicitados e a avaliação da necessidade de alteração do critério do Normativo para que o FMM continue realizando suas análises de forma isonômica.</t>
  </si>
  <si>
    <t>% a distribuir</t>
  </si>
  <si>
    <t>ALGUNS CAMPOS DAS PLANILHAS ENCONTRAM-SE PROPOSITALMENTE BLOQUEADOS</t>
  </si>
  <si>
    <t>OBSERVAÇÃO: QUANDO FOR PEDIDO ALGUMA ESPECIFICAÇÃO ESTA DEVERÁ ESTAR ANEXA A PLANILHA ORÇAMENTÁRIA</t>
  </si>
  <si>
    <t xml:space="preserve">            FAZENDO REFERÊNCIA AO ITEM (EXEMPLO: QUADRO IV, ITEM M.1)</t>
  </si>
  <si>
    <t>PLANILHA ORÇAMENTÁRIA</t>
  </si>
  <si>
    <t>Nos termos do Normativo Critérios de Análise do FMM as despesas com Custeio estão limitadas a 11,3 % do Custo Direto Total</t>
  </si>
  <si>
    <t>Os custos com PROJETO + CLASSIFICAÇÃO não devem superar 3% do Custo Direto Total</t>
  </si>
  <si>
    <t>O custo com SEGUROS + RISCOS + GARANTIAS não deve ultrapassar 1,56% do Custo Direto Total</t>
  </si>
  <si>
    <t>CASCO:</t>
  </si>
  <si>
    <t>NAVIO TANQUE</t>
  </si>
  <si>
    <t>TBD - 001</t>
  </si>
  <si>
    <t>BARÃO VERMELHO</t>
  </si>
  <si>
    <t>18.000 TPB</t>
  </si>
  <si>
    <t>EAP</t>
  </si>
  <si>
    <t>NOME DA EMBARCAÇÃO</t>
  </si>
  <si>
    <t>(*)Juros do Contrato de Financiamento à PRODUÇÃO de embarcação, utilizando recursos do FMM, realizado com o Estaleiro construtor, .</t>
  </si>
  <si>
    <t>CUSTOS DIRETOS</t>
  </si>
  <si>
    <t>Chapas de aço classificadas</t>
  </si>
  <si>
    <t>Chapas de aço de grau especial</t>
  </si>
  <si>
    <t>Outros (tubos / barras / cantoneiras estruturais)</t>
  </si>
  <si>
    <t>Chapas de alumínio</t>
  </si>
  <si>
    <t>Separador de água e óleo</t>
  </si>
  <si>
    <t>Sistema de tratamento sanitário</t>
  </si>
  <si>
    <t>Banheiro Modular</t>
  </si>
  <si>
    <t>Guindaste de Mangotes de Carga</t>
  </si>
  <si>
    <t>Guindaste de Provisões</t>
  </si>
  <si>
    <t>Sistemas de Medição de Tanques</t>
  </si>
  <si>
    <t>Sistema de Medição de Calado</t>
  </si>
  <si>
    <t>Detetor de gases dos tanques</t>
  </si>
  <si>
    <t xml:space="preserve">ODME - Monitor de Descarga de Oleo </t>
  </si>
  <si>
    <t>Quadro elétrico de emergência</t>
  </si>
  <si>
    <t>Transformador</t>
  </si>
  <si>
    <t>Sistema de Supervisão e Controle</t>
  </si>
  <si>
    <t>ECDIS (Eletonic Chart Display and Information System)</t>
  </si>
  <si>
    <t>AIS (Automatic Identifications System)</t>
  </si>
  <si>
    <t>VDR (Voyage data record)</t>
  </si>
  <si>
    <t>Agulha Giroscópica</t>
  </si>
  <si>
    <t>G.1. - TRATAMENTO E PINTURA</t>
  </si>
  <si>
    <t>NÍVEIS DE PESO</t>
  </si>
  <si>
    <t>N0</t>
  </si>
  <si>
    <t>N1</t>
  </si>
  <si>
    <t>N3</t>
  </si>
  <si>
    <t>1.1</t>
  </si>
  <si>
    <t>1.2</t>
  </si>
  <si>
    <t>SUPRIMENTOS</t>
  </si>
  <si>
    <t>2.1</t>
  </si>
  <si>
    <t>2.2</t>
  </si>
  <si>
    <t>2.3</t>
  </si>
  <si>
    <t>2.4</t>
  </si>
  <si>
    <t>2.5</t>
  </si>
  <si>
    <t>2.6</t>
  </si>
  <si>
    <t>2.7</t>
  </si>
  <si>
    <t>2.8</t>
  </si>
  <si>
    <t>PRODUÇÃO</t>
  </si>
  <si>
    <t>3.1</t>
  </si>
  <si>
    <t>3.2</t>
  </si>
  <si>
    <t>3.3</t>
  </si>
  <si>
    <t>3.4</t>
  </si>
  <si>
    <t>ADMINISTRAÇÃO</t>
  </si>
  <si>
    <t>AVANÇO FÍSICO DA OBRA</t>
  </si>
  <si>
    <t xml:space="preserve"> -  'ESTRUTURA</t>
  </si>
  <si>
    <t xml:space="preserve"> -  'MÁQUINAS</t>
  </si>
  <si>
    <t xml:space="preserve"> -  'REDES E TUBULAÇÕES</t>
  </si>
  <si>
    <t xml:space="preserve"> -  ELETRICIDADE, COMUNICAÇÃO E AUTOMAÇÃO</t>
  </si>
  <si>
    <t xml:space="preserve"> -  ACES. DE CASCO E CONVÉS</t>
  </si>
  <si>
    <t xml:space="preserve"> -  ACABAMENTO</t>
  </si>
  <si>
    <t xml:space="preserve"> -  TRATAMENTO E PINTURA</t>
  </si>
  <si>
    <t xml:space="preserve"> -  CONSUMÍVIES</t>
  </si>
  <si>
    <t xml:space="preserve"> -  MOD ESTRUTURA</t>
  </si>
  <si>
    <t xml:space="preserve"> -  MOD MÁQUINAS</t>
  </si>
  <si>
    <t xml:space="preserve"> -  MOD REDES E TUBULAÇÕES</t>
  </si>
  <si>
    <t xml:space="preserve"> -  MOD ELETRICIDADE, COMUNICAÇÃO E AUTOMAÇÃO</t>
  </si>
  <si>
    <t xml:space="preserve"> -  MOD ACES. DE CASCO E CONVÉS</t>
  </si>
  <si>
    <t xml:space="preserve"> -  MOD ACABAMENTO</t>
  </si>
  <si>
    <t xml:space="preserve"> -  MOD TRATAMENTO E PINTURA</t>
  </si>
  <si>
    <t>3.5</t>
  </si>
  <si>
    <t>3.6</t>
  </si>
  <si>
    <t>3.7</t>
  </si>
  <si>
    <t>PROJETO + CLASSIFICAÇÃO</t>
  </si>
  <si>
    <t xml:space="preserve"> -  PROJETO</t>
  </si>
  <si>
    <t xml:space="preserve"> -  CLASSIFICAÇÃO</t>
  </si>
  <si>
    <t xml:space="preserve"> -  CUSTEIO</t>
  </si>
  <si>
    <t xml:space="preserve"> -  SUBCONTRATAÇÃO DE SERVIÇOS</t>
  </si>
  <si>
    <t xml:space="preserve"> -  DESPESAS EM GERAL</t>
  </si>
  <si>
    <t xml:space="preserve"> -  LUCRO</t>
  </si>
  <si>
    <t xml:space="preserve"> -  DESPESAS COM IMPORTAÇÃO</t>
  </si>
  <si>
    <t>8 - JUROS À PRODUÇÃO (*)</t>
  </si>
  <si>
    <t>9- TOTAL DO CUSTO DA EMBARCAÇÃO</t>
  </si>
  <si>
    <t xml:space="preserve"> -  JUROS À PRODUÇÃO</t>
  </si>
  <si>
    <t>Console do Centro de Controle de Carga</t>
  </si>
  <si>
    <t>Sistema Calculador de Esforços Estruturais</t>
  </si>
  <si>
    <t>Console do Centro de Controle de Máquinas</t>
  </si>
  <si>
    <t>Consumíveis (CO2, Acetileno, Eletrodo, Arames e Fluxos, Argônia, etc)</t>
  </si>
  <si>
    <t>INFORMAÇÕES GERAIS DA EMBARCAÇÃO</t>
  </si>
  <si>
    <t>COMPOSIÇÃO DO PREÇO DE VENDA</t>
  </si>
  <si>
    <t>CUSTOS DIRETOS TOTAIS</t>
  </si>
  <si>
    <t>Sistema de Tratamento de Agua de Lastro</t>
  </si>
  <si>
    <t>Sistema de Ar Comprimido</t>
  </si>
  <si>
    <t>Bote salva vidas (Baleeira)</t>
  </si>
  <si>
    <t>G.1.5</t>
  </si>
  <si>
    <t>G.1.6</t>
  </si>
  <si>
    <t>G.1.7</t>
  </si>
  <si>
    <t>Jateamento abrasivo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</si>
</sst>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0000000_);\(#,##0.00000000\)"/>
    <numFmt numFmtId="166" formatCode="#,##0.000000_);\(#,##0.000000\)"/>
    <numFmt numFmtId="167" formatCode="#,##0.0000_);\(#,##0.0000\)"/>
    <numFmt numFmtId="168" formatCode="#,##0.00000_);[Red]\(#,##0.00000\)"/>
    <numFmt numFmtId="169" formatCode="#,##0.0000000000_);[Red]\(#,##0.0000000000\)"/>
    <numFmt numFmtId="170" formatCode="#,##0.000_);\(#,##0.000\)"/>
    <numFmt numFmtId="171" formatCode="#,##0.0000000_);\(#,##0.0000000\)"/>
    <numFmt numFmtId="172" formatCode="mmm/yyyy"/>
    <numFmt numFmtId="173" formatCode="#,##0.0000;\-#,##0.0000"/>
    <numFmt numFmtId="174" formatCode="0.0%"/>
  </numFmts>
  <fonts count="46" x14ac:knownFonts="1">
    <font>
      <sz val="10"/>
      <name val="Courier"/>
    </font>
    <font>
      <sz val="11"/>
      <color theme="1"/>
      <name val="Calibri"/>
      <family val="2"/>
      <scheme val="minor"/>
    </font>
    <font>
      <sz val="10"/>
      <name val="MS Sans Serif"/>
    </font>
    <font>
      <b/>
      <sz val="12"/>
      <name val="Arial Narrow"/>
      <family val="2"/>
    </font>
    <font>
      <sz val="11"/>
      <name val="Arial Narrow"/>
      <family val="2"/>
    </font>
    <font>
      <sz val="10"/>
      <name val="Arial Narrow"/>
      <family val="2"/>
    </font>
    <font>
      <b/>
      <sz val="11"/>
      <name val="Arial Narrow"/>
      <family val="2"/>
    </font>
    <font>
      <sz val="12"/>
      <name val="Arial"/>
      <family val="2"/>
    </font>
    <font>
      <sz val="10"/>
      <name val="Arial"/>
      <family val="2"/>
    </font>
    <font>
      <b/>
      <sz val="12"/>
      <name val="Arial"/>
      <family val="2"/>
    </font>
    <font>
      <sz val="11"/>
      <name val="Arial"/>
      <family val="2"/>
    </font>
    <font>
      <b/>
      <sz val="10"/>
      <name val="Arial"/>
      <family val="2"/>
    </font>
    <font>
      <i/>
      <sz val="12"/>
      <name val="Arial"/>
      <family val="2"/>
    </font>
    <font>
      <sz val="14"/>
      <name val="Arial"/>
      <family val="2"/>
    </font>
    <font>
      <b/>
      <i/>
      <sz val="12"/>
      <name val="Arial"/>
      <family val="2"/>
    </font>
    <font>
      <sz val="10"/>
      <name val="Arial"/>
      <family val="2"/>
    </font>
    <font>
      <sz val="9"/>
      <name val="Arial"/>
      <family val="2"/>
    </font>
    <font>
      <b/>
      <sz val="8"/>
      <name val="Arial"/>
      <family val="2"/>
    </font>
    <font>
      <b/>
      <sz val="10"/>
      <color indexed="12"/>
      <name val="Arial"/>
      <family val="2"/>
    </font>
    <font>
      <b/>
      <sz val="8"/>
      <color indexed="8"/>
      <name val="Arial"/>
      <family val="2"/>
    </font>
    <font>
      <b/>
      <sz val="9"/>
      <color indexed="8"/>
      <name val="Arial"/>
      <family val="2"/>
    </font>
    <font>
      <sz val="8"/>
      <color indexed="8"/>
      <name val="Arial"/>
      <family val="2"/>
    </font>
    <font>
      <sz val="9"/>
      <color indexed="8"/>
      <name val="Arial"/>
      <family val="2"/>
    </font>
    <font>
      <b/>
      <sz val="10"/>
      <color indexed="8"/>
      <name val="Arial"/>
      <family val="2"/>
    </font>
    <font>
      <sz val="10"/>
      <color indexed="8"/>
      <name val="Arial"/>
      <family val="2"/>
    </font>
    <font>
      <sz val="8"/>
      <color indexed="81"/>
      <name val="Tahoma"/>
      <family val="2"/>
    </font>
    <font>
      <b/>
      <sz val="10"/>
      <color indexed="81"/>
      <name val="Arial"/>
      <family val="2"/>
    </font>
    <font>
      <b/>
      <sz val="11"/>
      <name val="Arial"/>
      <family val="2"/>
    </font>
    <font>
      <sz val="10"/>
      <color indexed="81"/>
      <name val="Arial"/>
      <family val="2"/>
    </font>
    <font>
      <b/>
      <sz val="11"/>
      <color indexed="8"/>
      <name val="Arial"/>
      <family val="2"/>
    </font>
    <font>
      <sz val="11"/>
      <color indexed="9"/>
      <name val="Arial"/>
      <family val="2"/>
    </font>
    <font>
      <sz val="10"/>
      <name val="Calibri"/>
      <family val="2"/>
    </font>
    <font>
      <b/>
      <sz val="10"/>
      <name val="Calibri"/>
      <family val="2"/>
    </font>
    <font>
      <b/>
      <sz val="11"/>
      <name val="Calibri"/>
      <family val="2"/>
    </font>
    <font>
      <vertAlign val="superscript"/>
      <sz val="11"/>
      <name val="Arial"/>
      <family val="2"/>
    </font>
    <font>
      <b/>
      <sz val="14"/>
      <color rgb="FF000000"/>
      <name val="Calibri"/>
      <family val="2"/>
    </font>
    <font>
      <sz val="11"/>
      <color theme="0" tint="-0.34998626667073579"/>
      <name val="Arial"/>
      <family val="2"/>
    </font>
    <font>
      <b/>
      <sz val="14"/>
      <name val="Calibri"/>
      <family val="2"/>
    </font>
    <font>
      <sz val="9"/>
      <color indexed="81"/>
      <name val="Segoe UI"/>
      <family val="2"/>
    </font>
    <font>
      <vertAlign val="superscript"/>
      <sz val="10"/>
      <name val="Arial"/>
      <family val="2"/>
    </font>
    <font>
      <vertAlign val="subscript"/>
      <sz val="10"/>
      <name val="Arial"/>
      <family val="2"/>
    </font>
    <font>
      <sz val="8"/>
      <name val="Calibri"/>
      <family val="2"/>
      <scheme val="minor"/>
    </font>
    <font>
      <b/>
      <sz val="9"/>
      <color indexed="81"/>
      <name val="Segoe UI"/>
      <family val="2"/>
    </font>
    <font>
      <sz val="11"/>
      <color indexed="8"/>
      <name val="Calibri"/>
      <family val="2"/>
    </font>
    <font>
      <b/>
      <sz val="10"/>
      <color theme="1"/>
      <name val="Arial Narrow"/>
      <family val="2"/>
    </font>
    <font>
      <sz val="8"/>
      <name val="Courie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EDEDED"/>
        <bgColor indexed="64"/>
      </patternFill>
    </fill>
    <fill>
      <patternFill patternType="solid">
        <fgColor theme="0"/>
        <bgColor indexed="64"/>
      </patternFill>
    </fill>
    <fill>
      <patternFill patternType="solid">
        <fgColor rgb="FFB5EDE6"/>
        <bgColor indexed="64"/>
      </patternFill>
    </fill>
    <fill>
      <patternFill patternType="solid">
        <fgColor theme="0" tint="-4.9989318521683403E-2"/>
        <bgColor indexed="64"/>
      </patternFill>
    </fill>
    <fill>
      <patternFill patternType="solid">
        <fgColor rgb="FFEBEBEB"/>
        <bgColor indexed="64"/>
      </patternFill>
    </fill>
    <fill>
      <patternFill patternType="solid">
        <fgColor rgb="FFC0C0C0"/>
        <bgColor indexed="64"/>
      </patternFill>
    </fill>
    <fill>
      <patternFill patternType="solid">
        <fgColor rgb="FFC8D7DE"/>
        <bgColor indexed="64"/>
      </patternFill>
    </fill>
    <fill>
      <patternFill patternType="solid">
        <fgColor theme="4"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medium">
        <color indexed="64"/>
      </bottom>
      <diagonal/>
    </border>
  </borders>
  <cellStyleXfs count="20">
    <xf numFmtId="37" fontId="0" fillId="0" borderId="0"/>
    <xf numFmtId="0" fontId="15" fillId="0" borderId="0"/>
    <xf numFmtId="0" fontId="2" fillId="0" borderId="0"/>
    <xf numFmtId="9" fontId="2" fillId="0" borderId="0" applyFont="0" applyFill="0" applyBorder="0" applyAlignment="0" applyProtection="0"/>
    <xf numFmtId="164" fontId="15" fillId="0" borderId="0" applyFont="0" applyFill="0" applyBorder="0" applyAlignment="0" applyProtection="0"/>
    <xf numFmtId="40" fontId="2" fillId="0" borderId="0" applyFont="0" applyFill="0" applyBorder="0" applyAlignment="0" applyProtection="0"/>
    <xf numFmtId="40" fontId="2"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1" fillId="0" borderId="0"/>
    <xf numFmtId="43" fontId="43" fillId="0" borderId="0" applyFont="0" applyFill="0" applyBorder="0" applyAlignment="0" applyProtection="0"/>
    <xf numFmtId="43" fontId="43"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1" fillId="0" borderId="0" applyFont="0" applyFill="0" applyBorder="0" applyAlignment="0" applyProtection="0"/>
  </cellStyleXfs>
  <cellXfs count="528">
    <xf numFmtId="37" fontId="0" fillId="0" borderId="0" xfId="0"/>
    <xf numFmtId="37" fontId="5" fillId="0" borderId="0" xfId="0" applyFont="1" applyAlignment="1">
      <alignment vertical="center"/>
    </xf>
    <xf numFmtId="37" fontId="4" fillId="0" borderId="1" xfId="0" applyFont="1" applyBorder="1" applyAlignment="1">
      <alignment horizontal="left" vertical="center"/>
    </xf>
    <xf numFmtId="39" fontId="5" fillId="0" borderId="0" xfId="0" applyNumberFormat="1" applyFont="1" applyAlignment="1">
      <alignment vertical="center"/>
    </xf>
    <xf numFmtId="37" fontId="7" fillId="0" borderId="0" xfId="0" applyFont="1" applyAlignment="1">
      <alignment vertical="center"/>
    </xf>
    <xf numFmtId="37" fontId="8" fillId="0" borderId="0" xfId="0" applyFont="1" applyAlignment="1">
      <alignment vertical="center"/>
    </xf>
    <xf numFmtId="39" fontId="8" fillId="0" borderId="0" xfId="0" applyNumberFormat="1" applyFont="1" applyAlignment="1">
      <alignment vertical="center"/>
    </xf>
    <xf numFmtId="37" fontId="10" fillId="0" borderId="0" xfId="0" applyFont="1" applyAlignment="1">
      <alignment vertical="center"/>
    </xf>
    <xf numFmtId="37" fontId="5" fillId="0" borderId="0" xfId="0" applyFont="1" applyAlignment="1">
      <alignment horizontal="fill" vertical="center"/>
    </xf>
    <xf numFmtId="39" fontId="5" fillId="0" borderId="0" xfId="0" applyNumberFormat="1" applyFont="1" applyAlignment="1">
      <alignment horizontal="fill" vertical="center"/>
    </xf>
    <xf numFmtId="38" fontId="16" fillId="0" borderId="0" xfId="5" applyNumberFormat="1" applyFont="1" applyFill="1" applyBorder="1" applyAlignment="1">
      <alignment horizontal="right" vertical="center"/>
    </xf>
    <xf numFmtId="0" fontId="8" fillId="0" borderId="0" xfId="2" applyFont="1"/>
    <xf numFmtId="0" fontId="19" fillId="2" borderId="14" xfId="2" quotePrefix="1" applyFont="1" applyFill="1" applyBorder="1" applyAlignment="1">
      <alignment horizontal="left"/>
    </xf>
    <xf numFmtId="0" fontId="21" fillId="2" borderId="15" xfId="2" quotePrefix="1" applyFont="1" applyFill="1" applyBorder="1" applyAlignment="1">
      <alignment horizontal="left"/>
    </xf>
    <xf numFmtId="0" fontId="21" fillId="2" borderId="16" xfId="2" quotePrefix="1" applyFont="1" applyFill="1" applyBorder="1" applyAlignment="1">
      <alignment horizontal="left"/>
    </xf>
    <xf numFmtId="0" fontId="21" fillId="2" borderId="6" xfId="2" quotePrefix="1" applyFont="1" applyFill="1" applyBorder="1" applyAlignment="1">
      <alignment horizontal="left"/>
    </xf>
    <xf numFmtId="0" fontId="21" fillId="2" borderId="20" xfId="2" quotePrefix="1" applyFont="1" applyFill="1" applyBorder="1" applyAlignment="1">
      <alignment horizontal="left"/>
    </xf>
    <xf numFmtId="0" fontId="19" fillId="2" borderId="21" xfId="2" quotePrefix="1" applyFont="1" applyFill="1" applyBorder="1" applyAlignment="1">
      <alignment horizontal="left"/>
    </xf>
    <xf numFmtId="0" fontId="21" fillId="2" borderId="22" xfId="2" quotePrefix="1" applyFont="1" applyFill="1" applyBorder="1" applyAlignment="1">
      <alignment horizontal="left"/>
    </xf>
    <xf numFmtId="0" fontId="21" fillId="2" borderId="23" xfId="2" quotePrefix="1" applyFont="1" applyFill="1" applyBorder="1" applyAlignment="1">
      <alignment horizontal="left"/>
    </xf>
    <xf numFmtId="0" fontId="21" fillId="2" borderId="23" xfId="2" applyFont="1" applyFill="1" applyBorder="1" applyAlignment="1">
      <alignment horizontal="left"/>
    </xf>
    <xf numFmtId="0" fontId="21" fillId="2" borderId="22" xfId="2" applyFont="1" applyFill="1" applyBorder="1" applyAlignment="1">
      <alignment horizontal="left"/>
    </xf>
    <xf numFmtId="37" fontId="8" fillId="0" borderId="0" xfId="0" applyFont="1" applyAlignment="1">
      <alignment horizontal="center" vertical="center"/>
    </xf>
    <xf numFmtId="40" fontId="8" fillId="0" borderId="0" xfId="6" applyFont="1" applyFill="1" applyAlignment="1">
      <alignment vertical="center"/>
    </xf>
    <xf numFmtId="37" fontId="8" fillId="0" borderId="0" xfId="0" applyFont="1"/>
    <xf numFmtId="37" fontId="10" fillId="0" borderId="0" xfId="0" applyFont="1" applyAlignment="1">
      <alignment horizontal="center" vertical="center"/>
    </xf>
    <xf numFmtId="4" fontId="10" fillId="0" borderId="0" xfId="0" applyNumberFormat="1" applyFont="1" applyAlignment="1">
      <alignment vertical="center"/>
    </xf>
    <xf numFmtId="166" fontId="8" fillId="0" borderId="0" xfId="0" applyNumberFormat="1" applyFont="1" applyAlignment="1">
      <alignment vertical="center"/>
    </xf>
    <xf numFmtId="165" fontId="8" fillId="0" borderId="0" xfId="0" applyNumberFormat="1" applyFont="1" applyAlignment="1">
      <alignment vertical="center"/>
    </xf>
    <xf numFmtId="4" fontId="8" fillId="0" borderId="0" xfId="0" applyNumberFormat="1" applyFont="1" applyAlignment="1">
      <alignment vertical="center"/>
    </xf>
    <xf numFmtId="37" fontId="10" fillId="0" borderId="40" xfId="0" applyFont="1" applyBorder="1" applyAlignment="1" applyProtection="1">
      <alignment horizontal="center" vertical="center"/>
      <protection locked="0"/>
    </xf>
    <xf numFmtId="37" fontId="10" fillId="0" borderId="1" xfId="0" applyFont="1" applyBorder="1" applyAlignment="1" applyProtection="1">
      <alignment horizontal="left" vertical="center"/>
      <protection locked="0"/>
    </xf>
    <xf numFmtId="37" fontId="10" fillId="0" borderId="1" xfId="0" applyFont="1" applyBorder="1" applyAlignment="1" applyProtection="1">
      <alignment horizontal="center" vertical="center"/>
      <protection locked="0"/>
    </xf>
    <xf numFmtId="37" fontId="10" fillId="0" borderId="1" xfId="0" quotePrefix="1" applyFont="1" applyBorder="1" applyAlignment="1" applyProtection="1">
      <alignment horizontal="left" vertical="center"/>
      <protection locked="0"/>
    </xf>
    <xf numFmtId="37" fontId="10" fillId="0" borderId="5" xfId="0" applyFont="1" applyBorder="1" applyAlignment="1" applyProtection="1">
      <alignment horizontal="left" vertical="center"/>
      <protection locked="0"/>
    </xf>
    <xf numFmtId="37" fontId="10" fillId="0" borderId="1" xfId="0" applyFont="1" applyBorder="1" applyAlignment="1" applyProtection="1">
      <alignment vertical="center"/>
      <protection locked="0"/>
    </xf>
    <xf numFmtId="37" fontId="11" fillId="0" borderId="2" xfId="0" applyFont="1" applyBorder="1" applyAlignment="1" applyProtection="1">
      <alignment horizontal="center" vertical="center"/>
      <protection locked="0"/>
    </xf>
    <xf numFmtId="37" fontId="17" fillId="0" borderId="2" xfId="0" applyFont="1" applyBorder="1" applyAlignment="1" applyProtection="1">
      <alignment horizontal="center" vertical="center"/>
      <protection locked="0"/>
    </xf>
    <xf numFmtId="37" fontId="10" fillId="0" borderId="17" xfId="0" applyFont="1" applyBorder="1" applyAlignment="1" applyProtection="1">
      <alignment horizontal="center" vertical="center"/>
      <protection locked="0"/>
    </xf>
    <xf numFmtId="37" fontId="8" fillId="2" borderId="0" xfId="0" applyFont="1" applyFill="1" applyAlignment="1">
      <alignment vertical="center"/>
    </xf>
    <xf numFmtId="37" fontId="8" fillId="0" borderId="58" xfId="0" quotePrefix="1" applyFont="1" applyBorder="1" applyAlignment="1" applyProtection="1">
      <alignment horizontal="center" vertical="center"/>
      <protection locked="0"/>
    </xf>
    <xf numFmtId="37" fontId="8" fillId="0" borderId="59" xfId="0" quotePrefix="1" applyFont="1" applyBorder="1" applyAlignment="1" applyProtection="1">
      <alignment horizontal="center" vertical="center"/>
      <protection locked="0"/>
    </xf>
    <xf numFmtId="37" fontId="8" fillId="0" borderId="1" xfId="0" applyFont="1" applyBorder="1" applyAlignment="1" applyProtection="1">
      <alignment horizontal="left" vertical="center"/>
      <protection locked="0"/>
    </xf>
    <xf numFmtId="37" fontId="8" fillId="0" borderId="1" xfId="0" applyFont="1" applyBorder="1" applyAlignment="1" applyProtection="1">
      <alignment horizontal="center" vertical="center"/>
      <protection locked="0"/>
    </xf>
    <xf numFmtId="37" fontId="8" fillId="0" borderId="60" xfId="0" applyFont="1" applyBorder="1" applyAlignment="1" applyProtection="1">
      <alignment vertical="center"/>
      <protection locked="0"/>
    </xf>
    <xf numFmtId="37" fontId="8" fillId="0" borderId="40" xfId="0" quotePrefix="1" applyFont="1" applyBorder="1" applyAlignment="1" applyProtection="1">
      <alignment horizontal="center" vertical="center"/>
      <protection locked="0"/>
    </xf>
    <xf numFmtId="37" fontId="8" fillId="0" borderId="41" xfId="0" applyFont="1" applyBorder="1" applyAlignment="1" applyProtection="1">
      <alignment vertical="center"/>
      <protection locked="0"/>
    </xf>
    <xf numFmtId="37" fontId="8" fillId="0" borderId="40" xfId="0" applyFont="1" applyBorder="1" applyAlignment="1" applyProtection="1">
      <alignment horizontal="center" vertical="center"/>
      <protection locked="0"/>
    </xf>
    <xf numFmtId="37" fontId="8" fillId="0" borderId="62" xfId="0" applyFont="1" applyBorder="1" applyAlignment="1" applyProtection="1">
      <alignment vertical="center"/>
      <protection locked="0"/>
    </xf>
    <xf numFmtId="37" fontId="8" fillId="0" borderId="41" xfId="0" applyFont="1" applyBorder="1" applyAlignment="1" applyProtection="1">
      <alignment horizontal="left" vertical="center"/>
      <protection locked="0"/>
    </xf>
    <xf numFmtId="37" fontId="8" fillId="0" borderId="41" xfId="0" quotePrefix="1" applyFont="1" applyBorder="1" applyAlignment="1" applyProtection="1">
      <alignment horizontal="left" vertical="center" wrapText="1"/>
      <protection locked="0"/>
    </xf>
    <xf numFmtId="0" fontId="19" fillId="2" borderId="63" xfId="2" quotePrefix="1" applyFont="1" applyFill="1" applyBorder="1" applyAlignment="1">
      <alignment horizontal="left"/>
    </xf>
    <xf numFmtId="0" fontId="21" fillId="2" borderId="64" xfId="2" quotePrefix="1" applyFont="1" applyFill="1" applyBorder="1" applyAlignment="1">
      <alignment horizontal="left"/>
    </xf>
    <xf numFmtId="0" fontId="21" fillId="2" borderId="65" xfId="2" quotePrefix="1" applyFont="1" applyFill="1" applyBorder="1" applyAlignment="1">
      <alignment horizontal="left"/>
    </xf>
    <xf numFmtId="37" fontId="10" fillId="0" borderId="11" xfId="0" applyFont="1" applyBorder="1" applyAlignment="1" applyProtection="1">
      <alignment vertical="center"/>
      <protection locked="0"/>
    </xf>
    <xf numFmtId="37" fontId="10" fillId="0" borderId="51" xfId="0" applyFont="1" applyBorder="1" applyAlignment="1" applyProtection="1">
      <alignment vertical="center"/>
      <protection locked="0"/>
    </xf>
    <xf numFmtId="37" fontId="8" fillId="0" borderId="1" xfId="0" applyFont="1" applyBorder="1" applyAlignment="1" applyProtection="1">
      <alignment horizontal="left" vertical="center" wrapText="1"/>
      <protection locked="0"/>
    </xf>
    <xf numFmtId="37" fontId="13" fillId="0" borderId="0" xfId="0" applyFont="1" applyAlignment="1">
      <alignment vertical="center"/>
    </xf>
    <xf numFmtId="170" fontId="7" fillId="0" borderId="0" xfId="0" applyNumberFormat="1" applyFont="1" applyAlignment="1">
      <alignment vertical="center"/>
    </xf>
    <xf numFmtId="167" fontId="5" fillId="0" borderId="0" xfId="0" applyNumberFormat="1" applyFont="1" applyAlignment="1">
      <alignment vertical="center"/>
    </xf>
    <xf numFmtId="10" fontId="12" fillId="2" borderId="1" xfId="0" applyNumberFormat="1" applyFont="1" applyFill="1" applyBorder="1" applyAlignment="1" applyProtection="1">
      <alignment vertical="center"/>
      <protection locked="0"/>
    </xf>
    <xf numFmtId="39" fontId="12" fillId="2" borderId="1" xfId="0" applyNumberFormat="1" applyFont="1" applyFill="1" applyBorder="1" applyAlignment="1" applyProtection="1">
      <alignment vertical="center"/>
      <protection locked="0"/>
    </xf>
    <xf numFmtId="37" fontId="8" fillId="0" borderId="40" xfId="0" quotePrefix="1" applyFont="1" applyBorder="1" applyAlignment="1" applyProtection="1">
      <alignment horizontal="left" vertical="center"/>
      <protection locked="0"/>
    </xf>
    <xf numFmtId="4" fontId="20" fillId="3" borderId="45" xfId="4" applyNumberFormat="1" applyFont="1" applyFill="1" applyBorder="1" applyAlignment="1">
      <alignment horizontal="right"/>
    </xf>
    <xf numFmtId="37" fontId="8" fillId="0" borderId="8" xfId="0" quotePrefix="1" applyFont="1" applyBorder="1" applyAlignment="1" applyProtection="1">
      <alignment horizontal="center" vertical="center"/>
      <protection locked="0"/>
    </xf>
    <xf numFmtId="37" fontId="8" fillId="0" borderId="1" xfId="0" applyFont="1" applyBorder="1" applyAlignment="1" applyProtection="1">
      <alignment vertical="center"/>
      <protection locked="0"/>
    </xf>
    <xf numFmtId="37" fontId="8" fillId="0" borderId="18" xfId="0" applyFont="1" applyBorder="1" applyAlignment="1" applyProtection="1">
      <alignment horizontal="left" vertical="center"/>
      <protection locked="0"/>
    </xf>
    <xf numFmtId="37" fontId="8" fillId="0" borderId="40" xfId="0" applyFont="1" applyBorder="1" applyAlignment="1" applyProtection="1">
      <alignment horizontal="left" vertical="center"/>
      <protection locked="0"/>
    </xf>
    <xf numFmtId="37" fontId="8" fillId="0" borderId="67" xfId="0" quotePrefix="1" applyFont="1" applyBorder="1" applyAlignment="1">
      <alignment horizontal="left" vertical="center"/>
    </xf>
    <xf numFmtId="37" fontId="8" fillId="0" borderId="41" xfId="0" quotePrefix="1" applyFont="1" applyBorder="1" applyAlignment="1" applyProtection="1">
      <alignment horizontal="left" vertical="center"/>
      <protection locked="0"/>
    </xf>
    <xf numFmtId="4" fontId="20" fillId="3" borderId="46" xfId="4" applyNumberFormat="1" applyFont="1" applyFill="1" applyBorder="1" applyAlignment="1">
      <alignment horizontal="right"/>
    </xf>
    <xf numFmtId="4" fontId="22" fillId="2" borderId="69" xfId="4" applyNumberFormat="1" applyFont="1" applyFill="1" applyBorder="1" applyAlignment="1" applyProtection="1">
      <alignment horizontal="right" vertical="center"/>
      <protection locked="0"/>
    </xf>
    <xf numFmtId="4" fontId="22" fillId="2" borderId="66" xfId="4" applyNumberFormat="1" applyFont="1" applyFill="1" applyBorder="1" applyAlignment="1" applyProtection="1">
      <alignment horizontal="right" vertical="center"/>
      <protection locked="0"/>
    </xf>
    <xf numFmtId="4" fontId="22" fillId="2" borderId="14" xfId="4" applyNumberFormat="1" applyFont="1" applyFill="1" applyBorder="1" applyAlignment="1" applyProtection="1">
      <alignment horizontal="right"/>
      <protection locked="0"/>
    </xf>
    <xf numFmtId="4" fontId="22" fillId="2" borderId="16" xfId="4" applyNumberFormat="1" applyFont="1" applyFill="1" applyBorder="1" applyAlignment="1" applyProtection="1">
      <alignment horizontal="right"/>
      <protection locked="0"/>
    </xf>
    <xf numFmtId="4" fontId="20" fillId="3" borderId="29" xfId="4" applyNumberFormat="1" applyFont="1" applyFill="1" applyBorder="1" applyAlignment="1">
      <alignment horizontal="right"/>
    </xf>
    <xf numFmtId="37" fontId="8" fillId="0" borderId="1" xfId="0" quotePrefix="1" applyFont="1" applyBorder="1" applyAlignment="1" applyProtection="1">
      <alignment horizontal="left" vertical="center"/>
      <protection locked="0"/>
    </xf>
    <xf numFmtId="37" fontId="10" fillId="0" borderId="2" xfId="0" applyFont="1" applyBorder="1" applyAlignment="1" applyProtection="1">
      <alignment horizontal="left" vertical="center"/>
      <protection locked="0"/>
    </xf>
    <xf numFmtId="37" fontId="8" fillId="0" borderId="32" xfId="0" applyFont="1" applyBorder="1" applyAlignment="1" applyProtection="1">
      <alignment horizontal="center" vertical="center"/>
      <protection locked="0"/>
    </xf>
    <xf numFmtId="37" fontId="8" fillId="0" borderId="11" xfId="0" applyFont="1" applyBorder="1" applyAlignment="1" applyProtection="1">
      <alignment horizontal="left" vertical="center"/>
      <protection locked="0"/>
    </xf>
    <xf numFmtId="37" fontId="31" fillId="2" borderId="0" xfId="0" applyFont="1" applyFill="1"/>
    <xf numFmtId="37" fontId="32" fillId="2" borderId="0" xfId="0" applyFont="1" applyFill="1"/>
    <xf numFmtId="37" fontId="31" fillId="2" borderId="0" xfId="0" quotePrefix="1" applyFont="1" applyFill="1" applyAlignment="1">
      <alignment horizontal="left"/>
    </xf>
    <xf numFmtId="37" fontId="31" fillId="2" borderId="0" xfId="0" applyFont="1" applyFill="1" applyAlignment="1">
      <alignment horizontal="left"/>
    </xf>
    <xf numFmtId="37" fontId="32" fillId="2" borderId="56" xfId="0" applyFont="1" applyFill="1" applyBorder="1"/>
    <xf numFmtId="37" fontId="32" fillId="2" borderId="22" xfId="0" applyFont="1" applyFill="1" applyBorder="1"/>
    <xf numFmtId="37" fontId="31" fillId="2" borderId="4" xfId="0" applyFont="1" applyFill="1" applyBorder="1"/>
    <xf numFmtId="37" fontId="31" fillId="2" borderId="53" xfId="0" applyFont="1" applyFill="1" applyBorder="1"/>
    <xf numFmtId="37" fontId="31" fillId="2" borderId="54" xfId="0" applyFont="1" applyFill="1" applyBorder="1"/>
    <xf numFmtId="37" fontId="32" fillId="2" borderId="53" xfId="0" applyFont="1" applyFill="1" applyBorder="1"/>
    <xf numFmtId="37" fontId="32" fillId="2" borderId="54" xfId="0" applyFont="1" applyFill="1" applyBorder="1"/>
    <xf numFmtId="37" fontId="32" fillId="2" borderId="55" xfId="0" applyFont="1" applyFill="1" applyBorder="1"/>
    <xf numFmtId="37" fontId="32" fillId="2" borderId="23" xfId="0" applyFont="1" applyFill="1" applyBorder="1"/>
    <xf numFmtId="37" fontId="32" fillId="2" borderId="35" xfId="0" applyFont="1" applyFill="1" applyBorder="1"/>
    <xf numFmtId="37" fontId="0" fillId="4" borderId="56" xfId="0" applyFill="1" applyBorder="1"/>
    <xf numFmtId="37" fontId="0" fillId="4" borderId="22" xfId="0" applyFill="1" applyBorder="1"/>
    <xf numFmtId="37" fontId="0" fillId="4" borderId="4" xfId="0" applyFill="1" applyBorder="1"/>
    <xf numFmtId="37" fontId="0" fillId="4" borderId="53" xfId="0" applyFill="1" applyBorder="1"/>
    <xf numFmtId="37" fontId="0" fillId="4" borderId="0" xfId="0" applyFill="1"/>
    <xf numFmtId="37" fontId="0" fillId="4" borderId="54" xfId="0" applyFill="1" applyBorder="1"/>
    <xf numFmtId="37" fontId="0" fillId="4" borderId="55" xfId="0" applyFill="1" applyBorder="1"/>
    <xf numFmtId="37" fontId="0" fillId="4" borderId="23" xfId="0" applyFill="1" applyBorder="1"/>
    <xf numFmtId="37" fontId="0" fillId="4" borderId="35" xfId="0" applyFill="1" applyBorder="1"/>
    <xf numFmtId="37" fontId="10" fillId="4" borderId="0" xfId="0" applyFont="1" applyFill="1" applyAlignment="1">
      <alignment vertical="center"/>
    </xf>
    <xf numFmtId="37" fontId="27" fillId="4" borderId="0" xfId="0" applyFont="1" applyFill="1" applyAlignment="1">
      <alignment vertical="center"/>
    </xf>
    <xf numFmtId="37" fontId="10" fillId="4" borderId="0" xfId="0" applyFont="1" applyFill="1" applyAlignment="1">
      <alignment horizontal="left" vertical="center"/>
    </xf>
    <xf numFmtId="37" fontId="27" fillId="4" borderId="0" xfId="0" applyFont="1" applyFill="1" applyAlignment="1">
      <alignment horizontal="center" vertical="center"/>
    </xf>
    <xf numFmtId="37" fontId="10" fillId="4" borderId="0" xfId="0" applyFont="1" applyFill="1" applyAlignment="1">
      <alignment horizontal="center" vertical="center"/>
    </xf>
    <xf numFmtId="37" fontId="27" fillId="4" borderId="0" xfId="0" quotePrefix="1" applyFont="1" applyFill="1" applyAlignment="1">
      <alignment horizontal="left" vertical="center"/>
    </xf>
    <xf numFmtId="38" fontId="10" fillId="4" borderId="0" xfId="6" applyNumberFormat="1" applyFont="1" applyFill="1" applyBorder="1" applyAlignment="1" applyProtection="1">
      <alignment horizontal="center" vertical="center"/>
    </xf>
    <xf numFmtId="37" fontId="10" fillId="4" borderId="56" xfId="0" applyFont="1" applyFill="1" applyBorder="1" applyAlignment="1">
      <alignment vertical="center"/>
    </xf>
    <xf numFmtId="37" fontId="10" fillId="4" borderId="22" xfId="0" applyFont="1" applyFill="1" applyBorder="1" applyAlignment="1">
      <alignment vertical="center"/>
    </xf>
    <xf numFmtId="37" fontId="10" fillId="4" borderId="4" xfId="0" applyFont="1" applyFill="1" applyBorder="1"/>
    <xf numFmtId="37" fontId="10" fillId="4" borderId="53" xfId="0" applyFont="1" applyFill="1" applyBorder="1" applyAlignment="1">
      <alignment vertical="center"/>
    </xf>
    <xf numFmtId="37" fontId="27" fillId="4" borderId="54" xfId="0" applyFont="1" applyFill="1" applyBorder="1" applyAlignment="1">
      <alignment horizontal="left" vertical="center"/>
    </xf>
    <xf numFmtId="37" fontId="10" fillId="4" borderId="54" xfId="0" applyFont="1" applyFill="1" applyBorder="1" applyAlignment="1">
      <alignment vertical="center"/>
    </xf>
    <xf numFmtId="37" fontId="27" fillId="4" borderId="54" xfId="0" applyFont="1" applyFill="1" applyBorder="1" applyAlignment="1">
      <alignment vertical="center"/>
    </xf>
    <xf numFmtId="37" fontId="10" fillId="4" borderId="55" xfId="0" applyFont="1" applyFill="1" applyBorder="1" applyAlignment="1">
      <alignment vertical="center"/>
    </xf>
    <xf numFmtId="37" fontId="10" fillId="4" borderId="23" xfId="0" applyFont="1" applyFill="1" applyBorder="1" applyAlignment="1">
      <alignment vertical="center"/>
    </xf>
    <xf numFmtId="37" fontId="10" fillId="4" borderId="35" xfId="0" applyFont="1" applyFill="1" applyBorder="1" applyAlignment="1">
      <alignment vertical="center"/>
    </xf>
    <xf numFmtId="37" fontId="10" fillId="5" borderId="0" xfId="0" applyFont="1" applyFill="1" applyAlignment="1">
      <alignment vertical="center"/>
    </xf>
    <xf numFmtId="37" fontId="29" fillId="5" borderId="0" xfId="0" applyFont="1" applyFill="1" applyAlignment="1">
      <alignment horizontal="right" vertical="center"/>
    </xf>
    <xf numFmtId="37" fontId="30" fillId="5" borderId="0" xfId="0" applyFont="1" applyFill="1" applyAlignment="1">
      <alignment vertical="center"/>
    </xf>
    <xf numFmtId="37" fontId="35" fillId="0" borderId="0" xfId="0" applyFont="1" applyAlignment="1">
      <alignment horizontal="center" vertical="center" wrapText="1"/>
    </xf>
    <xf numFmtId="0" fontId="10" fillId="0" borderId="41" xfId="0" applyNumberFormat="1" applyFont="1" applyBorder="1" applyAlignment="1" applyProtection="1">
      <alignment horizontal="center" vertical="center"/>
      <protection locked="0"/>
    </xf>
    <xf numFmtId="0" fontId="10" fillId="0" borderId="5" xfId="0" applyNumberFormat="1" applyFont="1" applyBorder="1" applyAlignment="1" applyProtection="1">
      <alignment horizontal="center" vertical="center"/>
      <protection locked="0"/>
    </xf>
    <xf numFmtId="37" fontId="10" fillId="4" borderId="0" xfId="0" applyFont="1" applyFill="1" applyAlignment="1">
      <alignment horizontal="left" vertical="center" indent="1"/>
    </xf>
    <xf numFmtId="37" fontId="10" fillId="4" borderId="0" xfId="0" quotePrefix="1" applyFont="1" applyFill="1" applyAlignment="1">
      <alignment horizontal="left" vertical="center" indent="1"/>
    </xf>
    <xf numFmtId="37" fontId="27" fillId="4" borderId="35" xfId="0" applyFont="1" applyFill="1" applyBorder="1" applyAlignment="1">
      <alignment vertical="center"/>
    </xf>
    <xf numFmtId="37" fontId="8" fillId="0" borderId="5" xfId="0" applyFont="1" applyBorder="1" applyAlignment="1" applyProtection="1">
      <alignment horizontal="center" vertical="center"/>
      <protection locked="0"/>
    </xf>
    <xf numFmtId="37" fontId="10" fillId="0" borderId="32" xfId="0" applyFont="1" applyBorder="1" applyAlignment="1" applyProtection="1">
      <alignment horizontal="center" vertical="center"/>
      <protection locked="0"/>
    </xf>
    <xf numFmtId="37" fontId="8" fillId="0" borderId="61" xfId="0" applyFont="1" applyBorder="1" applyAlignment="1" applyProtection="1">
      <alignment horizontal="center" vertical="center"/>
      <protection locked="0"/>
    </xf>
    <xf numFmtId="37" fontId="8" fillId="0" borderId="18" xfId="0" applyFont="1" applyBorder="1" applyAlignment="1" applyProtection="1">
      <alignment horizontal="center" vertical="center"/>
      <protection locked="0"/>
    </xf>
    <xf numFmtId="37" fontId="10" fillId="0" borderId="18" xfId="0" applyFont="1" applyBorder="1" applyAlignment="1" applyProtection="1">
      <alignment horizontal="center" vertical="center"/>
      <protection locked="0"/>
    </xf>
    <xf numFmtId="37" fontId="10" fillId="0" borderId="11" xfId="0" applyFont="1" applyBorder="1" applyAlignment="1" applyProtection="1">
      <alignment horizontal="left" vertical="center"/>
      <protection locked="0"/>
    </xf>
    <xf numFmtId="37" fontId="10" fillId="0" borderId="11" xfId="0" applyFont="1" applyBorder="1" applyAlignment="1" applyProtection="1">
      <alignment horizontal="center" vertical="center"/>
      <protection locked="0"/>
    </xf>
    <xf numFmtId="37" fontId="8" fillId="0" borderId="42" xfId="0" applyFont="1" applyBorder="1" applyAlignment="1" applyProtection="1">
      <alignment horizontal="center" vertical="center"/>
      <protection locked="0"/>
    </xf>
    <xf numFmtId="37" fontId="8" fillId="0" borderId="67" xfId="0" applyFont="1" applyBorder="1" applyAlignment="1" applyProtection="1">
      <alignment horizontal="center" vertical="center"/>
      <protection locked="0"/>
    </xf>
    <xf numFmtId="37" fontId="10" fillId="0" borderId="67" xfId="0" applyFont="1" applyBorder="1" applyAlignment="1" applyProtection="1">
      <alignment horizontal="center" vertical="center"/>
      <protection locked="0"/>
    </xf>
    <xf numFmtId="37" fontId="10" fillId="0" borderId="42" xfId="0" applyFont="1" applyBorder="1" applyAlignment="1" applyProtection="1">
      <alignment horizontal="left" vertical="center"/>
      <protection locked="0"/>
    </xf>
    <xf numFmtId="37" fontId="10" fillId="0" borderId="51" xfId="0" applyFont="1" applyBorder="1" applyAlignment="1" applyProtection="1">
      <alignment horizontal="center" vertical="center"/>
      <protection locked="0"/>
    </xf>
    <xf numFmtId="37" fontId="10" fillId="0" borderId="51" xfId="0" applyFont="1" applyBorder="1" applyAlignment="1" applyProtection="1">
      <alignment horizontal="left" vertical="center"/>
      <protection locked="0"/>
    </xf>
    <xf numFmtId="43" fontId="10" fillId="0" borderId="1" xfId="6" applyNumberFormat="1" applyFont="1" applyFill="1" applyBorder="1" applyAlignment="1" applyProtection="1">
      <alignment vertical="center"/>
      <protection locked="0"/>
    </xf>
    <xf numFmtId="43" fontId="10" fillId="0" borderId="11" xfId="6" applyNumberFormat="1" applyFont="1" applyFill="1" applyBorder="1" applyAlignment="1" applyProtection="1">
      <alignment vertical="center"/>
      <protection locked="0"/>
    </xf>
    <xf numFmtId="43" fontId="10" fillId="0" borderId="19" xfId="6" applyNumberFormat="1" applyFont="1" applyFill="1" applyBorder="1" applyAlignment="1" applyProtection="1">
      <alignment vertical="center"/>
      <protection locked="0"/>
    </xf>
    <xf numFmtId="43" fontId="10" fillId="0" borderId="33" xfId="6" applyNumberFormat="1" applyFont="1" applyFill="1" applyBorder="1" applyAlignment="1" applyProtection="1">
      <alignment vertical="center"/>
      <protection locked="0"/>
    </xf>
    <xf numFmtId="43" fontId="10" fillId="0" borderId="51" xfId="6" applyNumberFormat="1" applyFont="1" applyFill="1" applyBorder="1" applyAlignment="1" applyProtection="1">
      <alignment vertical="center"/>
      <protection locked="0"/>
    </xf>
    <xf numFmtId="43" fontId="10" fillId="0" borderId="43" xfId="6" applyNumberFormat="1" applyFont="1" applyFill="1" applyBorder="1" applyAlignment="1" applyProtection="1">
      <alignment vertical="center"/>
      <protection locked="0"/>
    </xf>
    <xf numFmtId="37" fontId="8" fillId="0" borderId="38" xfId="0" applyFont="1" applyBorder="1" applyAlignment="1" applyProtection="1">
      <alignment horizontal="center" vertical="center"/>
      <protection locked="0"/>
    </xf>
    <xf numFmtId="37" fontId="10" fillId="0" borderId="38" xfId="0" applyFont="1" applyBorder="1" applyAlignment="1" applyProtection="1">
      <alignment horizontal="center" vertical="center"/>
      <protection locked="0"/>
    </xf>
    <xf numFmtId="37" fontId="10" fillId="0" borderId="3" xfId="0" applyFont="1" applyBorder="1" applyAlignment="1" applyProtection="1">
      <alignment horizontal="left" vertical="center"/>
      <protection locked="0"/>
    </xf>
    <xf numFmtId="37" fontId="10" fillId="0" borderId="20" xfId="0" applyFont="1" applyBorder="1" applyAlignment="1" applyProtection="1">
      <alignment horizontal="left" vertical="center"/>
      <protection locked="0"/>
    </xf>
    <xf numFmtId="37" fontId="8" fillId="0" borderId="29" xfId="0" applyFont="1" applyBorder="1" applyAlignment="1" applyProtection="1">
      <alignment vertical="center"/>
      <protection locked="0"/>
    </xf>
    <xf numFmtId="37" fontId="7" fillId="4" borderId="0" xfId="0" applyFont="1" applyFill="1" applyAlignment="1">
      <alignment vertical="center"/>
    </xf>
    <xf numFmtId="37" fontId="12" fillId="4" borderId="0" xfId="0" applyFont="1" applyFill="1" applyAlignment="1">
      <alignment horizontal="fill" vertical="center"/>
    </xf>
    <xf numFmtId="37" fontId="12" fillId="4" borderId="0" xfId="0" applyFont="1" applyFill="1" applyAlignment="1">
      <alignment vertical="center"/>
    </xf>
    <xf numFmtId="37" fontId="10" fillId="4" borderId="4" xfId="0" applyFont="1" applyFill="1" applyBorder="1" applyAlignment="1">
      <alignment vertical="center"/>
    </xf>
    <xf numFmtId="37" fontId="9" fillId="4" borderId="0" xfId="0" applyFont="1" applyFill="1" applyAlignment="1">
      <alignment horizontal="center" vertical="center"/>
    </xf>
    <xf numFmtId="37" fontId="9" fillId="4" borderId="0" xfId="0" applyFont="1" applyFill="1" applyAlignment="1">
      <alignment vertical="center"/>
    </xf>
    <xf numFmtId="37" fontId="9" fillId="4" borderId="0" xfId="0" quotePrefix="1" applyFont="1" applyFill="1" applyAlignment="1">
      <alignment horizontal="left" vertical="center"/>
    </xf>
    <xf numFmtId="37" fontId="7" fillId="4" borderId="0" xfId="0" applyFont="1" applyFill="1" applyAlignment="1">
      <alignment horizontal="left" vertical="center"/>
    </xf>
    <xf numFmtId="37" fontId="10" fillId="4" borderId="0" xfId="0" quotePrefix="1" applyFont="1" applyFill="1" applyAlignment="1">
      <alignment horizontal="left" vertical="center"/>
    </xf>
    <xf numFmtId="39" fontId="12" fillId="4" borderId="0" xfId="0" applyNumberFormat="1" applyFont="1" applyFill="1" applyAlignment="1">
      <alignment vertical="center"/>
    </xf>
    <xf numFmtId="39" fontId="12" fillId="4" borderId="0" xfId="0" applyNumberFormat="1" applyFont="1" applyFill="1" applyAlignment="1">
      <alignment horizontal="fill" vertical="center"/>
    </xf>
    <xf numFmtId="39" fontId="12" fillId="4" borderId="0" xfId="0" applyNumberFormat="1" applyFont="1" applyFill="1" applyAlignment="1">
      <alignment horizontal="left" vertical="center"/>
    </xf>
    <xf numFmtId="37" fontId="14" fillId="4" borderId="0" xfId="0" applyFont="1" applyFill="1" applyAlignment="1">
      <alignment horizontal="right" vertical="center"/>
    </xf>
    <xf numFmtId="4" fontId="14" fillId="4" borderId="0" xfId="0" applyNumberFormat="1" applyFont="1" applyFill="1" applyAlignment="1">
      <alignment horizontal="left" vertical="center"/>
    </xf>
    <xf numFmtId="37" fontId="8" fillId="4" borderId="0" xfId="0" applyFont="1" applyFill="1" applyAlignment="1">
      <alignment vertical="center"/>
    </xf>
    <xf numFmtId="168" fontId="5" fillId="4" borderId="0" xfId="6" applyNumberFormat="1" applyFont="1" applyFill="1" applyBorder="1" applyAlignment="1" applyProtection="1">
      <alignment vertical="center"/>
    </xf>
    <xf numFmtId="37" fontId="5" fillId="4" borderId="0" xfId="0" applyFont="1" applyFill="1" applyAlignment="1">
      <alignment vertical="center"/>
    </xf>
    <xf numFmtId="169" fontId="10" fillId="4" borderId="0" xfId="6" applyNumberFormat="1" applyFont="1" applyFill="1" applyBorder="1" applyAlignment="1" applyProtection="1">
      <alignment horizontal="right" vertical="center"/>
    </xf>
    <xf numFmtId="39" fontId="12" fillId="6" borderId="1" xfId="0" applyNumberFormat="1" applyFont="1" applyFill="1" applyBorder="1" applyAlignment="1">
      <alignment vertical="center"/>
    </xf>
    <xf numFmtId="37" fontId="27" fillId="6" borderId="56" xfId="0" applyFont="1" applyFill="1" applyBorder="1" applyAlignment="1">
      <alignment horizontal="centerContinuous" vertical="center"/>
    </xf>
    <xf numFmtId="37" fontId="27" fillId="6" borderId="22" xfId="0" applyFont="1" applyFill="1" applyBorder="1" applyAlignment="1">
      <alignment horizontal="centerContinuous" vertical="center"/>
    </xf>
    <xf numFmtId="37" fontId="27" fillId="6" borderId="4" xfId="0" applyFont="1" applyFill="1" applyBorder="1" applyAlignment="1">
      <alignment horizontal="centerContinuous" vertical="center"/>
    </xf>
    <xf numFmtId="37" fontId="27" fillId="6" borderId="55" xfId="0" applyFont="1" applyFill="1" applyBorder="1" applyAlignment="1">
      <alignment horizontal="centerContinuous" vertical="center"/>
    </xf>
    <xf numFmtId="37" fontId="27" fillId="6" borderId="23" xfId="0" applyFont="1" applyFill="1" applyBorder="1" applyAlignment="1">
      <alignment horizontal="centerContinuous" vertical="center"/>
    </xf>
    <xf numFmtId="37" fontId="27" fillId="6" borderId="35" xfId="0" applyFont="1" applyFill="1" applyBorder="1" applyAlignment="1">
      <alignment horizontal="centerContinuous" vertical="center"/>
    </xf>
    <xf numFmtId="37" fontId="11" fillId="6" borderId="3" xfId="0" applyFont="1" applyFill="1" applyBorder="1" applyAlignment="1">
      <alignment horizontal="center" vertical="center"/>
    </xf>
    <xf numFmtId="37" fontId="11" fillId="6" borderId="3" xfId="0" applyFont="1" applyFill="1" applyBorder="1" applyAlignment="1" applyProtection="1">
      <alignment vertical="center"/>
      <protection locked="0"/>
    </xf>
    <xf numFmtId="37" fontId="17" fillId="6" borderId="3" xfId="0" applyFont="1" applyFill="1" applyBorder="1" applyAlignment="1">
      <alignment horizontal="center" vertical="center"/>
    </xf>
    <xf numFmtId="37" fontId="10" fillId="4" borderId="11" xfId="0" applyFont="1" applyFill="1" applyBorder="1" applyAlignment="1">
      <alignment horizontal="center" vertical="center"/>
    </xf>
    <xf numFmtId="37" fontId="10" fillId="4" borderId="1" xfId="0" applyFont="1" applyFill="1" applyBorder="1" applyAlignment="1">
      <alignment horizontal="center" vertical="center"/>
    </xf>
    <xf numFmtId="37" fontId="10" fillId="4" borderId="5" xfId="0" applyFont="1" applyFill="1" applyBorder="1" applyAlignment="1">
      <alignment horizontal="center" vertical="center"/>
    </xf>
    <xf numFmtId="37" fontId="10" fillId="4" borderId="42" xfId="0" applyFont="1" applyFill="1" applyBorder="1" applyAlignment="1">
      <alignment horizontal="center" vertical="center"/>
    </xf>
    <xf numFmtId="37" fontId="10" fillId="4" borderId="51" xfId="0" applyFont="1" applyFill="1" applyBorder="1" applyAlignment="1">
      <alignment vertical="center"/>
    </xf>
    <xf numFmtId="37" fontId="10" fillId="4" borderId="2" xfId="0" applyFont="1" applyFill="1" applyBorder="1" applyAlignment="1">
      <alignment horizontal="center" vertical="center"/>
    </xf>
    <xf numFmtId="37" fontId="10" fillId="4" borderId="3" xfId="0" applyFont="1" applyFill="1" applyBorder="1" applyAlignment="1">
      <alignment horizontal="center" vertical="center"/>
    </xf>
    <xf numFmtId="37" fontId="10" fillId="4" borderId="51" xfId="0" applyFont="1" applyFill="1" applyBorder="1" applyAlignment="1">
      <alignment horizontal="center" vertical="center"/>
    </xf>
    <xf numFmtId="37" fontId="10" fillId="4" borderId="1" xfId="0" applyFont="1" applyFill="1" applyBorder="1" applyAlignment="1">
      <alignment vertical="center"/>
    </xf>
    <xf numFmtId="37" fontId="10" fillId="0" borderId="11" xfId="0" quotePrefix="1" applyFont="1" applyBorder="1" applyAlignment="1" applyProtection="1">
      <alignment horizontal="left" vertical="center"/>
      <protection locked="0"/>
    </xf>
    <xf numFmtId="37" fontId="11" fillId="0" borderId="11" xfId="0" applyFont="1" applyBorder="1" applyAlignment="1" applyProtection="1">
      <alignment horizontal="center" vertical="center"/>
      <protection locked="0"/>
    </xf>
    <xf numFmtId="37" fontId="17" fillId="0" borderId="46" xfId="0" applyFont="1" applyBorder="1" applyAlignment="1" applyProtection="1">
      <alignment horizontal="center" vertical="center"/>
      <protection locked="0"/>
    </xf>
    <xf numFmtId="37" fontId="11" fillId="0" borderId="46" xfId="0" applyFont="1" applyBorder="1" applyAlignment="1" applyProtection="1">
      <alignment horizontal="center" vertical="center"/>
      <protection locked="0"/>
    </xf>
    <xf numFmtId="37" fontId="10" fillId="0" borderId="59" xfId="0" quotePrefix="1" applyFont="1" applyBorder="1" applyAlignment="1" applyProtection="1">
      <alignment horizontal="center" vertical="center"/>
      <protection locked="0"/>
    </xf>
    <xf numFmtId="37" fontId="10" fillId="0" borderId="58" xfId="0" quotePrefix="1" applyFont="1" applyBorder="1" applyAlignment="1" applyProtection="1">
      <alignment horizontal="center" vertical="center"/>
      <protection locked="0"/>
    </xf>
    <xf numFmtId="37" fontId="8" fillId="0" borderId="0" xfId="0" applyFont="1" applyAlignment="1" applyProtection="1">
      <alignment vertical="center"/>
      <protection locked="0"/>
    </xf>
    <xf numFmtId="37" fontId="8" fillId="0" borderId="71" xfId="0" quotePrefix="1" applyFont="1" applyBorder="1" applyAlignment="1" applyProtection="1">
      <alignment horizontal="center" vertical="center"/>
      <protection locked="0"/>
    </xf>
    <xf numFmtId="37" fontId="8" fillId="0" borderId="11" xfId="0" applyFont="1" applyBorder="1" applyAlignment="1" applyProtection="1">
      <alignment horizontal="center" vertical="center"/>
      <protection locked="0"/>
    </xf>
    <xf numFmtId="37" fontId="8" fillId="0" borderId="72" xfId="0" quotePrefix="1" applyFont="1" applyBorder="1" applyAlignment="1" applyProtection="1">
      <alignment horizontal="center" vertical="center"/>
      <protection locked="0"/>
    </xf>
    <xf numFmtId="37" fontId="8" fillId="0" borderId="51" xfId="0" quotePrefix="1" applyFont="1" applyBorder="1" applyAlignment="1" applyProtection="1">
      <alignment horizontal="left" vertical="center"/>
      <protection locked="0"/>
    </xf>
    <xf numFmtId="37" fontId="8" fillId="0" borderId="51" xfId="0" applyFont="1" applyBorder="1" applyAlignment="1" applyProtection="1">
      <alignment horizontal="center" vertical="center"/>
      <protection locked="0"/>
    </xf>
    <xf numFmtId="37" fontId="17" fillId="6" borderId="1" xfId="0" applyFont="1" applyFill="1" applyBorder="1" applyAlignment="1">
      <alignment horizontal="center" vertical="center"/>
    </xf>
    <xf numFmtId="0" fontId="10" fillId="0" borderId="11" xfId="6" applyNumberFormat="1" applyFont="1" applyFill="1" applyBorder="1" applyAlignment="1" applyProtection="1">
      <alignment vertical="center"/>
      <protection locked="0"/>
    </xf>
    <xf numFmtId="0" fontId="10" fillId="0" borderId="1" xfId="6" applyNumberFormat="1" applyFont="1" applyFill="1" applyBorder="1" applyAlignment="1" applyProtection="1">
      <alignment vertical="center"/>
      <protection locked="0"/>
    </xf>
    <xf numFmtId="0" fontId="10" fillId="0" borderId="51" xfId="6" applyNumberFormat="1" applyFont="1" applyFill="1" applyBorder="1" applyAlignment="1" applyProtection="1">
      <alignment vertical="center"/>
      <protection locked="0"/>
    </xf>
    <xf numFmtId="0" fontId="10" fillId="0" borderId="2" xfId="6" applyNumberFormat="1" applyFont="1" applyFill="1" applyBorder="1" applyAlignment="1" applyProtection="1">
      <alignment vertical="center"/>
      <protection locked="0"/>
    </xf>
    <xf numFmtId="0" fontId="10" fillId="0" borderId="3" xfId="6" applyNumberFormat="1" applyFont="1" applyFill="1" applyBorder="1" applyAlignment="1" applyProtection="1">
      <alignment vertical="center"/>
      <protection locked="0"/>
    </xf>
    <xf numFmtId="0" fontId="8" fillId="0" borderId="11" xfId="6" applyNumberFormat="1" applyFont="1" applyFill="1" applyBorder="1" applyAlignment="1" applyProtection="1">
      <alignment vertical="center"/>
      <protection locked="0"/>
    </xf>
    <xf numFmtId="0" fontId="8" fillId="0" borderId="1" xfId="6" applyNumberFormat="1" applyFont="1" applyFill="1" applyBorder="1" applyAlignment="1" applyProtection="1">
      <alignment vertical="center"/>
      <protection locked="0"/>
    </xf>
    <xf numFmtId="0" fontId="8" fillId="0" borderId="1" xfId="0" applyNumberFormat="1" applyFont="1" applyBorder="1" applyAlignment="1" applyProtection="1">
      <alignment vertical="center"/>
      <protection locked="0"/>
    </xf>
    <xf numFmtId="0" fontId="8" fillId="0" borderId="51" xfId="0" applyNumberFormat="1" applyFont="1" applyBorder="1" applyAlignment="1" applyProtection="1">
      <alignment vertical="center"/>
      <protection locked="0"/>
    </xf>
    <xf numFmtId="43" fontId="10" fillId="0" borderId="11" xfId="0" applyNumberFormat="1" applyFont="1" applyBorder="1" applyAlignment="1" applyProtection="1">
      <alignment horizontal="right" vertical="center"/>
      <protection locked="0"/>
    </xf>
    <xf numFmtId="43" fontId="10" fillId="0" borderId="19" xfId="0" applyNumberFormat="1" applyFont="1" applyBorder="1" applyAlignment="1" applyProtection="1">
      <alignment horizontal="right" vertical="center"/>
      <protection locked="0"/>
    </xf>
    <xf numFmtId="43" fontId="10" fillId="0" borderId="1" xfId="0" applyNumberFormat="1" applyFont="1" applyBorder="1" applyAlignment="1" applyProtection="1">
      <alignment horizontal="right" vertical="center"/>
      <protection locked="0"/>
    </xf>
    <xf numFmtId="43" fontId="10" fillId="0" borderId="33" xfId="0" applyNumberFormat="1" applyFont="1" applyBorder="1" applyAlignment="1" applyProtection="1">
      <alignment horizontal="right" vertical="center"/>
      <protection locked="0"/>
    </xf>
    <xf numFmtId="43" fontId="10" fillId="0" borderId="51" xfId="0" applyNumberFormat="1" applyFont="1" applyBorder="1" applyAlignment="1" applyProtection="1">
      <alignment horizontal="right" vertical="center"/>
      <protection locked="0"/>
    </xf>
    <xf numFmtId="43" fontId="10" fillId="0" borderId="43" xfId="0" applyNumberFormat="1" applyFont="1" applyBorder="1" applyAlignment="1" applyProtection="1">
      <alignment horizontal="right" vertical="center"/>
      <protection locked="0"/>
    </xf>
    <xf numFmtId="43" fontId="10" fillId="0" borderId="11" xfId="0" applyNumberFormat="1" applyFont="1" applyBorder="1" applyAlignment="1" applyProtection="1">
      <alignment vertical="center"/>
      <protection locked="0"/>
    </xf>
    <xf numFmtId="43" fontId="10" fillId="0" borderId="19" xfId="0" applyNumberFormat="1" applyFont="1" applyBorder="1" applyAlignment="1" applyProtection="1">
      <alignment vertical="center"/>
      <protection locked="0"/>
    </xf>
    <xf numFmtId="43" fontId="10" fillId="0" borderId="1" xfId="0" applyNumberFormat="1" applyFont="1" applyBorder="1" applyAlignment="1" applyProtection="1">
      <alignment vertical="center"/>
      <protection locked="0"/>
    </xf>
    <xf numFmtId="43" fontId="10" fillId="0" borderId="33" xfId="0" applyNumberFormat="1" applyFont="1" applyBorder="1" applyAlignment="1" applyProtection="1">
      <alignment vertical="center"/>
      <protection locked="0"/>
    </xf>
    <xf numFmtId="43" fontId="10" fillId="0" borderId="51" xfId="0" applyNumberFormat="1" applyFont="1" applyBorder="1" applyAlignment="1" applyProtection="1">
      <alignment vertical="center"/>
      <protection locked="0"/>
    </xf>
    <xf numFmtId="43" fontId="10" fillId="0" borderId="43" xfId="0" applyNumberFormat="1" applyFont="1" applyBorder="1" applyAlignment="1" applyProtection="1">
      <alignment vertical="center"/>
      <protection locked="0"/>
    </xf>
    <xf numFmtId="43" fontId="10" fillId="0" borderId="2" xfId="0" applyNumberFormat="1" applyFont="1" applyBorder="1" applyAlignment="1" applyProtection="1">
      <alignment vertical="center"/>
      <protection locked="0"/>
    </xf>
    <xf numFmtId="43" fontId="10" fillId="0" borderId="39" xfId="0" applyNumberFormat="1" applyFont="1" applyBorder="1" applyAlignment="1" applyProtection="1">
      <alignment vertical="center"/>
      <protection locked="0"/>
    </xf>
    <xf numFmtId="43" fontId="10" fillId="0" borderId="3" xfId="0" applyNumberFormat="1" applyFont="1" applyBorder="1" applyAlignment="1" applyProtection="1">
      <alignment vertical="center"/>
      <protection locked="0"/>
    </xf>
    <xf numFmtId="43" fontId="10" fillId="0" borderId="44" xfId="0" applyNumberFormat="1" applyFont="1" applyBorder="1" applyAlignment="1" applyProtection="1">
      <alignment vertical="center"/>
      <protection locked="0"/>
    </xf>
    <xf numFmtId="43" fontId="8" fillId="0" borderId="11" xfId="0" applyNumberFormat="1" applyFont="1" applyBorder="1" applyAlignment="1" applyProtection="1">
      <alignment horizontal="right" vertical="center"/>
      <protection locked="0"/>
    </xf>
    <xf numFmtId="43" fontId="8" fillId="0" borderId="19" xfId="0" applyNumberFormat="1" applyFont="1" applyBorder="1" applyAlignment="1" applyProtection="1">
      <alignment vertical="center"/>
      <protection locked="0"/>
    </xf>
    <xf numFmtId="43" fontId="8" fillId="0" borderId="1" xfId="0" applyNumberFormat="1" applyFont="1" applyBorder="1" applyAlignment="1" applyProtection="1">
      <alignment horizontal="right" vertical="center"/>
      <protection locked="0"/>
    </xf>
    <xf numFmtId="43" fontId="8" fillId="0" borderId="33" xfId="0" applyNumberFormat="1" applyFont="1" applyBorder="1" applyAlignment="1" applyProtection="1">
      <alignment vertical="center"/>
      <protection locked="0"/>
    </xf>
    <xf numFmtId="43" fontId="8" fillId="0" borderId="51" xfId="0" applyNumberFormat="1" applyFont="1" applyBorder="1" applyAlignment="1" applyProtection="1">
      <alignment vertical="center"/>
      <protection locked="0"/>
    </xf>
    <xf numFmtId="43" fontId="8" fillId="0" borderId="43" xfId="0" applyNumberFormat="1" applyFont="1" applyBorder="1" applyAlignment="1" applyProtection="1">
      <alignment vertical="center"/>
      <protection locked="0"/>
    </xf>
    <xf numFmtId="37" fontId="11" fillId="6" borderId="3" xfId="0" applyFont="1" applyFill="1" applyBorder="1" applyAlignment="1">
      <alignment horizontal="centerContinuous" vertical="center"/>
    </xf>
    <xf numFmtId="37" fontId="4" fillId="0" borderId="1" xfId="0" applyFont="1" applyBorder="1" applyAlignment="1">
      <alignment vertical="center"/>
    </xf>
    <xf numFmtId="43" fontId="4" fillId="0" borderId="1" xfId="0" applyNumberFormat="1" applyFont="1" applyBorder="1" applyAlignment="1">
      <alignment vertical="center"/>
    </xf>
    <xf numFmtId="37" fontId="8" fillId="4" borderId="1" xfId="0" applyFont="1" applyFill="1" applyBorder="1" applyAlignment="1">
      <alignment vertical="center"/>
    </xf>
    <xf numFmtId="37" fontId="5" fillId="4" borderId="56" xfId="0" applyFont="1" applyFill="1" applyBorder="1" applyAlignment="1">
      <alignment vertical="center"/>
    </xf>
    <xf numFmtId="37" fontId="5" fillId="4" borderId="4" xfId="0" applyFont="1" applyFill="1" applyBorder="1" applyAlignment="1">
      <alignment vertical="center"/>
    </xf>
    <xf numFmtId="37" fontId="7" fillId="4" borderId="53" xfId="0" applyFont="1" applyFill="1" applyBorder="1" applyAlignment="1">
      <alignment vertical="center"/>
    </xf>
    <xf numFmtId="37" fontId="13" fillId="4" borderId="54" xfId="0" applyFont="1" applyFill="1" applyBorder="1" applyAlignment="1">
      <alignment vertical="center"/>
    </xf>
    <xf numFmtId="37" fontId="8" fillId="4" borderId="54" xfId="0" applyFont="1" applyFill="1" applyBorder="1" applyAlignment="1">
      <alignment vertical="center"/>
    </xf>
    <xf numFmtId="37" fontId="7" fillId="4" borderId="54" xfId="0" applyFont="1" applyFill="1" applyBorder="1" applyAlignment="1">
      <alignment vertical="center"/>
    </xf>
    <xf numFmtId="37" fontId="8" fillId="4" borderId="53" xfId="0" applyFont="1" applyFill="1" applyBorder="1" applyAlignment="1">
      <alignment vertical="center"/>
    </xf>
    <xf numFmtId="43" fontId="10" fillId="4" borderId="57" xfId="6" applyNumberFormat="1" applyFont="1" applyFill="1" applyBorder="1" applyAlignment="1" applyProtection="1">
      <alignment vertical="center"/>
      <protection locked="0"/>
    </xf>
    <xf numFmtId="43" fontId="10" fillId="4" borderId="45" xfId="6" applyNumberFormat="1" applyFont="1" applyFill="1" applyBorder="1" applyAlignment="1" applyProtection="1">
      <alignment vertical="center"/>
      <protection locked="0"/>
    </xf>
    <xf numFmtId="171" fontId="8" fillId="4" borderId="53" xfId="0" applyNumberFormat="1" applyFont="1" applyFill="1" applyBorder="1" applyAlignment="1">
      <alignment vertical="center"/>
    </xf>
    <xf numFmtId="37" fontId="8" fillId="4" borderId="35" xfId="0" applyFont="1" applyFill="1" applyBorder="1" applyAlignment="1">
      <alignment vertical="center"/>
    </xf>
    <xf numFmtId="37" fontId="8" fillId="7" borderId="0" xfId="0" applyFont="1" applyFill="1" applyAlignment="1">
      <alignment vertical="center"/>
    </xf>
    <xf numFmtId="37" fontId="8" fillId="4" borderId="0" xfId="0" applyFont="1" applyFill="1" applyAlignment="1">
      <alignment horizontal="center" vertical="center"/>
    </xf>
    <xf numFmtId="40" fontId="8" fillId="4" borderId="0" xfId="6" applyFont="1" applyFill="1" applyBorder="1" applyAlignment="1">
      <alignment vertical="center"/>
    </xf>
    <xf numFmtId="37" fontId="11" fillId="4" borderId="0" xfId="0" applyFont="1" applyFill="1" applyAlignment="1">
      <alignment vertical="center"/>
    </xf>
    <xf numFmtId="37" fontId="8" fillId="4" borderId="23" xfId="0" applyFont="1" applyFill="1" applyBorder="1" applyAlignment="1">
      <alignment vertical="center"/>
    </xf>
    <xf numFmtId="37" fontId="8" fillId="4" borderId="23" xfId="0" applyFont="1" applyFill="1" applyBorder="1" applyAlignment="1">
      <alignment horizontal="center" vertical="center"/>
    </xf>
    <xf numFmtId="37" fontId="10" fillId="7" borderId="0" xfId="0" applyFont="1" applyFill="1" applyAlignment="1">
      <alignment vertical="center"/>
    </xf>
    <xf numFmtId="37" fontId="10" fillId="7" borderId="23" xfId="0" applyFont="1" applyFill="1" applyBorder="1" applyAlignment="1">
      <alignment vertical="center"/>
    </xf>
    <xf numFmtId="37" fontId="5" fillId="4" borderId="54" xfId="0" applyFont="1" applyFill="1" applyBorder="1" applyAlignment="1">
      <alignment vertical="center"/>
    </xf>
    <xf numFmtId="39" fontId="10" fillId="4" borderId="27" xfId="0" applyNumberFormat="1" applyFont="1" applyFill="1" applyBorder="1" applyAlignment="1">
      <alignment vertical="center"/>
    </xf>
    <xf numFmtId="37" fontId="5" fillId="4" borderId="22" xfId="0" applyFont="1" applyFill="1" applyBorder="1" applyAlignment="1">
      <alignment vertical="center"/>
    </xf>
    <xf numFmtId="37" fontId="6" fillId="4" borderId="1" xfId="0" applyFont="1" applyFill="1" applyBorder="1" applyAlignment="1">
      <alignment horizontal="center" vertical="center"/>
    </xf>
    <xf numFmtId="37" fontId="6" fillId="4" borderId="2" xfId="0" applyFont="1" applyFill="1" applyBorder="1" applyAlignment="1">
      <alignment vertical="center"/>
    </xf>
    <xf numFmtId="43" fontId="6" fillId="4" borderId="2" xfId="0" applyNumberFormat="1" applyFont="1" applyFill="1" applyBorder="1" applyAlignment="1">
      <alignment vertical="center"/>
    </xf>
    <xf numFmtId="43" fontId="6" fillId="4" borderId="1" xfId="0" applyNumberFormat="1" applyFont="1" applyFill="1" applyBorder="1" applyAlignment="1">
      <alignment vertical="center"/>
    </xf>
    <xf numFmtId="39" fontId="4" fillId="4" borderId="1" xfId="0" applyNumberFormat="1" applyFont="1" applyFill="1" applyBorder="1" applyAlignment="1">
      <alignment vertical="center"/>
    </xf>
    <xf numFmtId="39" fontId="6" fillId="4" borderId="1" xfId="0" applyNumberFormat="1" applyFont="1" applyFill="1" applyBorder="1" applyAlignment="1">
      <alignment vertical="center"/>
    </xf>
    <xf numFmtId="37" fontId="3" fillId="4" borderId="1" xfId="0" applyFont="1" applyFill="1" applyBorder="1" applyAlignment="1">
      <alignment horizontal="center" vertical="center"/>
    </xf>
    <xf numFmtId="43" fontId="4" fillId="4" borderId="1" xfId="0" applyNumberFormat="1" applyFont="1" applyFill="1" applyBorder="1" applyAlignment="1">
      <alignment vertical="center"/>
    </xf>
    <xf numFmtId="37" fontId="9" fillId="4" borderId="23" xfId="0" applyFont="1" applyFill="1" applyBorder="1" applyAlignment="1">
      <alignment horizontal="center" vertical="center"/>
    </xf>
    <xf numFmtId="37" fontId="9" fillId="4" borderId="6" xfId="0" applyFont="1" applyFill="1" applyBorder="1" applyAlignment="1">
      <alignment horizontal="center" vertical="center"/>
    </xf>
    <xf numFmtId="37" fontId="27" fillId="6" borderId="41" xfId="0" applyFont="1" applyFill="1" applyBorder="1" applyAlignment="1">
      <alignment horizontal="centerContinuous" vertical="center"/>
    </xf>
    <xf numFmtId="37" fontId="27" fillId="6" borderId="6" xfId="0" applyFont="1" applyFill="1" applyBorder="1" applyAlignment="1">
      <alignment horizontal="centerContinuous" vertical="center"/>
    </xf>
    <xf numFmtId="37" fontId="27" fillId="6" borderId="5" xfId="0" applyFont="1" applyFill="1" applyBorder="1" applyAlignment="1">
      <alignment horizontal="centerContinuous" vertical="center"/>
    </xf>
    <xf numFmtId="37" fontId="8" fillId="0" borderId="18" xfId="0" quotePrefix="1" applyFont="1" applyBorder="1" applyAlignment="1" applyProtection="1">
      <alignment horizontal="center" vertical="center"/>
      <protection locked="0"/>
    </xf>
    <xf numFmtId="37" fontId="8" fillId="0" borderId="60" xfId="0" quotePrefix="1" applyFont="1" applyBorder="1" applyAlignment="1" applyProtection="1">
      <alignment horizontal="left" vertical="center"/>
      <protection locked="0"/>
    </xf>
    <xf numFmtId="37" fontId="8" fillId="0" borderId="67" xfId="0" quotePrefix="1" applyFont="1" applyBorder="1" applyAlignment="1" applyProtection="1">
      <alignment horizontal="center" vertical="center"/>
      <protection locked="0"/>
    </xf>
    <xf numFmtId="37" fontId="8" fillId="0" borderId="62" xfId="0" quotePrefix="1" applyFont="1" applyBorder="1" applyAlignment="1" applyProtection="1">
      <alignment horizontal="left" vertical="center"/>
      <protection locked="0"/>
    </xf>
    <xf numFmtId="37" fontId="8" fillId="0" borderId="10" xfId="0" quotePrefix="1" applyFont="1" applyBorder="1" applyAlignment="1" applyProtection="1">
      <alignment horizontal="center" vertical="center"/>
      <protection locked="0"/>
    </xf>
    <xf numFmtId="37" fontId="8" fillId="0" borderId="67" xfId="0" applyFont="1" applyBorder="1" applyAlignment="1" applyProtection="1">
      <alignment horizontal="left" vertical="center"/>
      <protection locked="0"/>
    </xf>
    <xf numFmtId="37" fontId="8" fillId="0" borderId="36" xfId="0" quotePrefix="1" applyFont="1" applyBorder="1" applyAlignment="1" applyProtection="1">
      <alignment horizontal="center" vertical="center"/>
      <protection locked="0"/>
    </xf>
    <xf numFmtId="37" fontId="8" fillId="2" borderId="37" xfId="0" applyFont="1" applyFill="1" applyBorder="1" applyAlignment="1" applyProtection="1">
      <alignment horizontal="left" vertical="center" wrapText="1"/>
      <protection locked="0"/>
    </xf>
    <xf numFmtId="37" fontId="8" fillId="0" borderId="62" xfId="0" quotePrefix="1" applyFont="1" applyBorder="1" applyAlignment="1" applyProtection="1">
      <alignment horizontal="left" vertical="center" wrapText="1"/>
      <protection locked="0"/>
    </xf>
    <xf numFmtId="37" fontId="8" fillId="2" borderId="74" xfId="0" applyFont="1" applyFill="1" applyBorder="1" applyAlignment="1" applyProtection="1">
      <alignment vertical="center"/>
      <protection locked="0"/>
    </xf>
    <xf numFmtId="37" fontId="8" fillId="0" borderId="60" xfId="0" applyFont="1" applyBorder="1" applyAlignment="1" applyProtection="1">
      <alignment horizontal="left" vertical="center"/>
      <protection locked="0"/>
    </xf>
    <xf numFmtId="37" fontId="8" fillId="0" borderId="51" xfId="0" applyFont="1" applyBorder="1" applyAlignment="1" applyProtection="1">
      <alignment horizontal="left" vertical="center" wrapText="1"/>
      <protection locked="0"/>
    </xf>
    <xf numFmtId="37" fontId="8" fillId="0" borderId="73" xfId="0" quotePrefix="1" applyFont="1" applyBorder="1" applyAlignment="1" applyProtection="1">
      <alignment horizontal="left" vertical="center" wrapText="1"/>
      <protection locked="0"/>
    </xf>
    <xf numFmtId="43" fontId="8" fillId="4" borderId="1" xfId="0" applyNumberFormat="1" applyFont="1" applyFill="1" applyBorder="1" applyAlignment="1">
      <alignment vertical="center"/>
    </xf>
    <xf numFmtId="43" fontId="8" fillId="0" borderId="61" xfId="0" applyNumberFormat="1" applyFont="1" applyBorder="1" applyAlignment="1" applyProtection="1">
      <alignment vertical="center"/>
      <protection locked="0"/>
    </xf>
    <xf numFmtId="43" fontId="8" fillId="0" borderId="42" xfId="0" applyNumberFormat="1" applyFont="1" applyBorder="1" applyAlignment="1" applyProtection="1">
      <alignment vertical="center"/>
      <protection locked="0"/>
    </xf>
    <xf numFmtId="43" fontId="8" fillId="0" borderId="70" xfId="0" applyNumberFormat="1" applyFont="1" applyBorder="1" applyAlignment="1" applyProtection="1">
      <alignment vertical="center"/>
      <protection locked="0"/>
    </xf>
    <xf numFmtId="43" fontId="8" fillId="0" borderId="68" xfId="0" applyNumberFormat="1" applyFont="1" applyBorder="1" applyAlignment="1" applyProtection="1">
      <alignment vertical="center"/>
      <protection locked="0"/>
    </xf>
    <xf numFmtId="43" fontId="8" fillId="0" borderId="5" xfId="0" applyNumberFormat="1" applyFont="1" applyBorder="1" applyAlignment="1" applyProtection="1">
      <alignment vertical="center"/>
      <protection locked="0"/>
    </xf>
    <xf numFmtId="43" fontId="8" fillId="0" borderId="4" xfId="0" applyNumberFormat="1" applyFont="1" applyBorder="1" applyAlignment="1" applyProtection="1">
      <alignment vertical="center"/>
      <protection locked="0"/>
    </xf>
    <xf numFmtId="43" fontId="8" fillId="0" borderId="44" xfId="0" applyNumberFormat="1" applyFont="1" applyBorder="1" applyAlignment="1" applyProtection="1">
      <alignment vertical="center"/>
      <protection locked="0"/>
    </xf>
    <xf numFmtId="37" fontId="8" fillId="4" borderId="70" xfId="0" applyFont="1" applyFill="1" applyBorder="1" applyAlignment="1">
      <alignment horizontal="center" vertical="center"/>
    </xf>
    <xf numFmtId="37" fontId="8" fillId="4" borderId="46" xfId="0" applyFont="1" applyFill="1" applyBorder="1" applyAlignment="1">
      <alignment horizontal="center" vertical="center"/>
    </xf>
    <xf numFmtId="37" fontId="11" fillId="4" borderId="61" xfId="0" applyFont="1" applyFill="1" applyBorder="1" applyAlignment="1">
      <alignment horizontal="center" vertical="center"/>
    </xf>
    <xf numFmtId="37" fontId="11" fillId="4" borderId="5" xfId="0" applyFont="1" applyFill="1" applyBorder="1" applyAlignment="1">
      <alignment horizontal="center" vertical="center"/>
    </xf>
    <xf numFmtId="37" fontId="11" fillId="4" borderId="42" xfId="0" applyFont="1" applyFill="1" applyBorder="1" applyAlignment="1">
      <alignment horizontal="center" vertical="center"/>
    </xf>
    <xf numFmtId="37" fontId="8" fillId="4" borderId="51" xfId="0" applyFont="1" applyFill="1" applyBorder="1" applyAlignment="1">
      <alignment vertical="center"/>
    </xf>
    <xf numFmtId="37" fontId="8" fillId="4" borderId="4" xfId="0" applyFont="1" applyFill="1" applyBorder="1" applyAlignment="1">
      <alignment horizontal="center" vertical="center"/>
    </xf>
    <xf numFmtId="37" fontId="8" fillId="4" borderId="1" xfId="0" applyFont="1" applyFill="1" applyBorder="1" applyAlignment="1">
      <alignment horizontal="center" vertical="center"/>
    </xf>
    <xf numFmtId="37" fontId="8" fillId="4" borderId="11" xfId="0" applyFont="1" applyFill="1" applyBorder="1" applyAlignment="1">
      <alignment horizontal="center" vertical="center"/>
    </xf>
    <xf numFmtId="37" fontId="8" fillId="4" borderId="51" xfId="0" applyFont="1" applyFill="1" applyBorder="1" applyAlignment="1">
      <alignment horizontal="center" vertical="center"/>
    </xf>
    <xf numFmtId="37" fontId="8" fillId="4" borderId="61" xfId="0" applyFont="1" applyFill="1" applyBorder="1" applyAlignment="1">
      <alignment horizontal="center" vertical="center"/>
    </xf>
    <xf numFmtId="37" fontId="8" fillId="4" borderId="42" xfId="0" applyFont="1" applyFill="1" applyBorder="1" applyAlignment="1">
      <alignment horizontal="center" vertical="center"/>
    </xf>
    <xf numFmtId="37" fontId="8" fillId="4" borderId="11" xfId="0" applyFont="1" applyFill="1" applyBorder="1" applyAlignment="1">
      <alignment vertical="center"/>
    </xf>
    <xf numFmtId="37" fontId="8" fillId="4" borderId="37" xfId="0" applyFont="1" applyFill="1" applyBorder="1" applyAlignment="1">
      <alignment vertical="center"/>
    </xf>
    <xf numFmtId="37" fontId="8" fillId="4" borderId="3" xfId="0" applyFont="1" applyFill="1" applyBorder="1" applyAlignment="1">
      <alignment vertical="center"/>
    </xf>
    <xf numFmtId="0" fontId="18" fillId="4" borderId="8" xfId="2" applyFont="1" applyFill="1" applyBorder="1" applyAlignment="1">
      <alignment horizontal="center" vertical="center"/>
    </xf>
    <xf numFmtId="0" fontId="18" fillId="4" borderId="9" xfId="2" applyFont="1" applyFill="1" applyBorder="1"/>
    <xf numFmtId="0" fontId="18" fillId="4" borderId="10" xfId="2" applyFont="1" applyFill="1" applyBorder="1"/>
    <xf numFmtId="0" fontId="18" fillId="4" borderId="9" xfId="2" applyFont="1" applyFill="1" applyBorder="1" applyAlignment="1">
      <alignment horizontal="center" vertical="center"/>
    </xf>
    <xf numFmtId="0" fontId="18" fillId="4" borderId="10" xfId="2" applyFont="1" applyFill="1" applyBorder="1" applyAlignment="1">
      <alignment horizontal="center" vertical="center"/>
    </xf>
    <xf numFmtId="4" fontId="20" fillId="4" borderId="14" xfId="5" applyNumberFormat="1" applyFont="1" applyFill="1" applyBorder="1" applyAlignment="1">
      <alignment horizontal="right" vertical="center"/>
    </xf>
    <xf numFmtId="4" fontId="22" fillId="4" borderId="15" xfId="4" applyNumberFormat="1" applyFont="1" applyFill="1" applyBorder="1"/>
    <xf numFmtId="4" fontId="22" fillId="4" borderId="16" xfId="4" applyNumberFormat="1" applyFont="1" applyFill="1" applyBorder="1"/>
    <xf numFmtId="4" fontId="20" fillId="4" borderId="14" xfId="4" applyNumberFormat="1" applyFont="1" applyFill="1" applyBorder="1" applyAlignment="1">
      <alignment horizontal="right" vertical="center"/>
    </xf>
    <xf numFmtId="4" fontId="22" fillId="4" borderId="66" xfId="4" applyNumberFormat="1" applyFont="1" applyFill="1" applyBorder="1"/>
    <xf numFmtId="4" fontId="22" fillId="4" borderId="15" xfId="4" applyNumberFormat="1" applyFont="1" applyFill="1" applyBorder="1" applyAlignment="1">
      <alignment horizontal="right" vertical="center"/>
    </xf>
    <xf numFmtId="4" fontId="22" fillId="4" borderId="13" xfId="4" applyNumberFormat="1" applyFont="1" applyFill="1" applyBorder="1" applyAlignment="1">
      <alignment horizontal="right" vertical="center"/>
    </xf>
    <xf numFmtId="4" fontId="20" fillId="4" borderId="14" xfId="2" applyNumberFormat="1" applyFont="1" applyFill="1" applyBorder="1" applyAlignment="1">
      <alignment horizontal="right" vertical="center"/>
    </xf>
    <xf numFmtId="4" fontId="20" fillId="4" borderId="16" xfId="2" applyNumberFormat="1" applyFont="1" applyFill="1" applyBorder="1" applyAlignment="1">
      <alignment horizontal="right" vertical="center"/>
    </xf>
    <xf numFmtId="4" fontId="20" fillId="4" borderId="17" xfId="4" applyNumberFormat="1" applyFont="1" applyFill="1" applyBorder="1" applyAlignment="1">
      <alignment horizontal="right" vertical="center"/>
    </xf>
    <xf numFmtId="4" fontId="20" fillId="4" borderId="26" xfId="4" applyNumberFormat="1" applyFont="1" applyFill="1" applyBorder="1" applyAlignment="1">
      <alignment horizontal="right" vertical="center"/>
    </xf>
    <xf numFmtId="0" fontId="23" fillId="4" borderId="0" xfId="2" quotePrefix="1" applyFont="1" applyFill="1" applyAlignment="1">
      <alignment horizontal="left"/>
    </xf>
    <xf numFmtId="4" fontId="20" fillId="4" borderId="18" xfId="5" applyNumberFormat="1" applyFont="1" applyFill="1" applyBorder="1" applyAlignment="1">
      <alignment horizontal="right" vertical="center"/>
    </xf>
    <xf numFmtId="4" fontId="20" fillId="4" borderId="18" xfId="4" applyNumberFormat="1" applyFont="1" applyFill="1" applyBorder="1" applyAlignment="1">
      <alignment horizontal="right" vertical="center"/>
    </xf>
    <xf numFmtId="4" fontId="20" fillId="4" borderId="18" xfId="2" applyNumberFormat="1" applyFont="1" applyFill="1" applyBorder="1" applyAlignment="1">
      <alignment horizontal="right" vertical="center"/>
    </xf>
    <xf numFmtId="4" fontId="20" fillId="4" borderId="67" xfId="2" applyNumberFormat="1" applyFont="1" applyFill="1" applyBorder="1" applyAlignment="1">
      <alignment horizontal="right" vertical="center"/>
    </xf>
    <xf numFmtId="4" fontId="20" fillId="4" borderId="30" xfId="2" applyNumberFormat="1" applyFont="1" applyFill="1" applyBorder="1"/>
    <xf numFmtId="4" fontId="20" fillId="4" borderId="24" xfId="4" applyNumberFormat="1" applyFont="1" applyFill="1" applyBorder="1" applyAlignment="1">
      <alignment horizontal="right" vertical="center"/>
    </xf>
    <xf numFmtId="4" fontId="20" fillId="4" borderId="11" xfId="5" applyNumberFormat="1" applyFont="1" applyFill="1" applyBorder="1" applyAlignment="1">
      <alignment horizontal="right" vertical="center"/>
    </xf>
    <xf numFmtId="4" fontId="20" fillId="4" borderId="11" xfId="4" applyNumberFormat="1" applyFont="1" applyFill="1" applyBorder="1" applyAlignment="1">
      <alignment horizontal="right" vertical="center"/>
    </xf>
    <xf numFmtId="4" fontId="20" fillId="4" borderId="11" xfId="2" applyNumberFormat="1" applyFont="1" applyFill="1" applyBorder="1" applyAlignment="1">
      <alignment horizontal="right" vertical="center"/>
    </xf>
    <xf numFmtId="4" fontId="20" fillId="4" borderId="51" xfId="2" applyNumberFormat="1" applyFont="1" applyFill="1" applyBorder="1" applyAlignment="1">
      <alignment horizontal="right" vertical="center"/>
    </xf>
    <xf numFmtId="4" fontId="20" fillId="4" borderId="31" xfId="2" applyNumberFormat="1" applyFont="1" applyFill="1" applyBorder="1"/>
    <xf numFmtId="4" fontId="20" fillId="4" borderId="52" xfId="4" applyNumberFormat="1" applyFont="1" applyFill="1" applyBorder="1" applyAlignment="1">
      <alignment horizontal="right" vertical="center"/>
    </xf>
    <xf numFmtId="4" fontId="20" fillId="8" borderId="19" xfId="5" applyNumberFormat="1" applyFont="1" applyFill="1" applyBorder="1" applyAlignment="1">
      <alignment horizontal="right" vertical="center"/>
    </xf>
    <xf numFmtId="4" fontId="20" fillId="8" borderId="19" xfId="4" applyNumberFormat="1" applyFont="1" applyFill="1" applyBorder="1" applyAlignment="1">
      <alignment horizontal="right" vertical="center"/>
    </xf>
    <xf numFmtId="4" fontId="20" fillId="8" borderId="19" xfId="2" applyNumberFormat="1" applyFont="1" applyFill="1" applyBorder="1" applyAlignment="1">
      <alignment horizontal="right" vertical="center"/>
    </xf>
    <xf numFmtId="4" fontId="20" fillId="8" borderId="43" xfId="2" applyNumberFormat="1" applyFont="1" applyFill="1" applyBorder="1" applyAlignment="1">
      <alignment horizontal="right" vertical="center"/>
    </xf>
    <xf numFmtId="4" fontId="20" fillId="8" borderId="50" xfId="2" applyNumberFormat="1" applyFont="1" applyFill="1" applyBorder="1"/>
    <xf numFmtId="4" fontId="20" fillId="8" borderId="49" xfId="4" applyNumberFormat="1" applyFont="1" applyFill="1" applyBorder="1" applyAlignment="1">
      <alignment horizontal="right" vertical="center"/>
    </xf>
    <xf numFmtId="0" fontId="19" fillId="4" borderId="21" xfId="2" quotePrefix="1" applyFont="1" applyFill="1" applyBorder="1" applyAlignment="1">
      <alignment horizontal="left"/>
    </xf>
    <xf numFmtId="0" fontId="19" fillId="4" borderId="20" xfId="2" applyFont="1" applyFill="1" applyBorder="1" applyAlignment="1">
      <alignment horizontal="left"/>
    </xf>
    <xf numFmtId="0" fontId="24" fillId="4" borderId="7" xfId="2" applyFont="1" applyFill="1" applyBorder="1" applyAlignment="1">
      <alignment horizontal="left"/>
    </xf>
    <xf numFmtId="0" fontId="21" fillId="2" borderId="21" xfId="2" applyFont="1" applyFill="1" applyBorder="1" applyAlignment="1">
      <alignment horizontal="left"/>
    </xf>
    <xf numFmtId="0" fontId="23" fillId="3" borderId="7" xfId="2" quotePrefix="1" applyFont="1" applyFill="1" applyBorder="1" applyAlignment="1">
      <alignment horizontal="left"/>
    </xf>
    <xf numFmtId="0" fontId="7" fillId="8" borderId="0" xfId="1" applyFont="1" applyFill="1" applyAlignment="1">
      <alignment horizontal="centerContinuous" vertical="top"/>
    </xf>
    <xf numFmtId="38" fontId="16" fillId="8" borderId="0" xfId="5" applyNumberFormat="1" applyFont="1" applyFill="1" applyBorder="1" applyAlignment="1">
      <alignment horizontal="right" vertical="center"/>
    </xf>
    <xf numFmtId="14" fontId="10" fillId="0" borderId="1" xfId="0" applyNumberFormat="1" applyFont="1" applyBorder="1" applyAlignment="1">
      <alignment horizontal="center" vertical="center"/>
    </xf>
    <xf numFmtId="37" fontId="0" fillId="8" borderId="0" xfId="0" applyFill="1"/>
    <xf numFmtId="0" fontId="16" fillId="8" borderId="0" xfId="2" applyFont="1" applyFill="1"/>
    <xf numFmtId="37" fontId="5" fillId="8" borderId="0" xfId="0" applyFont="1" applyFill="1" applyAlignment="1">
      <alignment vertical="center"/>
    </xf>
    <xf numFmtId="37" fontId="5" fillId="8" borderId="22" xfId="0" applyFont="1" applyFill="1" applyBorder="1" applyAlignment="1">
      <alignment vertical="center"/>
    </xf>
    <xf numFmtId="37" fontId="10" fillId="8" borderId="0" xfId="0" applyFont="1" applyFill="1" applyAlignment="1">
      <alignment vertical="center"/>
    </xf>
    <xf numFmtId="37" fontId="11" fillId="8" borderId="0" xfId="0" applyFont="1" applyFill="1" applyAlignment="1">
      <alignment horizontal="right" vertical="center"/>
    </xf>
    <xf numFmtId="14" fontId="10" fillId="0" borderId="3" xfId="0" applyNumberFormat="1" applyFont="1" applyBorder="1" applyAlignment="1">
      <alignment horizontal="center" vertical="center"/>
    </xf>
    <xf numFmtId="37" fontId="11" fillId="4" borderId="0" xfId="0" applyFont="1" applyFill="1" applyAlignment="1">
      <alignment horizontal="center" vertical="center"/>
    </xf>
    <xf numFmtId="0" fontId="17" fillId="2" borderId="25" xfId="2" applyFont="1" applyFill="1" applyBorder="1" applyAlignment="1">
      <alignment horizontal="center" vertical="center"/>
    </xf>
    <xf numFmtId="0" fontId="17" fillId="2" borderId="26" xfId="2" applyFont="1" applyFill="1" applyBorder="1" applyAlignment="1">
      <alignment horizontal="center" vertical="center"/>
    </xf>
    <xf numFmtId="37" fontId="11" fillId="6" borderId="52" xfId="0" applyFont="1" applyFill="1" applyBorder="1" applyAlignment="1">
      <alignment horizontal="center" vertical="center"/>
    </xf>
    <xf numFmtId="172" fontId="11" fillId="6" borderId="52" xfId="0" applyNumberFormat="1" applyFont="1" applyFill="1" applyBorder="1" applyAlignment="1">
      <alignment horizontal="center" vertical="center"/>
    </xf>
    <xf numFmtId="173" fontId="17" fillId="6" borderId="3" xfId="0" applyNumberFormat="1" applyFont="1" applyFill="1" applyBorder="1" applyAlignment="1">
      <alignment horizontal="center" vertical="center"/>
    </xf>
    <xf numFmtId="43" fontId="10" fillId="4" borderId="19" xfId="6" applyNumberFormat="1" applyFont="1" applyFill="1" applyBorder="1" applyAlignment="1" applyProtection="1">
      <alignment vertical="center"/>
      <protection locked="0"/>
    </xf>
    <xf numFmtId="43" fontId="10" fillId="4" borderId="33" xfId="6" applyNumberFormat="1" applyFont="1" applyFill="1" applyBorder="1" applyAlignment="1" applyProtection="1">
      <alignment vertical="center"/>
      <protection locked="0"/>
    </xf>
    <xf numFmtId="43" fontId="10" fillId="4" borderId="43" xfId="6" applyNumberFormat="1" applyFont="1" applyFill="1" applyBorder="1" applyAlignment="1" applyProtection="1">
      <alignment vertical="center"/>
      <protection locked="0"/>
    </xf>
    <xf numFmtId="43" fontId="10" fillId="4" borderId="19" xfId="0" applyNumberFormat="1" applyFont="1" applyFill="1" applyBorder="1" applyAlignment="1" applyProtection="1">
      <alignment horizontal="right" vertical="center"/>
      <protection locked="0"/>
    </xf>
    <xf numFmtId="43" fontId="10" fillId="4" borderId="33" xfId="0" applyNumberFormat="1" applyFont="1" applyFill="1" applyBorder="1" applyAlignment="1" applyProtection="1">
      <alignment horizontal="right" vertical="center"/>
      <protection locked="0"/>
    </xf>
    <xf numFmtId="43" fontId="10" fillId="4" borderId="43" xfId="0" applyNumberFormat="1" applyFont="1" applyFill="1" applyBorder="1" applyAlignment="1" applyProtection="1">
      <alignment horizontal="right" vertical="center"/>
      <protection locked="0"/>
    </xf>
    <xf numFmtId="43" fontId="10" fillId="4" borderId="19" xfId="0" applyNumberFormat="1" applyFont="1" applyFill="1" applyBorder="1" applyAlignment="1" applyProtection="1">
      <alignment vertical="center"/>
      <protection locked="0"/>
    </xf>
    <xf numFmtId="43" fontId="10" fillId="4" borderId="33" xfId="0" applyNumberFormat="1" applyFont="1" applyFill="1" applyBorder="1" applyAlignment="1" applyProtection="1">
      <alignment vertical="center"/>
      <protection locked="0"/>
    </xf>
    <xf numFmtId="43" fontId="10" fillId="4" borderId="43" xfId="0" applyNumberFormat="1" applyFont="1" applyFill="1" applyBorder="1" applyAlignment="1" applyProtection="1">
      <alignment vertical="center"/>
      <protection locked="0"/>
    </xf>
    <xf numFmtId="43" fontId="10" fillId="4" borderId="39" xfId="0" applyNumberFormat="1" applyFont="1" applyFill="1" applyBorder="1" applyAlignment="1" applyProtection="1">
      <alignment vertical="center"/>
      <protection locked="0"/>
    </xf>
    <xf numFmtId="43" fontId="10" fillId="4" borderId="44" xfId="0" applyNumberFormat="1" applyFont="1" applyFill="1" applyBorder="1" applyAlignment="1" applyProtection="1">
      <alignment vertical="center"/>
      <protection locked="0"/>
    </xf>
    <xf numFmtId="43" fontId="8" fillId="4" borderId="19" xfId="0" applyNumberFormat="1" applyFont="1" applyFill="1" applyBorder="1" applyAlignment="1" applyProtection="1">
      <alignment vertical="center"/>
      <protection locked="0"/>
    </xf>
    <xf numFmtId="43" fontId="8" fillId="4" borderId="33" xfId="0" applyNumberFormat="1" applyFont="1" applyFill="1" applyBorder="1" applyAlignment="1" applyProtection="1">
      <alignment vertical="center"/>
      <protection locked="0"/>
    </xf>
    <xf numFmtId="43" fontId="8" fillId="4" borderId="43" xfId="0" applyNumberFormat="1" applyFont="1" applyFill="1" applyBorder="1" applyAlignment="1" applyProtection="1">
      <alignment vertical="center"/>
      <protection locked="0"/>
    </xf>
    <xf numFmtId="39" fontId="8" fillId="4" borderId="1" xfId="0" applyNumberFormat="1" applyFont="1" applyFill="1" applyBorder="1" applyAlignment="1">
      <alignment vertical="center"/>
    </xf>
    <xf numFmtId="43" fontId="22" fillId="2" borderId="40" xfId="5" applyNumberFormat="1" applyFont="1" applyFill="1" applyBorder="1" applyAlignment="1" applyProtection="1">
      <alignment horizontal="right" vertical="center"/>
      <protection locked="0"/>
    </xf>
    <xf numFmtId="43" fontId="22" fillId="2" borderId="1" xfId="5" applyNumberFormat="1" applyFont="1" applyFill="1" applyBorder="1" applyAlignment="1" applyProtection="1">
      <alignment horizontal="right" vertical="center"/>
      <protection locked="0"/>
    </xf>
    <xf numFmtId="43" fontId="22" fillId="2" borderId="33" xfId="5" applyNumberFormat="1" applyFont="1" applyFill="1" applyBorder="1" applyAlignment="1" applyProtection="1">
      <alignment horizontal="right" vertical="center"/>
      <protection locked="0"/>
    </xf>
    <xf numFmtId="43" fontId="22" fillId="2" borderId="67" xfId="5" applyNumberFormat="1" applyFont="1" applyFill="1" applyBorder="1" applyAlignment="1" applyProtection="1">
      <alignment horizontal="right" vertical="center"/>
      <protection locked="0"/>
    </xf>
    <xf numFmtId="43" fontId="22" fillId="2" borderId="51" xfId="5" applyNumberFormat="1" applyFont="1" applyFill="1" applyBorder="1" applyAlignment="1" applyProtection="1">
      <alignment horizontal="right" vertical="center"/>
      <protection locked="0"/>
    </xf>
    <xf numFmtId="43" fontId="22" fillId="2" borderId="43" xfId="5" applyNumberFormat="1" applyFont="1" applyFill="1" applyBorder="1" applyAlignment="1" applyProtection="1">
      <alignment horizontal="right" vertical="center"/>
      <protection locked="0"/>
    </xf>
    <xf numFmtId="174" fontId="20" fillId="8" borderId="19" xfId="5" applyNumberFormat="1" applyFont="1" applyFill="1" applyBorder="1" applyAlignment="1">
      <alignment horizontal="right" vertical="center"/>
    </xf>
    <xf numFmtId="174" fontId="22" fillId="4" borderId="33" xfId="3" applyNumberFormat="1" applyFont="1" applyFill="1" applyBorder="1" applyAlignment="1" applyProtection="1">
      <alignment horizontal="right" vertical="center"/>
      <protection locked="0"/>
    </xf>
    <xf numFmtId="174" fontId="22" fillId="4" borderId="43" xfId="3" applyNumberFormat="1" applyFont="1" applyFill="1" applyBorder="1" applyAlignment="1" applyProtection="1">
      <alignment horizontal="right" vertical="center"/>
      <protection locked="0"/>
    </xf>
    <xf numFmtId="174" fontId="20" fillId="4" borderId="19" xfId="3" applyNumberFormat="1" applyFont="1" applyFill="1" applyBorder="1" applyAlignment="1">
      <alignment horizontal="right" vertical="center"/>
    </xf>
    <xf numFmtId="174" fontId="20" fillId="4" borderId="43" xfId="3" applyNumberFormat="1" applyFont="1" applyFill="1" applyBorder="1" applyAlignment="1">
      <alignment horizontal="right" vertical="center"/>
    </xf>
    <xf numFmtId="174" fontId="20" fillId="4" borderId="50" xfId="3" applyNumberFormat="1" applyFont="1" applyFill="1" applyBorder="1"/>
    <xf numFmtId="174" fontId="20" fillId="4" borderId="49" xfId="3" applyNumberFormat="1" applyFont="1" applyFill="1" applyBorder="1" applyAlignment="1">
      <alignment horizontal="right" vertical="center"/>
    </xf>
    <xf numFmtId="4" fontId="22" fillId="4" borderId="69" xfId="2" applyNumberFormat="1" applyFont="1" applyFill="1" applyBorder="1"/>
    <xf numFmtId="43" fontId="22" fillId="2" borderId="32" xfId="5" applyNumberFormat="1" applyFont="1" applyFill="1" applyBorder="1" applyAlignment="1" applyProtection="1">
      <alignment horizontal="right" vertical="center"/>
      <protection locked="0"/>
    </xf>
    <xf numFmtId="43" fontId="22" fillId="2" borderId="2" xfId="5" applyNumberFormat="1" applyFont="1" applyFill="1" applyBorder="1" applyAlignment="1" applyProtection="1">
      <alignment horizontal="right" vertical="center"/>
      <protection locked="0"/>
    </xf>
    <xf numFmtId="43" fontId="22" fillId="2" borderId="39" xfId="5" applyNumberFormat="1" applyFont="1" applyFill="1" applyBorder="1" applyAlignment="1" applyProtection="1">
      <alignment horizontal="right" vertical="center"/>
      <protection locked="0"/>
    </xf>
    <xf numFmtId="174" fontId="22" fillId="4" borderId="39" xfId="3" applyNumberFormat="1" applyFont="1" applyFill="1" applyBorder="1" applyAlignment="1" applyProtection="1">
      <alignment horizontal="right" vertical="center"/>
      <protection locked="0"/>
    </xf>
    <xf numFmtId="0" fontId="19" fillId="4" borderId="26" xfId="2" quotePrefix="1" applyFont="1" applyFill="1" applyBorder="1" applyAlignment="1">
      <alignment horizontal="left"/>
    </xf>
    <xf numFmtId="4" fontId="20" fillId="4" borderId="26" xfId="2" applyNumberFormat="1" applyFont="1" applyFill="1" applyBorder="1" applyAlignment="1">
      <alignment horizontal="right" vertical="center"/>
    </xf>
    <xf numFmtId="4" fontId="20" fillId="4" borderId="24" xfId="2" applyNumberFormat="1" applyFont="1" applyFill="1" applyBorder="1" applyAlignment="1">
      <alignment horizontal="right" vertical="center"/>
    </xf>
    <xf numFmtId="4" fontId="20" fillId="4" borderId="52" xfId="2" applyNumberFormat="1" applyFont="1" applyFill="1" applyBorder="1" applyAlignment="1">
      <alignment horizontal="right" vertical="center"/>
    </xf>
    <xf numFmtId="4" fontId="20" fillId="8" borderId="49" xfId="2" applyNumberFormat="1" applyFont="1" applyFill="1" applyBorder="1" applyAlignment="1">
      <alignment horizontal="right" vertical="center"/>
    </xf>
    <xf numFmtId="4" fontId="20" fillId="9" borderId="57" xfId="4" applyNumberFormat="1" applyFont="1" applyFill="1" applyBorder="1" applyAlignment="1">
      <alignment horizontal="right"/>
    </xf>
    <xf numFmtId="174" fontId="20" fillId="9" borderId="57" xfId="3" applyNumberFormat="1" applyFont="1" applyFill="1" applyBorder="1" applyAlignment="1">
      <alignment horizontal="right"/>
    </xf>
    <xf numFmtId="37" fontId="11" fillId="6" borderId="3" xfId="0" applyFont="1" applyFill="1" applyBorder="1" applyAlignment="1" applyProtection="1">
      <alignment horizontal="center" vertical="center"/>
      <protection locked="0"/>
    </xf>
    <xf numFmtId="37" fontId="37" fillId="6" borderId="41" xfId="0" quotePrefix="1" applyFont="1" applyFill="1" applyBorder="1" applyAlignment="1">
      <alignment horizontal="centerContinuous"/>
    </xf>
    <xf numFmtId="37" fontId="32" fillId="6" borderId="6" xfId="0" applyFont="1" applyFill="1" applyBorder="1" applyAlignment="1">
      <alignment horizontal="centerContinuous"/>
    </xf>
    <xf numFmtId="37" fontId="32" fillId="6" borderId="5" xfId="0" applyFont="1" applyFill="1" applyBorder="1" applyAlignment="1">
      <alignment horizontal="centerContinuous"/>
    </xf>
    <xf numFmtId="37" fontId="33" fillId="6" borderId="41" xfId="0" quotePrefix="1" applyFont="1" applyFill="1" applyBorder="1" applyAlignment="1">
      <alignment horizontal="centerContinuous"/>
    </xf>
    <xf numFmtId="37" fontId="31" fillId="6" borderId="6" xfId="0" applyFont="1" applyFill="1" applyBorder="1" applyAlignment="1">
      <alignment horizontal="centerContinuous"/>
    </xf>
    <xf numFmtId="37" fontId="31" fillId="6" borderId="5" xfId="0" applyFont="1" applyFill="1" applyBorder="1" applyAlignment="1">
      <alignment horizontal="centerContinuous"/>
    </xf>
    <xf numFmtId="0" fontId="7" fillId="8" borderId="0" xfId="7" applyFont="1" applyFill="1" applyAlignment="1">
      <alignment horizontal="centerContinuous" vertical="top"/>
    </xf>
    <xf numFmtId="9" fontId="20" fillId="4" borderId="37" xfId="5" applyNumberFormat="1" applyFont="1" applyFill="1" applyBorder="1" applyAlignment="1">
      <alignment horizontal="right" vertical="center"/>
    </xf>
    <xf numFmtId="174" fontId="20" fillId="2" borderId="79" xfId="5" applyNumberFormat="1" applyFont="1" applyFill="1" applyBorder="1" applyAlignment="1" applyProtection="1">
      <alignment horizontal="right" vertical="center"/>
      <protection locked="0"/>
    </xf>
    <xf numFmtId="9" fontId="20" fillId="8" borderId="73" xfId="5" applyNumberFormat="1" applyFont="1" applyFill="1" applyBorder="1" applyAlignment="1">
      <alignment horizontal="right" vertical="center"/>
    </xf>
    <xf numFmtId="174" fontId="20" fillId="8" borderId="8" xfId="5" applyNumberFormat="1" applyFont="1" applyFill="1" applyBorder="1" applyAlignment="1">
      <alignment horizontal="right" vertical="center"/>
    </xf>
    <xf numFmtId="174" fontId="22" fillId="4" borderId="77" xfId="3" applyNumberFormat="1" applyFont="1" applyFill="1" applyBorder="1" applyAlignment="1" applyProtection="1">
      <alignment horizontal="right" vertical="center"/>
      <protection locked="0"/>
    </xf>
    <xf numFmtId="174" fontId="22" fillId="4" borderId="82" xfId="3" applyNumberFormat="1" applyFont="1" applyFill="1" applyBorder="1" applyAlignment="1" applyProtection="1">
      <alignment horizontal="right" vertical="center"/>
      <protection locked="0"/>
    </xf>
    <xf numFmtId="174" fontId="22" fillId="4" borderId="86" xfId="3" applyNumberFormat="1" applyFont="1" applyFill="1" applyBorder="1" applyAlignment="1" applyProtection="1">
      <alignment horizontal="right" vertical="center"/>
      <protection locked="0"/>
    </xf>
    <xf numFmtId="174" fontId="20" fillId="2" borderId="89" xfId="5" applyNumberFormat="1" applyFont="1" applyFill="1" applyBorder="1" applyAlignment="1" applyProtection="1">
      <alignment horizontal="right" vertical="center"/>
      <protection locked="0"/>
    </xf>
    <xf numFmtId="174" fontId="22" fillId="2" borderId="83" xfId="5" applyNumberFormat="1" applyFont="1" applyFill="1" applyBorder="1" applyAlignment="1" applyProtection="1">
      <alignment horizontal="right" vertical="center"/>
      <protection locked="0"/>
    </xf>
    <xf numFmtId="174" fontId="22" fillId="2" borderId="90" xfId="5" applyNumberFormat="1" applyFont="1" applyFill="1" applyBorder="1" applyAlignment="1" applyProtection="1">
      <alignment horizontal="right" vertical="center"/>
      <protection locked="0"/>
    </xf>
    <xf numFmtId="174" fontId="22" fillId="2" borderId="87" xfId="5" applyNumberFormat="1" applyFont="1" applyFill="1" applyBorder="1" applyAlignment="1" applyProtection="1">
      <alignment horizontal="right" vertical="center"/>
      <protection locked="0"/>
    </xf>
    <xf numFmtId="174" fontId="22" fillId="2" borderId="91" xfId="5" applyNumberFormat="1" applyFont="1" applyFill="1" applyBorder="1" applyAlignment="1" applyProtection="1">
      <alignment horizontal="right" vertical="center"/>
      <protection locked="0"/>
    </xf>
    <xf numFmtId="37" fontId="10" fillId="5" borderId="1" xfId="0" applyFont="1" applyFill="1" applyBorder="1" applyAlignment="1" applyProtection="1">
      <alignment horizontal="left" vertical="center"/>
      <protection locked="0"/>
    </xf>
    <xf numFmtId="37" fontId="10" fillId="5" borderId="1" xfId="0" applyFont="1" applyFill="1" applyBorder="1" applyAlignment="1" applyProtection="1">
      <alignment vertical="center"/>
      <protection locked="0"/>
    </xf>
    <xf numFmtId="0" fontId="10" fillId="0" borderId="41" xfId="0" applyNumberFormat="1" applyFont="1" applyBorder="1" applyAlignment="1" applyProtection="1">
      <alignment horizontal="center" vertical="center"/>
      <protection locked="0"/>
    </xf>
    <xf numFmtId="0" fontId="10" fillId="0" borderId="5" xfId="0" applyNumberFormat="1" applyFont="1" applyBorder="1" applyAlignment="1" applyProtection="1">
      <alignment horizontal="center" vertical="center"/>
      <protection locked="0"/>
    </xf>
    <xf numFmtId="37" fontId="27" fillId="6" borderId="41" xfId="0" applyFont="1" applyFill="1" applyBorder="1" applyAlignment="1">
      <alignment horizontal="center" vertical="center"/>
    </xf>
    <xf numFmtId="37" fontId="27" fillId="6" borderId="6" xfId="0" applyFont="1" applyFill="1" applyBorder="1" applyAlignment="1">
      <alignment horizontal="center" vertical="center"/>
    </xf>
    <xf numFmtId="37" fontId="27" fillId="6" borderId="5" xfId="0" applyFont="1" applyFill="1" applyBorder="1" applyAlignment="1">
      <alignment horizontal="center" vertical="center"/>
    </xf>
    <xf numFmtId="37" fontId="27" fillId="0" borderId="41" xfId="0" applyFont="1" applyBorder="1" applyAlignment="1" applyProtection="1">
      <alignment horizontal="center" vertical="center"/>
      <protection locked="0"/>
    </xf>
    <xf numFmtId="37" fontId="27" fillId="0" borderId="5" xfId="0" applyFont="1" applyBorder="1" applyAlignment="1" applyProtection="1">
      <alignment horizontal="center" vertical="center"/>
      <protection locked="0"/>
    </xf>
    <xf numFmtId="38" fontId="36" fillId="0" borderId="41" xfId="6" applyNumberFormat="1" applyFont="1" applyFill="1" applyBorder="1" applyAlignment="1" applyProtection="1">
      <alignment horizontal="center" vertical="center"/>
      <protection locked="0"/>
    </xf>
    <xf numFmtId="38" fontId="36" fillId="0" borderId="5" xfId="6" applyNumberFormat="1" applyFont="1" applyFill="1" applyBorder="1" applyAlignment="1" applyProtection="1">
      <alignment horizontal="center" vertical="center"/>
      <protection locked="0"/>
    </xf>
    <xf numFmtId="40" fontId="41" fillId="4" borderId="0" xfId="6" applyFont="1" applyFill="1" applyBorder="1" applyAlignment="1" applyProtection="1">
      <alignment horizontal="left" vertical="center" wrapText="1"/>
    </xf>
    <xf numFmtId="173" fontId="7" fillId="5" borderId="1" xfId="0" applyNumberFormat="1" applyFont="1" applyFill="1" applyBorder="1" applyAlignment="1">
      <alignment horizontal="center" vertical="center"/>
    </xf>
    <xf numFmtId="14" fontId="7" fillId="5" borderId="1" xfId="0" applyNumberFormat="1" applyFont="1" applyFill="1" applyBorder="1" applyAlignment="1">
      <alignment horizontal="center" vertical="center"/>
    </xf>
    <xf numFmtId="37" fontId="27" fillId="6" borderId="56" xfId="0" applyFont="1" applyFill="1" applyBorder="1" applyAlignment="1">
      <alignment horizontal="center" vertical="center"/>
    </xf>
    <xf numFmtId="37" fontId="27" fillId="6" borderId="22" xfId="0" applyFont="1" applyFill="1" applyBorder="1" applyAlignment="1">
      <alignment horizontal="center" vertical="center"/>
    </xf>
    <xf numFmtId="37" fontId="27" fillId="6" borderId="4" xfId="0" applyFont="1" applyFill="1" applyBorder="1" applyAlignment="1">
      <alignment horizontal="center" vertical="center"/>
    </xf>
    <xf numFmtId="37" fontId="27" fillId="6" borderId="55" xfId="0" applyFont="1" applyFill="1" applyBorder="1" applyAlignment="1">
      <alignment horizontal="center" vertical="center"/>
    </xf>
    <xf numFmtId="37" fontId="27" fillId="6" borderId="23" xfId="0" applyFont="1" applyFill="1" applyBorder="1" applyAlignment="1">
      <alignment horizontal="center" vertical="center"/>
    </xf>
    <xf numFmtId="37" fontId="27" fillId="6" borderId="35" xfId="0" applyFont="1" applyFill="1" applyBorder="1" applyAlignment="1">
      <alignment horizontal="center" vertical="center"/>
    </xf>
    <xf numFmtId="37" fontId="7" fillId="5" borderId="1" xfId="0" applyFont="1" applyFill="1" applyBorder="1" applyAlignment="1">
      <alignment horizontal="center" vertical="center"/>
    </xf>
    <xf numFmtId="37" fontId="8" fillId="4" borderId="48" xfId="0" applyFont="1" applyFill="1" applyBorder="1" applyAlignment="1">
      <alignment horizontal="center" vertical="center"/>
    </xf>
    <xf numFmtId="37" fontId="8" fillId="4" borderId="47" xfId="0" applyFont="1" applyFill="1" applyBorder="1" applyAlignment="1">
      <alignment horizontal="center" vertical="center"/>
    </xf>
    <xf numFmtId="37" fontId="8" fillId="4" borderId="26" xfId="0" applyFont="1" applyFill="1" applyBorder="1" applyAlignment="1">
      <alignment horizontal="center" vertical="center"/>
    </xf>
    <xf numFmtId="37" fontId="8" fillId="4" borderId="8" xfId="0" applyFont="1" applyFill="1" applyBorder="1" applyAlignment="1">
      <alignment horizontal="center" vertical="center" textRotation="90" wrapText="1"/>
    </xf>
    <xf numFmtId="37" fontId="8" fillId="4" borderId="9" xfId="0" applyFont="1" applyFill="1" applyBorder="1" applyAlignment="1">
      <alignment horizontal="center" vertical="center" textRotation="90" wrapText="1"/>
    </xf>
    <xf numFmtId="37" fontId="8" fillId="4" borderId="10" xfId="0" applyFont="1" applyFill="1" applyBorder="1" applyAlignment="1">
      <alignment horizontal="center" vertical="center" textRotation="90" wrapText="1"/>
    </xf>
    <xf numFmtId="39" fontId="8" fillId="4" borderId="36" xfId="0" applyNumberFormat="1" applyFont="1" applyFill="1" applyBorder="1" applyAlignment="1">
      <alignment horizontal="center" vertical="center" textRotation="90"/>
    </xf>
    <xf numFmtId="39" fontId="8" fillId="4" borderId="30" xfId="0" applyNumberFormat="1" applyFont="1" applyFill="1" applyBorder="1" applyAlignment="1">
      <alignment horizontal="center" vertical="center" textRotation="90"/>
    </xf>
    <xf numFmtId="39" fontId="8" fillId="4" borderId="45" xfId="0" applyNumberFormat="1" applyFont="1" applyFill="1" applyBorder="1" applyAlignment="1">
      <alignment horizontal="center" vertical="center" textRotation="90"/>
    </xf>
    <xf numFmtId="37" fontId="8" fillId="4" borderId="36" xfId="0" applyFont="1" applyFill="1" applyBorder="1" applyAlignment="1">
      <alignment horizontal="center" vertical="center" textRotation="90"/>
    </xf>
    <xf numFmtId="37" fontId="8" fillId="4" borderId="30" xfId="0" applyFont="1" applyFill="1" applyBorder="1" applyAlignment="1">
      <alignment horizontal="center" vertical="center" textRotation="90"/>
    </xf>
    <xf numFmtId="37" fontId="8" fillId="4" borderId="45" xfId="0" applyFont="1" applyFill="1" applyBorder="1" applyAlignment="1">
      <alignment horizontal="center" vertical="center" textRotation="90"/>
    </xf>
    <xf numFmtId="37" fontId="8" fillId="4" borderId="18" xfId="0" applyFont="1" applyFill="1" applyBorder="1" applyAlignment="1">
      <alignment horizontal="center" vertical="center" textRotation="90" wrapText="1"/>
    </xf>
    <xf numFmtId="37" fontId="8" fillId="4" borderId="40" xfId="0" applyFont="1" applyFill="1" applyBorder="1" applyAlignment="1">
      <alignment horizontal="center" vertical="center" textRotation="90" wrapText="1"/>
    </xf>
    <xf numFmtId="37" fontId="8" fillId="4" borderId="67" xfId="0" applyFont="1" applyFill="1" applyBorder="1" applyAlignment="1">
      <alignment horizontal="center" vertical="center" textRotation="90" wrapText="1"/>
    </xf>
    <xf numFmtId="37" fontId="8" fillId="4" borderId="8" xfId="0" applyFont="1" applyFill="1" applyBorder="1" applyAlignment="1">
      <alignment horizontal="center" vertical="center" textRotation="90"/>
    </xf>
    <xf numFmtId="37" fontId="8" fillId="4" borderId="9" xfId="0" applyFont="1" applyFill="1" applyBorder="1" applyAlignment="1">
      <alignment horizontal="center" vertical="center" textRotation="90"/>
    </xf>
    <xf numFmtId="37" fontId="10" fillId="7" borderId="0" xfId="0" applyFont="1" applyFill="1" applyAlignment="1">
      <alignment horizontal="left" vertical="center"/>
    </xf>
    <xf numFmtId="37" fontId="8" fillId="4" borderId="56" xfId="0" applyFont="1" applyFill="1" applyBorder="1" applyAlignment="1">
      <alignment horizontal="left" vertical="center" wrapText="1"/>
    </xf>
    <xf numFmtId="37" fontId="8" fillId="4" borderId="22" xfId="0" applyFont="1" applyFill="1" applyBorder="1" applyAlignment="1">
      <alignment horizontal="left" vertical="center" wrapText="1"/>
    </xf>
    <xf numFmtId="37" fontId="8" fillId="4" borderId="4" xfId="0" applyFont="1" applyFill="1" applyBorder="1" applyAlignment="1">
      <alignment horizontal="left" vertical="center" wrapText="1"/>
    </xf>
    <xf numFmtId="37" fontId="8" fillId="4" borderId="53" xfId="0" applyFont="1" applyFill="1" applyBorder="1" applyAlignment="1">
      <alignment horizontal="left" vertical="center" wrapText="1"/>
    </xf>
    <xf numFmtId="37" fontId="8" fillId="4" borderId="0" xfId="0" applyFont="1" applyFill="1" applyAlignment="1">
      <alignment horizontal="left" vertical="center" wrapText="1"/>
    </xf>
    <xf numFmtId="37" fontId="8" fillId="4" borderId="54" xfId="0" applyFont="1" applyFill="1" applyBorder="1" applyAlignment="1">
      <alignment horizontal="left" vertical="center" wrapText="1"/>
    </xf>
    <xf numFmtId="37" fontId="8" fillId="4" borderId="55" xfId="0" applyFont="1" applyFill="1" applyBorder="1" applyAlignment="1">
      <alignment horizontal="left" vertical="center" wrapText="1"/>
    </xf>
    <xf numFmtId="37" fontId="8" fillId="4" borderId="23" xfId="0" applyFont="1" applyFill="1" applyBorder="1" applyAlignment="1">
      <alignment horizontal="left" vertical="center" wrapText="1"/>
    </xf>
    <xf numFmtId="37" fontId="8" fillId="4" borderId="35" xfId="0" applyFont="1" applyFill="1" applyBorder="1" applyAlignment="1">
      <alignment horizontal="left" vertical="center" wrapText="1"/>
    </xf>
    <xf numFmtId="37" fontId="11" fillId="6" borderId="1" xfId="0" applyFont="1" applyFill="1" applyBorder="1" applyAlignment="1">
      <alignment horizontal="center" vertical="center"/>
    </xf>
    <xf numFmtId="37" fontId="11" fillId="6" borderId="3" xfId="0" applyFont="1" applyFill="1" applyBorder="1" applyAlignment="1">
      <alignment horizontal="center" vertical="center"/>
    </xf>
    <xf numFmtId="37" fontId="11" fillId="6" borderId="2" xfId="0" applyFont="1" applyFill="1" applyBorder="1" applyAlignment="1">
      <alignment horizontal="center" vertical="center"/>
    </xf>
    <xf numFmtId="37" fontId="11" fillId="6" borderId="41" xfId="0" applyFont="1" applyFill="1" applyBorder="1" applyAlignment="1">
      <alignment horizontal="center" vertical="center"/>
    </xf>
    <xf numFmtId="37" fontId="11" fillId="6" borderId="6" xfId="0" applyFont="1" applyFill="1" applyBorder="1" applyAlignment="1">
      <alignment horizontal="center" vertical="center"/>
    </xf>
    <xf numFmtId="37" fontId="11" fillId="6" borderId="5" xfId="0" applyFont="1" applyFill="1" applyBorder="1" applyAlignment="1">
      <alignment horizontal="center" vertical="center"/>
    </xf>
    <xf numFmtId="37" fontId="8" fillId="4" borderId="56" xfId="0" applyFont="1" applyFill="1" applyBorder="1" applyAlignment="1">
      <alignment horizontal="left" vertical="center" indent="1"/>
    </xf>
    <xf numFmtId="37" fontId="8" fillId="4" borderId="22" xfId="0" applyFont="1" applyFill="1" applyBorder="1" applyAlignment="1">
      <alignment horizontal="left" vertical="center" indent="1"/>
    </xf>
    <xf numFmtId="37" fontId="8" fillId="4" borderId="4" xfId="0" applyFont="1" applyFill="1" applyBorder="1" applyAlignment="1">
      <alignment horizontal="left" vertical="center" indent="1"/>
    </xf>
    <xf numFmtId="37" fontId="8" fillId="4" borderId="53" xfId="0" applyFont="1" applyFill="1" applyBorder="1" applyAlignment="1">
      <alignment horizontal="left" vertical="center" indent="1"/>
    </xf>
    <xf numFmtId="37" fontId="8" fillId="4" borderId="0" xfId="0" applyFont="1" applyFill="1" applyAlignment="1">
      <alignment horizontal="left" vertical="center" indent="1"/>
    </xf>
    <xf numFmtId="37" fontId="8" fillId="4" borderId="54" xfId="0" applyFont="1" applyFill="1" applyBorder="1" applyAlignment="1">
      <alignment horizontal="left" vertical="center" indent="1"/>
    </xf>
    <xf numFmtId="37" fontId="8" fillId="4" borderId="55" xfId="0" applyFont="1" applyFill="1" applyBorder="1" applyAlignment="1">
      <alignment horizontal="left" vertical="center" wrapText="1" indent="1"/>
    </xf>
    <xf numFmtId="37" fontId="8" fillId="4" borderId="23" xfId="0" applyFont="1" applyFill="1" applyBorder="1" applyAlignment="1">
      <alignment horizontal="left" vertical="center" wrapText="1" indent="1"/>
    </xf>
    <xf numFmtId="37" fontId="8" fillId="4" borderId="35" xfId="0" applyFont="1" applyFill="1" applyBorder="1" applyAlignment="1">
      <alignment horizontal="left" vertical="center" wrapText="1" indent="1"/>
    </xf>
    <xf numFmtId="37" fontId="11" fillId="6" borderId="8" xfId="0" applyFont="1" applyFill="1" applyBorder="1" applyAlignment="1">
      <alignment horizontal="center" vertical="center"/>
    </xf>
    <xf numFmtId="37" fontId="11" fillId="6" borderId="9" xfId="0" applyFont="1" applyFill="1" applyBorder="1" applyAlignment="1">
      <alignment horizontal="center" vertical="center"/>
    </xf>
    <xf numFmtId="37" fontId="11" fillId="6" borderId="10" xfId="0" applyFont="1" applyFill="1" applyBorder="1" applyAlignment="1">
      <alignment horizontal="center" vertical="center"/>
    </xf>
    <xf numFmtId="37" fontId="11" fillId="6" borderId="12" xfId="0" applyFont="1" applyFill="1" applyBorder="1" applyAlignment="1">
      <alignment horizontal="center" vertical="center"/>
    </xf>
    <xf numFmtId="37" fontId="11" fillId="6" borderId="28" xfId="0" applyFont="1" applyFill="1" applyBorder="1" applyAlignment="1">
      <alignment horizontal="center" vertical="center"/>
    </xf>
    <xf numFmtId="37" fontId="11" fillId="6" borderId="17" xfId="0" applyFont="1" applyFill="1" applyBorder="1" applyAlignment="1">
      <alignment horizontal="center" vertical="center"/>
    </xf>
    <xf numFmtId="37" fontId="11" fillId="6" borderId="34" xfId="0" applyFont="1" applyFill="1" applyBorder="1" applyAlignment="1">
      <alignment horizontal="center" vertical="center"/>
    </xf>
    <xf numFmtId="37" fontId="11" fillId="6" borderId="27" xfId="0" applyFont="1" applyFill="1" applyBorder="1" applyAlignment="1">
      <alignment horizontal="center" vertical="center"/>
    </xf>
    <xf numFmtId="37" fontId="11" fillId="6" borderId="29" xfId="0" applyFont="1" applyFill="1" applyBorder="1" applyAlignment="1">
      <alignment horizontal="center" vertical="center"/>
    </xf>
    <xf numFmtId="37" fontId="11" fillId="6" borderId="75" xfId="0" applyFont="1" applyFill="1" applyBorder="1" applyAlignment="1">
      <alignment horizontal="center" vertical="center"/>
    </xf>
    <xf numFmtId="172" fontId="11" fillId="6" borderId="76" xfId="0" applyNumberFormat="1" applyFont="1" applyFill="1" applyBorder="1" applyAlignment="1">
      <alignment horizontal="center" vertical="center"/>
    </xf>
    <xf numFmtId="172" fontId="11" fillId="6" borderId="47" xfId="0" applyNumberFormat="1" applyFont="1" applyFill="1" applyBorder="1" applyAlignment="1">
      <alignment horizontal="center" vertical="center"/>
    </xf>
    <xf numFmtId="172" fontId="11" fillId="6" borderId="37" xfId="0" applyNumberFormat="1" applyFont="1" applyFill="1" applyBorder="1" applyAlignment="1">
      <alignment horizontal="center" vertical="center"/>
    </xf>
    <xf numFmtId="172" fontId="11" fillId="6" borderId="46" xfId="0" applyNumberFormat="1" applyFont="1" applyFill="1" applyBorder="1" applyAlignment="1">
      <alignment horizontal="center" vertical="center"/>
    </xf>
    <xf numFmtId="172" fontId="11" fillId="6" borderId="73" xfId="0" applyNumberFormat="1" applyFont="1" applyFill="1" applyBorder="1" applyAlignment="1">
      <alignment horizontal="center" vertical="center"/>
    </xf>
    <xf numFmtId="172" fontId="11" fillId="6" borderId="74" xfId="0" applyNumberFormat="1" applyFont="1" applyFill="1" applyBorder="1" applyAlignment="1">
      <alignment horizontal="center" vertical="center"/>
    </xf>
    <xf numFmtId="37" fontId="11" fillId="6" borderId="13" xfId="0" applyFont="1" applyFill="1" applyBorder="1" applyAlignment="1">
      <alignment horizontal="center" vertical="center"/>
    </xf>
    <xf numFmtId="172" fontId="11" fillId="10" borderId="52" xfId="0" applyNumberFormat="1" applyFont="1" applyFill="1" applyBorder="1" applyAlignment="1">
      <alignment horizontal="center" vertical="center"/>
    </xf>
    <xf numFmtId="4" fontId="20" fillId="10" borderId="36" xfId="5" applyNumberFormat="1" applyFont="1" applyFill="1" applyBorder="1" applyAlignment="1">
      <alignment horizontal="right" vertical="center"/>
    </xf>
    <xf numFmtId="9" fontId="20" fillId="10" borderId="78" xfId="5" applyNumberFormat="1" applyFont="1" applyFill="1" applyBorder="1" applyAlignment="1" applyProtection="1">
      <alignment horizontal="center" vertical="center"/>
      <protection locked="0"/>
    </xf>
    <xf numFmtId="43" fontId="22" fillId="10" borderId="80" xfId="5" applyNumberFormat="1" applyFont="1" applyFill="1" applyBorder="1" applyAlignment="1" applyProtection="1">
      <alignment horizontal="right" vertical="center"/>
      <protection locked="0"/>
    </xf>
    <xf numFmtId="43" fontId="22" fillId="10" borderId="84" xfId="5" applyNumberFormat="1" applyFont="1" applyFill="1" applyBorder="1" applyAlignment="1" applyProtection="1">
      <alignment horizontal="right" vertical="center"/>
      <protection locked="0"/>
    </xf>
    <xf numFmtId="0" fontId="11" fillId="10" borderId="77" xfId="0" applyNumberFormat="1" applyFont="1" applyFill="1" applyBorder="1" applyAlignment="1">
      <alignment horizontal="left" vertical="center" indent="1"/>
    </xf>
    <xf numFmtId="0" fontId="19" fillId="10" borderId="88" xfId="2" quotePrefix="1" applyFont="1" applyFill="1" applyBorder="1" applyAlignment="1">
      <alignment horizontal="left"/>
    </xf>
    <xf numFmtId="9" fontId="44" fillId="4" borderId="70" xfId="10" applyNumberFormat="1" applyFont="1" applyFill="1" applyBorder="1" applyAlignment="1">
      <alignment horizontal="center" vertical="center" wrapText="1"/>
    </xf>
    <xf numFmtId="9" fontId="44" fillId="4" borderId="8" xfId="10" applyNumberFormat="1" applyFont="1" applyFill="1" applyBorder="1" applyAlignment="1">
      <alignment horizontal="center" vertical="center" wrapText="1"/>
    </xf>
    <xf numFmtId="9" fontId="44" fillId="4" borderId="77" xfId="10" applyNumberFormat="1" applyFont="1" applyFill="1" applyBorder="1" applyAlignment="1">
      <alignment horizontal="center" vertical="center" wrapText="1"/>
    </xf>
    <xf numFmtId="9" fontId="44" fillId="4" borderId="82" xfId="10" applyNumberFormat="1" applyFont="1" applyFill="1" applyBorder="1" applyAlignment="1">
      <alignment horizontal="center" vertical="center" wrapText="1"/>
    </xf>
    <xf numFmtId="9" fontId="44" fillId="4" borderId="86" xfId="10" applyNumberFormat="1" applyFont="1" applyFill="1" applyBorder="1" applyAlignment="1">
      <alignment horizontal="center" vertical="center" wrapText="1"/>
    </xf>
    <xf numFmtId="0" fontId="18" fillId="4" borderId="8" xfId="2" applyFont="1" applyFill="1" applyBorder="1" applyAlignment="1">
      <alignment horizontal="left" vertical="center"/>
    </xf>
    <xf numFmtId="0" fontId="19" fillId="4" borderId="27" xfId="2" quotePrefix="1" applyFont="1" applyFill="1" applyBorder="1" applyAlignment="1">
      <alignment horizontal="left"/>
    </xf>
    <xf numFmtId="172" fontId="11" fillId="11" borderId="52" xfId="0" applyNumberFormat="1" applyFont="1" applyFill="1" applyBorder="1" applyAlignment="1">
      <alignment horizontal="center" vertical="center"/>
    </xf>
    <xf numFmtId="4" fontId="20" fillId="11" borderId="37" xfId="5" applyNumberFormat="1" applyFont="1" applyFill="1" applyBorder="1" applyAlignment="1">
      <alignment horizontal="right" vertical="center"/>
    </xf>
    <xf numFmtId="43" fontId="22" fillId="11" borderId="79" xfId="5" applyNumberFormat="1" applyFont="1" applyFill="1" applyBorder="1" applyAlignment="1" applyProtection="1">
      <alignment horizontal="right" vertical="center"/>
      <protection locked="0"/>
    </xf>
    <xf numFmtId="9" fontId="20" fillId="11" borderId="83" xfId="5" applyNumberFormat="1" applyFont="1" applyFill="1" applyBorder="1" applyAlignment="1" applyProtection="1">
      <alignment horizontal="right" vertical="center"/>
      <protection locked="0"/>
    </xf>
    <xf numFmtId="9" fontId="20" fillId="11" borderId="87" xfId="5" applyNumberFormat="1" applyFont="1" applyFill="1" applyBorder="1" applyAlignment="1" applyProtection="1">
      <alignment horizontal="right" vertical="center"/>
      <protection locked="0"/>
    </xf>
    <xf numFmtId="0" fontId="11" fillId="11" borderId="82" xfId="0" applyNumberFormat="1" applyFont="1" applyFill="1" applyBorder="1" applyAlignment="1">
      <alignment horizontal="left" vertical="center" indent="2"/>
    </xf>
    <xf numFmtId="0" fontId="21" fillId="11" borderId="81" xfId="2" quotePrefix="1" applyFont="1" applyFill="1" applyBorder="1" applyAlignment="1">
      <alignment horizontal="left"/>
    </xf>
    <xf numFmtId="0" fontId="11" fillId="11" borderId="86" xfId="0" applyNumberFormat="1" applyFont="1" applyFill="1" applyBorder="1" applyAlignment="1">
      <alignment horizontal="left" vertical="center" indent="2"/>
    </xf>
    <xf numFmtId="0" fontId="21" fillId="11" borderId="85" xfId="2" quotePrefix="1" applyFont="1" applyFill="1" applyBorder="1" applyAlignment="1">
      <alignment horizontal="left"/>
    </xf>
  </cellXfs>
  <cellStyles count="20">
    <cellStyle name="Normal" xfId="0" builtinId="0"/>
    <cellStyle name="Normal 2" xfId="9" xr:uid="{88B878DE-B357-4525-B85B-04BE2A4D4BC4}"/>
    <cellStyle name="Normal 3" xfId="10" xr:uid="{60C96BD6-F927-4F72-A95B-65ADD4F411E9}"/>
    <cellStyle name="Normal 3 2 2" xfId="16" xr:uid="{7090ECDC-9E14-44C2-B05C-4278459A4A15}"/>
    <cellStyle name="Normal 6" xfId="18" xr:uid="{987ADF41-8E31-4C55-B9FC-A6F8ABB6EC1E}"/>
    <cellStyle name="Normal_Propostas" xfId="1" xr:uid="{00000000-0005-0000-0000-000002000000}"/>
    <cellStyle name="Normal_Propostas 2" xfId="7" xr:uid="{FDFA74B9-56C5-4AEC-8344-53D5F1847555}"/>
    <cellStyle name="Normal_Usos e Fontes Versão Mar00" xfId="2" xr:uid="{00000000-0005-0000-0000-000003000000}"/>
    <cellStyle name="Porcentagem" xfId="3" builtinId="5"/>
    <cellStyle name="Porcentagem 2" xfId="8" xr:uid="{6A98DF57-8B38-4903-8BA8-8E03F84C72D6}"/>
    <cellStyle name="Porcentagem 2 2" xfId="14" xr:uid="{4478A705-9982-4498-9512-DD5541E2FF52}"/>
    <cellStyle name="Porcentagem 3" xfId="13" xr:uid="{52DD0B56-E5B6-47FC-9484-A3C3C14B0570}"/>
    <cellStyle name="Porcentagem 4" xfId="15" xr:uid="{5A07AFC9-6E6B-4645-B99F-CC6690C1A9D6}"/>
    <cellStyle name="Separador de milhares 5 14 2" xfId="17" xr:uid="{78D2CE26-9849-4BAA-B4CC-CEE1FE3C8275}"/>
    <cellStyle name="Separador de milhares_Propostas" xfId="4" xr:uid="{00000000-0005-0000-0000-000005000000}"/>
    <cellStyle name="Separador de milhares_Usos e Fontes Versão Mar00" xfId="5" xr:uid="{00000000-0005-0000-0000-000006000000}"/>
    <cellStyle name="Vírgula" xfId="6" builtinId="3"/>
    <cellStyle name="Vírgula 2" xfId="19" xr:uid="{7562D929-1978-4672-ADF5-9B38B7396DD2}"/>
    <cellStyle name="Vírgula 2 2" xfId="12" xr:uid="{CC195DAC-AF22-4AC4-A03A-6FA2E3F9F84F}"/>
    <cellStyle name="Vírgula 3" xfId="11" xr:uid="{B6FC37F2-0ACE-4069-A5EF-64C5A9B6984A}"/>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0DEEE"/>
      <color rgb="FFEDEDED"/>
      <color rgb="FFE1DBF5"/>
      <color rgb="FFC8D7DE"/>
      <color rgb="FFB7EBD3"/>
      <color rgb="FFEED9D6"/>
      <color rgb="FFB4C6E7"/>
      <color rgb="FFA9D08E"/>
      <color rgb="FF00CC99"/>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
  <dimension ref="A1:L18"/>
  <sheetViews>
    <sheetView workbookViewId="0">
      <selection activeCell="D31" sqref="D31"/>
    </sheetView>
  </sheetViews>
  <sheetFormatPr defaultRowHeight="12" x14ac:dyDescent="0.15"/>
  <cols>
    <col min="1" max="1" width="6.625" customWidth="1"/>
    <col min="12" max="12" width="6.625" customWidth="1"/>
  </cols>
  <sheetData>
    <row r="1" spans="1:12" x14ac:dyDescent="0.15">
      <c r="A1" s="94"/>
      <c r="B1" s="95"/>
      <c r="C1" s="95"/>
      <c r="D1" s="95"/>
      <c r="E1" s="95"/>
      <c r="F1" s="95"/>
      <c r="G1" s="95"/>
      <c r="H1" s="95"/>
      <c r="I1" s="95"/>
      <c r="J1" s="95"/>
      <c r="K1" s="95"/>
      <c r="L1" s="96"/>
    </row>
    <row r="2" spans="1:12" x14ac:dyDescent="0.15">
      <c r="A2" s="97"/>
      <c r="B2" s="98"/>
      <c r="C2" s="98"/>
      <c r="D2" s="98"/>
      <c r="E2" s="98"/>
      <c r="F2" s="98"/>
      <c r="G2" s="98"/>
      <c r="H2" s="98"/>
      <c r="I2" s="98"/>
      <c r="J2" s="98"/>
      <c r="K2" s="98"/>
      <c r="L2" s="99"/>
    </row>
    <row r="3" spans="1:12" ht="16.5" customHeight="1" x14ac:dyDescent="0.3">
      <c r="A3" s="97"/>
      <c r="B3" s="406" t="s">
        <v>0</v>
      </c>
      <c r="C3" s="407"/>
      <c r="D3" s="407"/>
      <c r="E3" s="407"/>
      <c r="F3" s="407"/>
      <c r="G3" s="407"/>
      <c r="H3" s="407"/>
      <c r="I3" s="407"/>
      <c r="J3" s="407"/>
      <c r="K3" s="408"/>
      <c r="L3" s="99"/>
    </row>
    <row r="4" spans="1:12" ht="16.5" customHeight="1" x14ac:dyDescent="0.25">
      <c r="A4" s="97"/>
      <c r="B4" s="409" t="s">
        <v>849</v>
      </c>
      <c r="C4" s="410"/>
      <c r="D4" s="410"/>
      <c r="E4" s="410"/>
      <c r="F4" s="410"/>
      <c r="G4" s="410"/>
      <c r="H4" s="410"/>
      <c r="I4" s="410"/>
      <c r="J4" s="410"/>
      <c r="K4" s="411"/>
      <c r="L4" s="99"/>
    </row>
    <row r="5" spans="1:12" ht="12.75" x14ac:dyDescent="0.2">
      <c r="A5" s="97"/>
      <c r="B5" s="84"/>
      <c r="C5" s="85"/>
      <c r="D5" s="85"/>
      <c r="E5" s="85"/>
      <c r="F5" s="85"/>
      <c r="G5" s="85"/>
      <c r="H5" s="85"/>
      <c r="I5" s="85"/>
      <c r="J5" s="85"/>
      <c r="K5" s="86"/>
      <c r="L5" s="99"/>
    </row>
    <row r="6" spans="1:12" ht="12.75" x14ac:dyDescent="0.2">
      <c r="A6" s="97"/>
      <c r="B6" s="87">
        <v>1</v>
      </c>
      <c r="C6" s="80" t="s">
        <v>1</v>
      </c>
      <c r="D6" s="80"/>
      <c r="E6" s="80"/>
      <c r="F6" s="80"/>
      <c r="G6" s="80"/>
      <c r="H6" s="80"/>
      <c r="I6" s="80"/>
      <c r="J6" s="80"/>
      <c r="K6" s="88"/>
      <c r="L6" s="99"/>
    </row>
    <row r="7" spans="1:12" ht="12.75" x14ac:dyDescent="0.2">
      <c r="A7" s="97"/>
      <c r="B7" s="87"/>
      <c r="C7" s="80"/>
      <c r="D7" s="80"/>
      <c r="E7" s="80"/>
      <c r="F7" s="80"/>
      <c r="G7" s="80"/>
      <c r="H7" s="80"/>
      <c r="I7" s="80"/>
      <c r="J7" s="80"/>
      <c r="K7" s="88"/>
      <c r="L7" s="99"/>
    </row>
    <row r="8" spans="1:12" ht="12.75" x14ac:dyDescent="0.2">
      <c r="A8" s="97"/>
      <c r="B8" s="87">
        <v>2</v>
      </c>
      <c r="C8" s="82" t="s">
        <v>2</v>
      </c>
      <c r="D8" s="80"/>
      <c r="E8" s="80"/>
      <c r="F8" s="80"/>
      <c r="G8" s="80"/>
      <c r="H8" s="80"/>
      <c r="I8" s="80"/>
      <c r="J8" s="80"/>
      <c r="K8" s="88"/>
      <c r="L8" s="99"/>
    </row>
    <row r="9" spans="1:12" ht="12.75" x14ac:dyDescent="0.2">
      <c r="A9" s="97"/>
      <c r="B9" s="87"/>
      <c r="C9" s="82" t="s">
        <v>3</v>
      </c>
      <c r="D9" s="80"/>
      <c r="E9" s="80"/>
      <c r="F9" s="80"/>
      <c r="G9" s="80"/>
      <c r="H9" s="80"/>
      <c r="I9" s="80"/>
      <c r="J9" s="80"/>
      <c r="K9" s="88"/>
      <c r="L9" s="99"/>
    </row>
    <row r="10" spans="1:12" ht="12.75" x14ac:dyDescent="0.2">
      <c r="A10" s="97"/>
      <c r="B10" s="87"/>
      <c r="C10" s="80"/>
      <c r="D10" s="80"/>
      <c r="E10" s="80"/>
      <c r="F10" s="80"/>
      <c r="G10" s="80"/>
      <c r="H10" s="80"/>
      <c r="I10" s="80"/>
      <c r="J10" s="80"/>
      <c r="K10" s="88"/>
      <c r="L10" s="99"/>
    </row>
    <row r="11" spans="1:12" ht="12.75" x14ac:dyDescent="0.2">
      <c r="A11" s="97"/>
      <c r="B11" s="87">
        <v>3</v>
      </c>
      <c r="C11" s="80" t="s">
        <v>4</v>
      </c>
      <c r="D11" s="80"/>
      <c r="E11" s="80"/>
      <c r="F11" s="80"/>
      <c r="G11" s="80"/>
      <c r="H11" s="80"/>
      <c r="I11" s="80"/>
      <c r="J11" s="80"/>
      <c r="K11" s="88"/>
      <c r="L11" s="99"/>
    </row>
    <row r="12" spans="1:12" ht="12.75" x14ac:dyDescent="0.2">
      <c r="A12" s="97"/>
      <c r="B12" s="87"/>
      <c r="C12" s="80"/>
      <c r="D12" s="80"/>
      <c r="E12" s="80"/>
      <c r="F12" s="80"/>
      <c r="G12" s="80"/>
      <c r="H12" s="80"/>
      <c r="I12" s="80"/>
      <c r="J12" s="80"/>
      <c r="K12" s="88"/>
      <c r="L12" s="99"/>
    </row>
    <row r="13" spans="1:12" ht="12.75" x14ac:dyDescent="0.2">
      <c r="A13" s="97"/>
      <c r="B13" s="87">
        <v>4</v>
      </c>
      <c r="C13" s="83" t="s">
        <v>846</v>
      </c>
      <c r="D13" s="80"/>
      <c r="E13" s="80"/>
      <c r="F13" s="80"/>
      <c r="G13" s="80"/>
      <c r="H13" s="80"/>
      <c r="I13" s="80"/>
      <c r="J13" s="80"/>
      <c r="K13" s="88"/>
      <c r="L13" s="99"/>
    </row>
    <row r="14" spans="1:12" ht="12.75" x14ac:dyDescent="0.2">
      <c r="A14" s="97"/>
      <c r="B14" s="87"/>
      <c r="C14" s="80"/>
      <c r="D14" s="80"/>
      <c r="E14" s="80"/>
      <c r="F14" s="80"/>
      <c r="G14" s="80"/>
      <c r="H14" s="80"/>
      <c r="I14" s="80"/>
      <c r="J14" s="80"/>
      <c r="K14" s="88"/>
      <c r="L14" s="99"/>
    </row>
    <row r="15" spans="1:12" ht="12.75" x14ac:dyDescent="0.2">
      <c r="A15" s="97"/>
      <c r="B15" s="89" t="s">
        <v>847</v>
      </c>
      <c r="C15" s="81"/>
      <c r="D15" s="81"/>
      <c r="E15" s="81"/>
      <c r="F15" s="81"/>
      <c r="G15" s="81"/>
      <c r="H15" s="81"/>
      <c r="I15" s="81"/>
      <c r="J15" s="81"/>
      <c r="K15" s="90"/>
      <c r="L15" s="99"/>
    </row>
    <row r="16" spans="1:12" ht="12.75" x14ac:dyDescent="0.2">
      <c r="A16" s="97"/>
      <c r="B16" s="91" t="s">
        <v>848</v>
      </c>
      <c r="C16" s="92"/>
      <c r="D16" s="92"/>
      <c r="E16" s="92"/>
      <c r="F16" s="92"/>
      <c r="G16" s="92"/>
      <c r="H16" s="92"/>
      <c r="I16" s="92"/>
      <c r="J16" s="92"/>
      <c r="K16" s="93"/>
      <c r="L16" s="99"/>
    </row>
    <row r="17" spans="1:12" x14ac:dyDescent="0.15">
      <c r="A17" s="97"/>
      <c r="B17" s="98"/>
      <c r="C17" s="98"/>
      <c r="D17" s="98"/>
      <c r="E17" s="98"/>
      <c r="F17" s="98"/>
      <c r="G17" s="98"/>
      <c r="H17" s="98"/>
      <c r="I17" s="98"/>
      <c r="J17" s="98"/>
      <c r="K17" s="98"/>
      <c r="L17" s="99"/>
    </row>
    <row r="18" spans="1:12" x14ac:dyDescent="0.15">
      <c r="A18" s="100"/>
      <c r="B18" s="101"/>
      <c r="C18" s="101"/>
      <c r="D18" s="101"/>
      <c r="E18" s="101"/>
      <c r="F18" s="101"/>
      <c r="G18" s="101"/>
      <c r="H18" s="101"/>
      <c r="I18" s="101"/>
      <c r="J18" s="101"/>
      <c r="K18" s="101"/>
      <c r="L18" s="102"/>
    </row>
  </sheetData>
  <sheetProtection selectLockedCells="1"/>
  <phoneticPr fontId="0" type="noConversion"/>
  <pageMargins left="0.78740157499999996" right="0.78740157499999996" top="0.984251969" bottom="0.984251969" header="0.49212598499999999" footer="0.492125984999999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1"/>
  <dimension ref="A2:F93"/>
  <sheetViews>
    <sheetView showGridLines="0" zoomScaleNormal="100" zoomScaleSheetLayoutView="100" workbookViewId="0">
      <pane xSplit="6" ySplit="3" topLeftCell="G4" activePane="bottomRight" state="frozen"/>
      <selection pane="topRight" activeCell="G1" sqref="G1"/>
      <selection pane="bottomLeft" activeCell="A4" sqref="A4"/>
      <selection pane="bottomRight" activeCell="C20" sqref="C20"/>
    </sheetView>
  </sheetViews>
  <sheetFormatPr defaultColWidth="9.625" defaultRowHeight="14.25" x14ac:dyDescent="0.15"/>
  <cols>
    <col min="1" max="1" width="9.625" style="7"/>
    <col min="2" max="2" width="5.75" style="7" customWidth="1"/>
    <col min="3" max="3" width="48.375" style="7" customWidth="1"/>
    <col min="4" max="5" width="24.125" style="7" customWidth="1"/>
    <col min="6" max="6" width="5.625" style="7" customWidth="1"/>
    <col min="7" max="229" width="9.625" style="7" customWidth="1"/>
    <col min="230" max="16384" width="9.625" style="7"/>
  </cols>
  <sheetData>
    <row r="2" spans="1:6" x14ac:dyDescent="0.2">
      <c r="A2" s="120"/>
      <c r="B2" s="110"/>
      <c r="C2" s="111"/>
      <c r="D2" s="111"/>
      <c r="E2" s="111"/>
      <c r="F2" s="112"/>
    </row>
    <row r="3" spans="1:6" ht="15" x14ac:dyDescent="0.15">
      <c r="A3" s="120"/>
      <c r="B3" s="113"/>
      <c r="C3" s="429" t="s">
        <v>938</v>
      </c>
      <c r="D3" s="430"/>
      <c r="E3" s="431"/>
      <c r="F3" s="114"/>
    </row>
    <row r="4" spans="1:6" x14ac:dyDescent="0.15">
      <c r="A4" s="120"/>
      <c r="B4" s="113"/>
      <c r="C4" s="105"/>
      <c r="D4" s="103"/>
      <c r="E4" s="103"/>
      <c r="F4" s="115"/>
    </row>
    <row r="5" spans="1:6" x14ac:dyDescent="0.15">
      <c r="A5" s="120"/>
      <c r="B5" s="113"/>
      <c r="C5" s="103"/>
      <c r="D5" s="103"/>
      <c r="E5" s="103"/>
      <c r="F5" s="115"/>
    </row>
    <row r="6" spans="1:6" ht="15" x14ac:dyDescent="0.15">
      <c r="A6" s="120"/>
      <c r="B6" s="113"/>
      <c r="C6" s="104" t="s">
        <v>5</v>
      </c>
      <c r="D6" s="432" t="s">
        <v>854</v>
      </c>
      <c r="E6" s="433"/>
      <c r="F6" s="115"/>
    </row>
    <row r="7" spans="1:6" ht="15" x14ac:dyDescent="0.15">
      <c r="A7" s="121"/>
      <c r="B7" s="113"/>
      <c r="C7" s="108" t="s">
        <v>853</v>
      </c>
      <c r="D7" s="432" t="s">
        <v>855</v>
      </c>
      <c r="E7" s="433"/>
      <c r="F7" s="115"/>
    </row>
    <row r="8" spans="1:6" ht="15" x14ac:dyDescent="0.15">
      <c r="A8" s="122"/>
      <c r="B8" s="113"/>
      <c r="C8" s="108" t="s">
        <v>859</v>
      </c>
      <c r="D8" s="432" t="s">
        <v>856</v>
      </c>
      <c r="E8" s="433"/>
      <c r="F8" s="115"/>
    </row>
    <row r="9" spans="1:6" ht="15" x14ac:dyDescent="0.15">
      <c r="A9" s="120"/>
      <c r="B9" s="113"/>
      <c r="C9" s="108" t="s">
        <v>6</v>
      </c>
      <c r="D9" s="432" t="s">
        <v>857</v>
      </c>
      <c r="E9" s="433"/>
      <c r="F9" s="115"/>
    </row>
    <row r="10" spans="1:6" ht="15" x14ac:dyDescent="0.15">
      <c r="A10" s="120"/>
      <c r="B10" s="113"/>
      <c r="C10" s="106"/>
      <c r="D10" s="106"/>
      <c r="E10" s="106"/>
      <c r="F10" s="115"/>
    </row>
    <row r="11" spans="1:6" ht="15" x14ac:dyDescent="0.15">
      <c r="A11" s="120"/>
      <c r="B11" s="113"/>
      <c r="C11" s="104" t="s">
        <v>7</v>
      </c>
      <c r="D11" s="103"/>
      <c r="E11" s="103"/>
      <c r="F11" s="115"/>
    </row>
    <row r="12" spans="1:6" x14ac:dyDescent="0.15">
      <c r="A12" s="120"/>
      <c r="B12" s="113"/>
      <c r="C12" s="127" t="s">
        <v>8</v>
      </c>
      <c r="D12" s="427"/>
      <c r="E12" s="428"/>
      <c r="F12" s="115" t="s">
        <v>9</v>
      </c>
    </row>
    <row r="13" spans="1:6" ht="13.5" customHeight="1" x14ac:dyDescent="0.15">
      <c r="A13" s="120"/>
      <c r="B13" s="113"/>
      <c r="C13" s="127" t="s">
        <v>10</v>
      </c>
      <c r="D13" s="427"/>
      <c r="E13" s="428"/>
      <c r="F13" s="115" t="s">
        <v>11</v>
      </c>
    </row>
    <row r="14" spans="1:6" ht="13.5" customHeight="1" x14ac:dyDescent="0.15">
      <c r="A14" s="120"/>
      <c r="B14" s="113"/>
      <c r="C14" s="127" t="s">
        <v>12</v>
      </c>
      <c r="D14" s="427"/>
      <c r="E14" s="428"/>
      <c r="F14" s="115" t="s">
        <v>11</v>
      </c>
    </row>
    <row r="15" spans="1:6" ht="13.5" customHeight="1" x14ac:dyDescent="0.15">
      <c r="A15" s="120"/>
      <c r="B15" s="113"/>
      <c r="C15" s="127" t="s">
        <v>13</v>
      </c>
      <c r="D15" s="427"/>
      <c r="E15" s="428"/>
      <c r="F15" s="115" t="s">
        <v>11</v>
      </c>
    </row>
    <row r="16" spans="1:6" ht="13.5" customHeight="1" x14ac:dyDescent="0.15">
      <c r="A16" s="120"/>
      <c r="B16" s="113"/>
      <c r="C16" s="127" t="s">
        <v>14</v>
      </c>
      <c r="D16" s="427"/>
      <c r="E16" s="428"/>
      <c r="F16" s="115" t="s">
        <v>11</v>
      </c>
    </row>
    <row r="17" spans="1:6" ht="13.5" customHeight="1" x14ac:dyDescent="0.15">
      <c r="A17" s="120"/>
      <c r="B17" s="113"/>
      <c r="C17" s="127" t="s">
        <v>15</v>
      </c>
      <c r="D17" s="427"/>
      <c r="E17" s="428"/>
      <c r="F17" s="115" t="s">
        <v>11</v>
      </c>
    </row>
    <row r="18" spans="1:6" ht="13.5" customHeight="1" x14ac:dyDescent="0.15">
      <c r="A18" s="120"/>
      <c r="B18" s="113"/>
      <c r="C18" s="127" t="s">
        <v>16</v>
      </c>
      <c r="D18" s="427"/>
      <c r="E18" s="428"/>
      <c r="F18" s="115" t="s">
        <v>11</v>
      </c>
    </row>
    <row r="19" spans="1:6" ht="16.5" x14ac:dyDescent="0.15">
      <c r="A19" s="120"/>
      <c r="B19" s="113"/>
      <c r="C19" s="127" t="s">
        <v>17</v>
      </c>
      <c r="D19" s="124"/>
      <c r="E19" s="125"/>
      <c r="F19" s="115" t="s">
        <v>18</v>
      </c>
    </row>
    <row r="20" spans="1:6" x14ac:dyDescent="0.15">
      <c r="A20" s="120"/>
      <c r="B20" s="113"/>
      <c r="C20" s="127" t="s">
        <v>19</v>
      </c>
      <c r="D20" s="427"/>
      <c r="E20" s="428"/>
      <c r="F20" s="115"/>
    </row>
    <row r="21" spans="1:6" x14ac:dyDescent="0.15">
      <c r="A21" s="120"/>
      <c r="B21" s="113"/>
      <c r="C21" s="127" t="s">
        <v>20</v>
      </c>
      <c r="D21" s="427"/>
      <c r="E21" s="428"/>
      <c r="F21" s="115"/>
    </row>
    <row r="22" spans="1:6" x14ac:dyDescent="0.15">
      <c r="A22" s="120"/>
      <c r="B22" s="113"/>
      <c r="C22" s="127" t="s">
        <v>21</v>
      </c>
      <c r="D22" s="427"/>
      <c r="E22" s="428"/>
      <c r="F22" s="115" t="s">
        <v>22</v>
      </c>
    </row>
    <row r="23" spans="1:6" ht="15" x14ac:dyDescent="0.15">
      <c r="A23" s="120"/>
      <c r="B23" s="113"/>
      <c r="C23" s="103"/>
      <c r="D23" s="103"/>
      <c r="E23" s="103"/>
      <c r="F23" s="116"/>
    </row>
    <row r="24" spans="1:6" ht="15" customHeight="1" x14ac:dyDescent="0.15">
      <c r="A24" s="120"/>
      <c r="B24" s="113"/>
      <c r="C24" s="108" t="s">
        <v>23</v>
      </c>
      <c r="D24" s="109" t="s">
        <v>24</v>
      </c>
      <c r="E24" s="107" t="s">
        <v>25</v>
      </c>
      <c r="F24" s="116"/>
    </row>
    <row r="25" spans="1:6" ht="15" customHeight="1" x14ac:dyDescent="0.15">
      <c r="A25" s="120"/>
      <c r="B25" s="113"/>
      <c r="C25" s="126" t="s">
        <v>26</v>
      </c>
      <c r="D25" s="35"/>
      <c r="E25" s="35"/>
      <c r="F25" s="116"/>
    </row>
    <row r="26" spans="1:6" ht="15" customHeight="1" x14ac:dyDescent="0.15">
      <c r="A26" s="120"/>
      <c r="B26" s="113"/>
      <c r="C26" s="126" t="s">
        <v>27</v>
      </c>
      <c r="D26" s="35"/>
      <c r="E26" s="35"/>
      <c r="F26" s="116"/>
    </row>
    <row r="27" spans="1:6" ht="15" customHeight="1" x14ac:dyDescent="0.15">
      <c r="A27" s="120"/>
      <c r="B27" s="113"/>
      <c r="C27" s="103"/>
      <c r="D27" s="103"/>
      <c r="E27" s="103"/>
      <c r="F27" s="115"/>
    </row>
    <row r="28" spans="1:6" ht="15" customHeight="1" x14ac:dyDescent="0.15">
      <c r="A28" s="120"/>
      <c r="B28" s="113"/>
      <c r="C28" s="104" t="s">
        <v>28</v>
      </c>
      <c r="D28" s="103"/>
      <c r="E28" s="103"/>
      <c r="F28" s="115"/>
    </row>
    <row r="29" spans="1:6" ht="15" customHeight="1" x14ac:dyDescent="0.15">
      <c r="A29" s="120"/>
      <c r="B29" s="113"/>
      <c r="C29" s="127" t="s">
        <v>29</v>
      </c>
      <c r="D29" s="427"/>
      <c r="E29" s="428"/>
      <c r="F29" s="115"/>
    </row>
    <row r="30" spans="1:6" ht="15" customHeight="1" x14ac:dyDescent="0.15">
      <c r="A30" s="120"/>
      <c r="B30" s="113"/>
      <c r="C30" s="127" t="s">
        <v>30</v>
      </c>
      <c r="D30" s="427"/>
      <c r="E30" s="428"/>
      <c r="F30" s="115"/>
    </row>
    <row r="31" spans="1:6" ht="15" customHeight="1" x14ac:dyDescent="0.15">
      <c r="A31" s="120"/>
      <c r="B31" s="113"/>
      <c r="C31" s="127" t="s">
        <v>31</v>
      </c>
      <c r="D31" s="427"/>
      <c r="E31" s="428"/>
      <c r="F31" s="115" t="s">
        <v>32</v>
      </c>
    </row>
    <row r="32" spans="1:6" ht="15" customHeight="1" x14ac:dyDescent="0.15">
      <c r="A32" s="120"/>
      <c r="B32" s="113"/>
      <c r="C32" s="127" t="s">
        <v>33</v>
      </c>
      <c r="D32" s="427"/>
      <c r="E32" s="428"/>
      <c r="F32" s="115" t="s">
        <v>34</v>
      </c>
    </row>
    <row r="33" spans="1:6" ht="15" customHeight="1" x14ac:dyDescent="0.15">
      <c r="A33" s="120"/>
      <c r="B33" s="113"/>
      <c r="C33" s="127" t="s">
        <v>35</v>
      </c>
      <c r="D33" s="427"/>
      <c r="E33" s="428"/>
      <c r="F33" s="115" t="s">
        <v>36</v>
      </c>
    </row>
    <row r="34" spans="1:6" ht="15" customHeight="1" x14ac:dyDescent="0.15">
      <c r="A34" s="120"/>
      <c r="B34" s="113"/>
      <c r="C34" s="127" t="s">
        <v>37</v>
      </c>
      <c r="D34" s="427"/>
      <c r="E34" s="428"/>
      <c r="F34" s="115"/>
    </row>
    <row r="35" spans="1:6" ht="15" customHeight="1" x14ac:dyDescent="0.15">
      <c r="A35" s="120"/>
      <c r="B35" s="113"/>
      <c r="C35" s="103"/>
      <c r="D35" s="103"/>
      <c r="E35" s="103"/>
      <c r="F35" s="115"/>
    </row>
    <row r="36" spans="1:6" ht="15" customHeight="1" x14ac:dyDescent="0.15">
      <c r="A36" s="120"/>
      <c r="B36" s="113"/>
      <c r="C36" s="104" t="s">
        <v>38</v>
      </c>
      <c r="D36" s="103"/>
      <c r="E36" s="103"/>
      <c r="F36" s="115"/>
    </row>
    <row r="37" spans="1:6" ht="15" customHeight="1" x14ac:dyDescent="0.15">
      <c r="A37" s="120"/>
      <c r="B37" s="113"/>
      <c r="C37" s="127" t="s">
        <v>39</v>
      </c>
      <c r="D37" s="427"/>
      <c r="E37" s="428"/>
      <c r="F37" s="115"/>
    </row>
    <row r="38" spans="1:6" ht="15" customHeight="1" x14ac:dyDescent="0.15">
      <c r="A38" s="120"/>
      <c r="B38" s="113"/>
      <c r="C38" s="127" t="s">
        <v>40</v>
      </c>
      <c r="D38" s="427"/>
      <c r="E38" s="428"/>
      <c r="F38" s="115"/>
    </row>
    <row r="39" spans="1:6" ht="15" customHeight="1" x14ac:dyDescent="0.15">
      <c r="A39" s="120"/>
      <c r="B39" s="113"/>
      <c r="C39" s="127" t="s">
        <v>41</v>
      </c>
      <c r="D39" s="427"/>
      <c r="E39" s="428"/>
      <c r="F39" s="115" t="s">
        <v>42</v>
      </c>
    </row>
    <row r="40" spans="1:6" ht="15" customHeight="1" x14ac:dyDescent="0.15">
      <c r="A40" s="120"/>
      <c r="B40" s="113"/>
      <c r="C40" s="127" t="s">
        <v>43</v>
      </c>
      <c r="D40" s="427"/>
      <c r="E40" s="428"/>
      <c r="F40" s="115" t="s">
        <v>42</v>
      </c>
    </row>
    <row r="41" spans="1:6" ht="15" customHeight="1" x14ac:dyDescent="0.15">
      <c r="A41" s="120"/>
      <c r="B41" s="113"/>
      <c r="C41" s="103"/>
      <c r="D41" s="103"/>
      <c r="E41" s="103"/>
      <c r="F41" s="115"/>
    </row>
    <row r="42" spans="1:6" ht="15" customHeight="1" x14ac:dyDescent="0.15">
      <c r="A42" s="120"/>
      <c r="B42" s="113"/>
      <c r="C42" s="104" t="s">
        <v>44</v>
      </c>
      <c r="D42" s="103"/>
      <c r="E42" s="103"/>
      <c r="F42" s="115"/>
    </row>
    <row r="43" spans="1:6" ht="15" customHeight="1" x14ac:dyDescent="0.15">
      <c r="A43" s="120"/>
      <c r="B43" s="113"/>
      <c r="C43" s="127" t="s">
        <v>45</v>
      </c>
      <c r="D43" s="427"/>
      <c r="E43" s="428"/>
      <c r="F43" s="115"/>
    </row>
    <row r="44" spans="1:6" ht="15" customHeight="1" x14ac:dyDescent="0.15">
      <c r="A44" s="120"/>
      <c r="B44" s="113"/>
      <c r="C44" s="103"/>
      <c r="D44" s="103"/>
      <c r="E44" s="103"/>
      <c r="F44" s="115"/>
    </row>
    <row r="45" spans="1:6" ht="15" customHeight="1" x14ac:dyDescent="0.15">
      <c r="A45" s="120"/>
      <c r="B45" s="113"/>
      <c r="C45" s="104" t="s">
        <v>46</v>
      </c>
      <c r="D45" s="107" t="s">
        <v>47</v>
      </c>
      <c r="E45" s="107" t="s">
        <v>6</v>
      </c>
      <c r="F45" s="115"/>
    </row>
    <row r="46" spans="1:6" ht="15" customHeight="1" x14ac:dyDescent="0.15">
      <c r="A46" s="120"/>
      <c r="B46" s="113"/>
      <c r="C46" s="127" t="s">
        <v>48</v>
      </c>
      <c r="D46" s="35"/>
      <c r="E46" s="35"/>
      <c r="F46" s="115"/>
    </row>
    <row r="47" spans="1:6" ht="15" customHeight="1" x14ac:dyDescent="0.15">
      <c r="A47" s="120"/>
      <c r="B47" s="113"/>
      <c r="C47" s="127" t="s">
        <v>49</v>
      </c>
      <c r="D47" s="35"/>
      <c r="E47" s="35"/>
      <c r="F47" s="115"/>
    </row>
    <row r="48" spans="1:6" ht="15" customHeight="1" x14ac:dyDescent="0.15">
      <c r="A48" s="120"/>
      <c r="B48" s="113"/>
      <c r="C48" s="103"/>
      <c r="D48" s="103"/>
      <c r="E48" s="103"/>
      <c r="F48" s="115"/>
    </row>
    <row r="49" spans="1:6" ht="15" customHeight="1" x14ac:dyDescent="0.15">
      <c r="A49" s="120"/>
      <c r="B49" s="113"/>
      <c r="C49" s="108" t="s">
        <v>50</v>
      </c>
      <c r="D49" s="103"/>
      <c r="E49" s="103"/>
      <c r="F49" s="115"/>
    </row>
    <row r="50" spans="1:6" ht="15" customHeight="1" x14ac:dyDescent="0.15">
      <c r="A50" s="120"/>
      <c r="B50" s="113"/>
      <c r="C50" s="104" t="s">
        <v>51</v>
      </c>
      <c r="D50" s="103"/>
      <c r="E50" s="103"/>
      <c r="F50" s="115"/>
    </row>
    <row r="51" spans="1:6" ht="15" customHeight="1" x14ac:dyDescent="0.15">
      <c r="A51" s="120"/>
      <c r="B51" s="113"/>
      <c r="C51" s="126" t="s">
        <v>52</v>
      </c>
      <c r="D51" s="427"/>
      <c r="E51" s="428"/>
      <c r="F51" s="115"/>
    </row>
    <row r="52" spans="1:6" ht="15" customHeight="1" x14ac:dyDescent="0.15">
      <c r="A52" s="120"/>
      <c r="B52" s="113"/>
      <c r="C52" s="127" t="s">
        <v>53</v>
      </c>
      <c r="D52" s="427"/>
      <c r="E52" s="428"/>
      <c r="F52" s="115"/>
    </row>
    <row r="53" spans="1:6" ht="15" customHeight="1" x14ac:dyDescent="0.15">
      <c r="A53" s="120"/>
      <c r="B53" s="113"/>
      <c r="C53" s="127" t="s">
        <v>54</v>
      </c>
      <c r="D53" s="434" t="s">
        <v>839</v>
      </c>
      <c r="E53" s="435"/>
      <c r="F53" s="115" t="s">
        <v>11</v>
      </c>
    </row>
    <row r="54" spans="1:6" ht="15" customHeight="1" x14ac:dyDescent="0.15">
      <c r="A54" s="120"/>
      <c r="B54" s="113"/>
      <c r="C54" s="127" t="s">
        <v>55</v>
      </c>
      <c r="D54" s="427"/>
      <c r="E54" s="428"/>
      <c r="F54" s="115" t="s">
        <v>56</v>
      </c>
    </row>
    <row r="55" spans="1:6" ht="15" customHeight="1" x14ac:dyDescent="0.15">
      <c r="A55" s="120"/>
      <c r="B55" s="113"/>
      <c r="C55" s="127" t="s">
        <v>57</v>
      </c>
      <c r="D55" s="427"/>
      <c r="E55" s="428"/>
      <c r="F55" s="115" t="s">
        <v>58</v>
      </c>
    </row>
    <row r="56" spans="1:6" ht="15" customHeight="1" x14ac:dyDescent="0.15">
      <c r="A56" s="120"/>
      <c r="B56" s="113"/>
      <c r="C56" s="126" t="s">
        <v>59</v>
      </c>
      <c r="D56" s="427"/>
      <c r="E56" s="428"/>
      <c r="F56" s="116"/>
    </row>
    <row r="57" spans="1:6" ht="15" customHeight="1" x14ac:dyDescent="0.15">
      <c r="A57" s="120"/>
      <c r="B57" s="117"/>
      <c r="C57" s="118"/>
      <c r="D57" s="118"/>
      <c r="E57" s="118"/>
      <c r="F57" s="128"/>
    </row>
    <row r="58" spans="1:6" ht="15" customHeight="1" x14ac:dyDescent="0.15">
      <c r="A58" s="120"/>
      <c r="B58" s="113"/>
      <c r="C58" s="104" t="s">
        <v>60</v>
      </c>
      <c r="D58" s="103"/>
      <c r="E58" s="103"/>
      <c r="F58" s="115"/>
    </row>
    <row r="59" spans="1:6" ht="15" customHeight="1" x14ac:dyDescent="0.15">
      <c r="A59" s="120"/>
      <c r="B59" s="113"/>
      <c r="C59" s="107" t="s">
        <v>61</v>
      </c>
      <c r="D59" s="107" t="s">
        <v>47</v>
      </c>
      <c r="E59" s="107" t="s">
        <v>62</v>
      </c>
      <c r="F59" s="115"/>
    </row>
    <row r="60" spans="1:6" ht="15" customHeight="1" x14ac:dyDescent="0.15">
      <c r="A60" s="120"/>
      <c r="B60" s="113"/>
      <c r="C60" s="127" t="s">
        <v>63</v>
      </c>
      <c r="D60" s="35"/>
      <c r="E60" s="35"/>
      <c r="F60" s="115" t="s">
        <v>25</v>
      </c>
    </row>
    <row r="61" spans="1:6" ht="15" customHeight="1" x14ac:dyDescent="0.15">
      <c r="A61" s="120"/>
      <c r="B61" s="113"/>
      <c r="C61" s="127" t="s">
        <v>64</v>
      </c>
      <c r="D61" s="35"/>
      <c r="E61" s="35"/>
      <c r="F61" s="115" t="s">
        <v>25</v>
      </c>
    </row>
    <row r="62" spans="1:6" ht="15" customHeight="1" x14ac:dyDescent="0.15">
      <c r="A62" s="120"/>
      <c r="B62" s="113"/>
      <c r="C62" s="127" t="s">
        <v>65</v>
      </c>
      <c r="D62" s="35"/>
      <c r="E62" s="35"/>
      <c r="F62" s="115" t="s">
        <v>25</v>
      </c>
    </row>
    <row r="63" spans="1:6" ht="15" customHeight="1" x14ac:dyDescent="0.15">
      <c r="A63" s="120"/>
      <c r="B63" s="113"/>
      <c r="C63" s="127" t="s">
        <v>66</v>
      </c>
      <c r="D63" s="35"/>
      <c r="E63" s="35"/>
      <c r="F63" s="115" t="s">
        <v>25</v>
      </c>
    </row>
    <row r="64" spans="1:6" ht="15" customHeight="1" x14ac:dyDescent="0.15">
      <c r="A64" s="120"/>
      <c r="B64" s="113"/>
      <c r="C64" s="127" t="s">
        <v>67</v>
      </c>
      <c r="D64" s="35"/>
      <c r="E64" s="35"/>
      <c r="F64" s="115" t="s">
        <v>25</v>
      </c>
    </row>
    <row r="65" spans="1:6" ht="15" customHeight="1" x14ac:dyDescent="0.15">
      <c r="A65" s="120"/>
      <c r="B65" s="113"/>
      <c r="C65" s="103"/>
      <c r="D65" s="103"/>
      <c r="E65" s="103"/>
      <c r="F65" s="115"/>
    </row>
    <row r="66" spans="1:6" ht="15" customHeight="1" x14ac:dyDescent="0.15">
      <c r="A66" s="120"/>
      <c r="B66" s="113"/>
      <c r="C66" s="104" t="s">
        <v>68</v>
      </c>
      <c r="D66" s="103"/>
      <c r="E66" s="103"/>
      <c r="F66" s="116"/>
    </row>
    <row r="67" spans="1:6" ht="15" customHeight="1" x14ac:dyDescent="0.15">
      <c r="A67" s="120"/>
      <c r="B67" s="113"/>
      <c r="C67" s="126" t="s">
        <v>69</v>
      </c>
      <c r="D67" s="427"/>
      <c r="E67" s="428"/>
      <c r="F67" s="116"/>
    </row>
    <row r="68" spans="1:6" ht="15" customHeight="1" x14ac:dyDescent="0.15">
      <c r="A68" s="120"/>
      <c r="B68" s="113"/>
      <c r="C68" s="126" t="s">
        <v>70</v>
      </c>
      <c r="D68" s="427"/>
      <c r="E68" s="428"/>
      <c r="F68" s="116"/>
    </row>
    <row r="69" spans="1:6" ht="15" customHeight="1" x14ac:dyDescent="0.15">
      <c r="A69" s="120"/>
      <c r="B69" s="113"/>
      <c r="C69" s="127" t="s">
        <v>71</v>
      </c>
      <c r="D69" s="427"/>
      <c r="E69" s="428"/>
      <c r="F69" s="115" t="s">
        <v>72</v>
      </c>
    </row>
    <row r="70" spans="1:6" ht="15" customHeight="1" x14ac:dyDescent="0.15">
      <c r="A70" s="120"/>
      <c r="B70" s="113"/>
      <c r="C70" s="127" t="s">
        <v>73</v>
      </c>
      <c r="D70" s="427"/>
      <c r="E70" s="428"/>
      <c r="F70" s="115" t="s">
        <v>72</v>
      </c>
    </row>
    <row r="71" spans="1:6" ht="15" customHeight="1" x14ac:dyDescent="0.15">
      <c r="A71" s="120"/>
      <c r="B71" s="113"/>
      <c r="C71" s="127" t="s">
        <v>74</v>
      </c>
      <c r="D71" s="427"/>
      <c r="E71" s="428"/>
      <c r="F71" s="115" t="s">
        <v>72</v>
      </c>
    </row>
    <row r="72" spans="1:6" ht="15" customHeight="1" x14ac:dyDescent="0.15">
      <c r="A72" s="120"/>
      <c r="B72" s="113"/>
      <c r="C72" s="127" t="s">
        <v>75</v>
      </c>
      <c r="D72" s="427"/>
      <c r="E72" s="428"/>
      <c r="F72" s="115" t="s">
        <v>72</v>
      </c>
    </row>
    <row r="73" spans="1:6" ht="15" customHeight="1" x14ac:dyDescent="0.15">
      <c r="A73" s="120"/>
      <c r="B73" s="113"/>
      <c r="C73" s="103"/>
      <c r="D73" s="103"/>
      <c r="E73" s="103"/>
      <c r="F73" s="116"/>
    </row>
    <row r="74" spans="1:6" ht="15" customHeight="1" x14ac:dyDescent="0.15">
      <c r="A74" s="120"/>
      <c r="B74" s="113"/>
      <c r="C74" s="104" t="s">
        <v>76</v>
      </c>
      <c r="D74" s="103"/>
      <c r="E74" s="103"/>
      <c r="F74" s="115"/>
    </row>
    <row r="75" spans="1:6" ht="15" customHeight="1" x14ac:dyDescent="0.15">
      <c r="A75" s="120"/>
      <c r="B75" s="113"/>
      <c r="C75" s="103" t="s">
        <v>77</v>
      </c>
      <c r="D75" s="427"/>
      <c r="E75" s="428"/>
      <c r="F75" s="115"/>
    </row>
    <row r="76" spans="1:6" ht="15" customHeight="1" x14ac:dyDescent="0.15">
      <c r="A76" s="120"/>
      <c r="B76" s="117"/>
      <c r="C76" s="118"/>
      <c r="D76" s="118"/>
      <c r="E76" s="118"/>
      <c r="F76" s="119"/>
    </row>
    <row r="77" spans="1:6" ht="18" customHeight="1" x14ac:dyDescent="0.15">
      <c r="A77" s="120"/>
    </row>
    <row r="78" spans="1:6" ht="18" customHeight="1" x14ac:dyDescent="0.15">
      <c r="A78" s="120"/>
    </row>
    <row r="79" spans="1:6" ht="18" customHeight="1" x14ac:dyDescent="0.15">
      <c r="A79" s="120"/>
    </row>
    <row r="80" spans="1:6" ht="18" customHeight="1" x14ac:dyDescent="0.15">
      <c r="A80" s="120"/>
    </row>
    <row r="81" spans="1:6" ht="18" customHeight="1" x14ac:dyDescent="0.15">
      <c r="A81" s="120"/>
    </row>
    <row r="82" spans="1:6" ht="18" customHeight="1" x14ac:dyDescent="0.15">
      <c r="A82" s="120"/>
    </row>
    <row r="83" spans="1:6" ht="18" customHeight="1" x14ac:dyDescent="0.15">
      <c r="A83" s="120"/>
    </row>
    <row r="84" spans="1:6" ht="18" customHeight="1" x14ac:dyDescent="0.15">
      <c r="A84" s="120"/>
      <c r="B84" s="123"/>
      <c r="C84"/>
    </row>
    <row r="85" spans="1:6" ht="18" customHeight="1" x14ac:dyDescent="0.2">
      <c r="A85" s="120"/>
      <c r="D85" s="24"/>
      <c r="E85" s="24"/>
      <c r="F85" s="24"/>
    </row>
    <row r="86" spans="1:6" ht="18" customHeight="1" x14ac:dyDescent="0.2">
      <c r="A86" s="120"/>
      <c r="D86" s="24"/>
      <c r="E86" s="24"/>
      <c r="F86" s="24"/>
    </row>
    <row r="87" spans="1:6" ht="18" customHeight="1" x14ac:dyDescent="0.2">
      <c r="A87" s="120"/>
      <c r="D87" s="24"/>
      <c r="E87" s="24"/>
      <c r="F87" s="24"/>
    </row>
    <row r="88" spans="1:6" ht="18" customHeight="1" x14ac:dyDescent="0.2">
      <c r="A88" s="120"/>
      <c r="D88" s="24"/>
      <c r="E88" s="24"/>
      <c r="F88" s="24"/>
    </row>
    <row r="89" spans="1:6" ht="18" customHeight="1" x14ac:dyDescent="0.2">
      <c r="A89" s="120"/>
      <c r="D89" s="24"/>
      <c r="E89" s="24"/>
      <c r="F89" s="24"/>
    </row>
    <row r="90" spans="1:6" ht="18" customHeight="1" x14ac:dyDescent="0.2">
      <c r="A90" s="120"/>
      <c r="D90" s="24"/>
      <c r="E90" s="24"/>
      <c r="F90" s="24"/>
    </row>
    <row r="91" spans="1:6" x14ac:dyDescent="0.2">
      <c r="D91" s="24"/>
      <c r="E91" s="24"/>
      <c r="F91" s="24"/>
    </row>
    <row r="92" spans="1:6" x14ac:dyDescent="0.2">
      <c r="D92" s="24"/>
      <c r="E92" s="24"/>
      <c r="F92" s="24"/>
    </row>
    <row r="93" spans="1:6" x14ac:dyDescent="0.2">
      <c r="D93" s="24"/>
      <c r="E93" s="24"/>
      <c r="F93" s="24"/>
    </row>
  </sheetData>
  <sheetProtection selectLockedCells="1"/>
  <mergeCells count="39">
    <mergeCell ref="D71:E71"/>
    <mergeCell ref="D72:E72"/>
    <mergeCell ref="D75:E75"/>
    <mergeCell ref="D51:E51"/>
    <mergeCell ref="D52:E52"/>
    <mergeCell ref="D56:E56"/>
    <mergeCell ref="D54:E54"/>
    <mergeCell ref="D55:E55"/>
    <mergeCell ref="D53:E53"/>
    <mergeCell ref="D67:E67"/>
    <mergeCell ref="D68:E68"/>
    <mergeCell ref="D69:E69"/>
    <mergeCell ref="D70:E70"/>
    <mergeCell ref="D43:E43"/>
    <mergeCell ref="D34:E34"/>
    <mergeCell ref="D21:E21"/>
    <mergeCell ref="D22:E22"/>
    <mergeCell ref="D29:E29"/>
    <mergeCell ref="D30:E30"/>
    <mergeCell ref="D31:E31"/>
    <mergeCell ref="D32:E32"/>
    <mergeCell ref="D33:E33"/>
    <mergeCell ref="D37:E37"/>
    <mergeCell ref="D38:E38"/>
    <mergeCell ref="D39:E39"/>
    <mergeCell ref="D40:E40"/>
    <mergeCell ref="D20:E20"/>
    <mergeCell ref="C3:E3"/>
    <mergeCell ref="D6:E6"/>
    <mergeCell ref="D7:E7"/>
    <mergeCell ref="D8:E8"/>
    <mergeCell ref="D13:E13"/>
    <mergeCell ref="D9:E9"/>
    <mergeCell ref="D12:E12"/>
    <mergeCell ref="D14:E14"/>
    <mergeCell ref="D15:E15"/>
    <mergeCell ref="D16:E16"/>
    <mergeCell ref="D17:E17"/>
    <mergeCell ref="D18:E18"/>
  </mergeCells>
  <phoneticPr fontId="0" type="noConversion"/>
  <printOptions horizontalCentered="1"/>
  <pageMargins left="0.59055118110236227" right="0.59055118110236227" top="0.39370078740157483" bottom="0.51181102362204722" header="0.51181102362204722" footer="0"/>
  <pageSetup paperSize="9" firstPageNumber="29" fitToHeight="2"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B2:H40"/>
  <sheetViews>
    <sheetView showGridLines="0" zoomScaleNormal="100" zoomScaleSheetLayoutView="100" workbookViewId="0">
      <selection activeCell="D18" sqref="D18"/>
    </sheetView>
  </sheetViews>
  <sheetFormatPr defaultColWidth="9.625" defaultRowHeight="12.75" x14ac:dyDescent="0.15"/>
  <cols>
    <col min="1" max="1" width="9.625" style="1"/>
    <col min="2" max="2" width="5.5" style="1" customWidth="1"/>
    <col min="3" max="3" width="40.125" style="1" customWidth="1"/>
    <col min="4" max="5" width="23.375" style="1" customWidth="1"/>
    <col min="6" max="6" width="10" style="1" customWidth="1"/>
    <col min="7" max="7" width="5.5" style="1" customWidth="1"/>
    <col min="8" max="16384" width="9.625" style="1"/>
  </cols>
  <sheetData>
    <row r="2" spans="2:8" ht="22.5" customHeight="1" x14ac:dyDescent="0.15">
      <c r="B2" s="110"/>
      <c r="C2" s="111"/>
      <c r="D2" s="111"/>
      <c r="E2" s="111"/>
      <c r="F2" s="111"/>
      <c r="G2" s="156"/>
    </row>
    <row r="3" spans="2:8" s="57" customFormat="1" ht="17.25" customHeight="1" x14ac:dyDescent="0.15">
      <c r="B3" s="113"/>
      <c r="C3" s="439" t="s">
        <v>939</v>
      </c>
      <c r="D3" s="440"/>
      <c r="E3" s="440"/>
      <c r="F3" s="441"/>
      <c r="G3" s="115"/>
      <c r="H3" s="4"/>
    </row>
    <row r="4" spans="2:8" s="5" customFormat="1" ht="16.5" customHeight="1" x14ac:dyDescent="0.15">
      <c r="B4" s="113"/>
      <c r="C4" s="442" t="s">
        <v>78</v>
      </c>
      <c r="D4" s="443"/>
      <c r="E4" s="443"/>
      <c r="F4" s="444"/>
      <c r="G4" s="115"/>
      <c r="H4" s="4"/>
    </row>
    <row r="5" spans="2:8" s="4" customFormat="1" ht="16.5" customHeight="1" x14ac:dyDescent="0.15">
      <c r="B5" s="113"/>
      <c r="C5" s="157"/>
      <c r="D5" s="157"/>
      <c r="E5" s="157"/>
      <c r="F5" s="157"/>
      <c r="G5" s="115"/>
    </row>
    <row r="6" spans="2:8" s="4" customFormat="1" ht="16.5" customHeight="1" x14ac:dyDescent="0.15">
      <c r="B6" s="113"/>
      <c r="C6" s="157"/>
      <c r="D6" s="157"/>
      <c r="E6" s="157"/>
      <c r="F6" s="157"/>
      <c r="G6" s="115"/>
    </row>
    <row r="7" spans="2:8" s="4" customFormat="1" ht="16.5" customHeight="1" x14ac:dyDescent="0.15">
      <c r="B7" s="113"/>
      <c r="C7" s="158" t="s">
        <v>5</v>
      </c>
      <c r="D7" s="153"/>
      <c r="E7" s="445" t="str">
        <f>Projeto!D7 &amp; " -  " &amp; Projeto!D6</f>
        <v>TBD - 001 -  NAVIO TANQUE</v>
      </c>
      <c r="F7" s="445"/>
      <c r="G7" s="115"/>
    </row>
    <row r="8" spans="2:8" s="4" customFormat="1" ht="16.5" customHeight="1" x14ac:dyDescent="0.15">
      <c r="B8" s="113"/>
      <c r="C8" s="159" t="s">
        <v>79</v>
      </c>
      <c r="D8" s="154"/>
      <c r="E8" s="445" t="s">
        <v>80</v>
      </c>
      <c r="F8" s="445"/>
      <c r="G8" s="115"/>
    </row>
    <row r="9" spans="2:8" s="4" customFormat="1" ht="16.5" customHeight="1" x14ac:dyDescent="0.15">
      <c r="B9" s="113"/>
      <c r="C9" s="159" t="s">
        <v>81</v>
      </c>
      <c r="D9" s="155"/>
      <c r="E9" s="438" t="s">
        <v>82</v>
      </c>
      <c r="F9" s="438"/>
      <c r="G9" s="115"/>
    </row>
    <row r="10" spans="2:8" s="4" customFormat="1" ht="16.5" customHeight="1" x14ac:dyDescent="0.15">
      <c r="B10" s="113"/>
      <c r="C10" s="159" t="s">
        <v>83</v>
      </c>
      <c r="D10" s="155"/>
      <c r="E10" s="437">
        <v>1.2344999999999999</v>
      </c>
      <c r="F10" s="437"/>
      <c r="G10" s="115"/>
    </row>
    <row r="11" spans="2:8" s="4" customFormat="1" ht="16.5" customHeight="1" x14ac:dyDescent="0.15">
      <c r="B11" s="113"/>
      <c r="C11" s="157"/>
      <c r="D11" s="157"/>
      <c r="E11" s="157"/>
      <c r="F11" s="157"/>
      <c r="G11" s="115"/>
    </row>
    <row r="12" spans="2:8" s="4" customFormat="1" ht="16.5" customHeight="1" x14ac:dyDescent="0.15">
      <c r="B12" s="113"/>
      <c r="C12" s="105" t="s">
        <v>84</v>
      </c>
      <c r="D12" s="171">
        <f>'MOD + C. Diretos'!D48</f>
        <v>0</v>
      </c>
      <c r="E12" s="155"/>
      <c r="F12" s="153"/>
      <c r="G12" s="115"/>
    </row>
    <row r="13" spans="2:8" s="4" customFormat="1" ht="16.5" customHeight="1" x14ac:dyDescent="0.15">
      <c r="B13" s="113"/>
      <c r="C13" s="157"/>
      <c r="D13" s="162"/>
      <c r="E13" s="155"/>
      <c r="F13" s="155"/>
      <c r="G13" s="115"/>
    </row>
    <row r="14" spans="2:8" s="4" customFormat="1" ht="16.5" customHeight="1" x14ac:dyDescent="0.15">
      <c r="B14" s="113"/>
      <c r="C14" s="160"/>
      <c r="D14" s="163"/>
      <c r="E14" s="164"/>
      <c r="F14" s="155"/>
      <c r="G14" s="115"/>
    </row>
    <row r="15" spans="2:8" s="4" customFormat="1" ht="16.5" customHeight="1" x14ac:dyDescent="0.15">
      <c r="B15" s="113"/>
      <c r="C15" s="161" t="s">
        <v>85</v>
      </c>
      <c r="D15" s="171">
        <f>SUM(ODP!H31:I31)</f>
        <v>0</v>
      </c>
      <c r="E15" s="165"/>
      <c r="F15" s="166"/>
      <c r="G15" s="115"/>
    </row>
    <row r="16" spans="2:8" s="4" customFormat="1" ht="16.5" customHeight="1" x14ac:dyDescent="0.15">
      <c r="B16" s="113"/>
      <c r="C16" s="106"/>
      <c r="D16" s="162"/>
      <c r="E16" s="162"/>
      <c r="F16" s="155"/>
      <c r="G16" s="115"/>
    </row>
    <row r="17" spans="2:8" s="4" customFormat="1" ht="16.5" customHeight="1" x14ac:dyDescent="0.15">
      <c r="B17" s="113"/>
      <c r="C17" s="105"/>
      <c r="D17" s="155"/>
      <c r="E17" s="155"/>
      <c r="F17" s="155"/>
      <c r="G17" s="115"/>
    </row>
    <row r="18" spans="2:8" s="4" customFormat="1" ht="16.5" customHeight="1" x14ac:dyDescent="0.15">
      <c r="B18" s="113"/>
      <c r="C18" s="105" t="s">
        <v>86</v>
      </c>
      <c r="D18" s="162"/>
      <c r="E18" s="171">
        <f>D12+D15</f>
        <v>0</v>
      </c>
      <c r="F18" s="155"/>
      <c r="G18" s="115"/>
    </row>
    <row r="19" spans="2:8" s="4" customFormat="1" ht="16.5" customHeight="1" x14ac:dyDescent="0.15">
      <c r="B19" s="113"/>
      <c r="C19" s="105"/>
      <c r="D19" s="155"/>
      <c r="E19" s="157"/>
      <c r="F19" s="155"/>
      <c r="G19" s="115"/>
    </row>
    <row r="20" spans="2:8" s="4" customFormat="1" ht="16.5" customHeight="1" x14ac:dyDescent="0.15">
      <c r="B20" s="113"/>
      <c r="C20" s="161" t="s">
        <v>87</v>
      </c>
      <c r="D20" s="171">
        <f>E18*F20</f>
        <v>0</v>
      </c>
      <c r="E20" s="155"/>
      <c r="F20" s="60">
        <v>0.05</v>
      </c>
      <c r="G20" s="115"/>
    </row>
    <row r="21" spans="2:8" s="4" customFormat="1" ht="16.5" customHeight="1" x14ac:dyDescent="0.15">
      <c r="B21" s="113"/>
      <c r="C21" s="105"/>
      <c r="D21" s="155"/>
      <c r="E21" s="155"/>
      <c r="F21" s="155"/>
      <c r="G21" s="115"/>
    </row>
    <row r="22" spans="2:8" s="4" customFormat="1" ht="16.5" customHeight="1" x14ac:dyDescent="0.15">
      <c r="B22" s="113"/>
      <c r="C22" s="105" t="s">
        <v>88</v>
      </c>
      <c r="D22" s="162"/>
      <c r="E22" s="171">
        <f>E18+D20</f>
        <v>0</v>
      </c>
      <c r="F22" s="155"/>
      <c r="G22" s="115"/>
    </row>
    <row r="23" spans="2:8" s="4" customFormat="1" ht="16.5" customHeight="1" x14ac:dyDescent="0.15">
      <c r="B23" s="113"/>
      <c r="C23" s="105"/>
      <c r="D23" s="163"/>
      <c r="E23" s="157"/>
      <c r="F23" s="155"/>
      <c r="G23" s="115"/>
    </row>
    <row r="24" spans="2:8" s="4" customFormat="1" ht="16.5" customHeight="1" x14ac:dyDescent="0.15">
      <c r="B24" s="113"/>
      <c r="C24" s="161" t="s">
        <v>89</v>
      </c>
      <c r="D24" s="171">
        <f>'MOD + C. Diretos'!E34*Resumo!F24</f>
        <v>0</v>
      </c>
      <c r="E24" s="162"/>
      <c r="F24" s="60">
        <v>0.06</v>
      </c>
      <c r="G24" s="115"/>
    </row>
    <row r="25" spans="2:8" s="4" customFormat="1" ht="16.5" customHeight="1" x14ac:dyDescent="0.15">
      <c r="B25" s="113"/>
      <c r="C25" s="161" t="s">
        <v>90</v>
      </c>
      <c r="D25" s="155"/>
      <c r="E25" s="155"/>
      <c r="F25" s="155"/>
      <c r="G25" s="115"/>
      <c r="H25" s="58"/>
    </row>
    <row r="26" spans="2:8" s="4" customFormat="1" ht="16.5" customHeight="1" x14ac:dyDescent="0.15">
      <c r="B26" s="113"/>
      <c r="C26" s="161"/>
      <c r="D26" s="155"/>
      <c r="E26" s="155"/>
      <c r="F26" s="155"/>
      <c r="G26" s="115"/>
      <c r="H26" s="58"/>
    </row>
    <row r="27" spans="2:8" s="4" customFormat="1" ht="16.5" customHeight="1" x14ac:dyDescent="0.15">
      <c r="B27" s="113"/>
      <c r="C27" s="161" t="s">
        <v>91</v>
      </c>
      <c r="D27" s="162"/>
      <c r="E27" s="171">
        <f>E22+D24</f>
        <v>0</v>
      </c>
      <c r="F27" s="155"/>
      <c r="G27" s="115"/>
      <c r="H27" s="58"/>
    </row>
    <row r="28" spans="2:8" s="4" customFormat="1" ht="16.5" customHeight="1" x14ac:dyDescent="0.15">
      <c r="B28" s="113"/>
      <c r="C28" s="103"/>
      <c r="D28" s="153"/>
      <c r="E28" s="157"/>
      <c r="F28" s="153"/>
      <c r="G28" s="115"/>
      <c r="H28" s="58"/>
    </row>
    <row r="29" spans="2:8" s="5" customFormat="1" ht="15" x14ac:dyDescent="0.15">
      <c r="B29" s="113"/>
      <c r="C29" s="161" t="s">
        <v>931</v>
      </c>
      <c r="D29" s="167"/>
      <c r="E29" s="61">
        <v>0</v>
      </c>
      <c r="F29" s="167"/>
      <c r="G29" s="115"/>
    </row>
    <row r="30" spans="2:8" ht="16.5" customHeight="1" x14ac:dyDescent="0.15">
      <c r="B30" s="113"/>
      <c r="C30" s="436" t="s">
        <v>860</v>
      </c>
      <c r="D30" s="436"/>
      <c r="E30" s="436"/>
      <c r="F30" s="168"/>
      <c r="G30" s="115"/>
      <c r="H30" s="59"/>
    </row>
    <row r="31" spans="2:8" ht="15" x14ac:dyDescent="0.15">
      <c r="B31" s="113"/>
      <c r="C31" s="161" t="s">
        <v>932</v>
      </c>
      <c r="D31" s="170"/>
      <c r="E31" s="171">
        <f>E27+E29</f>
        <v>0</v>
      </c>
      <c r="F31" s="169"/>
      <c r="G31" s="115"/>
    </row>
    <row r="32" spans="2:8" ht="14.25" x14ac:dyDescent="0.15">
      <c r="B32" s="113"/>
      <c r="C32" s="103"/>
      <c r="D32" s="103"/>
      <c r="E32" s="103"/>
      <c r="F32" s="103"/>
      <c r="G32" s="115"/>
    </row>
    <row r="33" spans="2:7" ht="14.25" x14ac:dyDescent="0.15">
      <c r="B33" s="117"/>
      <c r="C33" s="118"/>
      <c r="D33" s="118"/>
      <c r="E33" s="118"/>
      <c r="F33" s="118"/>
      <c r="G33" s="119"/>
    </row>
    <row r="35" spans="2:7" x14ac:dyDescent="0.15">
      <c r="D35" s="9"/>
      <c r="E35" s="3"/>
    </row>
    <row r="36" spans="2:7" x14ac:dyDescent="0.15">
      <c r="D36" s="3"/>
      <c r="E36" s="3"/>
    </row>
    <row r="37" spans="2:7" x14ac:dyDescent="0.15">
      <c r="D37" s="9"/>
      <c r="E37" s="9"/>
    </row>
    <row r="39" spans="2:7" x14ac:dyDescent="0.15">
      <c r="D39" s="8"/>
      <c r="E39" s="8"/>
    </row>
    <row r="40" spans="2:7" x14ac:dyDescent="0.15">
      <c r="D40" s="8"/>
      <c r="E40" s="8"/>
    </row>
  </sheetData>
  <sheetProtection selectLockedCells="1"/>
  <mergeCells count="7">
    <mergeCell ref="C30:E30"/>
    <mergeCell ref="E10:F10"/>
    <mergeCell ref="E9:F9"/>
    <mergeCell ref="C3:F3"/>
    <mergeCell ref="C4:F4"/>
    <mergeCell ref="E7:F7"/>
    <mergeCell ref="E8:F8"/>
  </mergeCells>
  <phoneticPr fontId="0" type="noConversion"/>
  <printOptions horizontalCentered="1"/>
  <pageMargins left="0.51181102362204722" right="0" top="0.39370078740157483" bottom="0.51181102362204722" header="0.51181102362204722" footer="0"/>
  <pageSetup paperSize="9" firstPageNumber="31" orientation="portrait" useFirstPageNumber="1" horizontalDpi="300" verticalDpi="300" r:id="rId1"/>
  <headerFooter alignWithMargins="0">
    <oddFooter>&amp;L&amp;"Arial,Normal"&amp;8&amp;F/&amp;A&amp;R&amp;"Arial,Normal"&amp;8&amp;P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Q388"/>
  <sheetViews>
    <sheetView showGridLines="0" zoomScale="115" zoomScaleNormal="115" zoomScaleSheetLayoutView="90" workbookViewId="0">
      <pane xSplit="13" ySplit="8" topLeftCell="N16" activePane="bottomRight" state="frozen"/>
      <selection pane="topRight" activeCell="N1" sqref="N1"/>
      <selection pane="bottomLeft" activeCell="A9" sqref="A9"/>
      <selection pane="bottomRight" activeCell="E6" sqref="E6"/>
    </sheetView>
  </sheetViews>
  <sheetFormatPr defaultColWidth="9.625" defaultRowHeight="12.75" x14ac:dyDescent="0.15"/>
  <cols>
    <col min="1" max="1" width="15.75" style="5" customWidth="1"/>
    <col min="2" max="2" width="10" style="5" customWidth="1"/>
    <col min="3" max="3" width="17.5" style="22" hidden="1" customWidth="1"/>
    <col min="4" max="4" width="26.25" style="22" hidden="1" customWidth="1"/>
    <col min="5" max="5" width="7.75" style="22" customWidth="1"/>
    <col min="6" max="6" width="43.75" style="5" customWidth="1"/>
    <col min="7" max="7" width="10.625" style="23" customWidth="1"/>
    <col min="8" max="8" width="17.75" style="5" customWidth="1"/>
    <col min="9" max="11" width="18.375" style="5" customWidth="1"/>
    <col min="12" max="13" width="12.5" style="5" customWidth="1"/>
    <col min="14" max="16" width="9.125" style="5" customWidth="1"/>
    <col min="17" max="16384" width="9.625" style="5"/>
  </cols>
  <sheetData>
    <row r="1" spans="1:17" s="1" customFormat="1" x14ac:dyDescent="0.15">
      <c r="A1" s="259"/>
      <c r="B1" s="259"/>
      <c r="C1" s="259"/>
      <c r="D1" s="259"/>
      <c r="E1" s="259"/>
      <c r="F1" s="259"/>
      <c r="G1" s="259"/>
      <c r="H1" s="259"/>
      <c r="I1" s="259"/>
      <c r="J1" s="259"/>
      <c r="K1" s="259"/>
      <c r="L1" s="259"/>
      <c r="M1" s="239"/>
    </row>
    <row r="2" spans="1:17" s="1" customFormat="1" ht="22.5" customHeight="1" x14ac:dyDescent="0.15">
      <c r="A2" s="103"/>
      <c r="B2" s="103"/>
      <c r="C2" s="103"/>
      <c r="D2" s="103"/>
      <c r="E2" s="103"/>
      <c r="F2" s="103"/>
      <c r="G2" s="103"/>
      <c r="H2" s="103"/>
      <c r="I2" s="103"/>
      <c r="J2" s="103"/>
      <c r="K2" s="103"/>
      <c r="L2" s="169"/>
      <c r="M2" s="257"/>
    </row>
    <row r="3" spans="1:17" s="57" customFormat="1" ht="17.25" customHeight="1" x14ac:dyDescent="0.15">
      <c r="A3" s="103"/>
      <c r="B3" s="172" t="s">
        <v>861</v>
      </c>
      <c r="C3" s="173"/>
      <c r="D3" s="173"/>
      <c r="E3" s="173"/>
      <c r="F3" s="173"/>
      <c r="G3" s="173"/>
      <c r="H3" s="173"/>
      <c r="I3" s="173"/>
      <c r="J3" s="173"/>
      <c r="K3" s="174"/>
      <c r="L3" s="240"/>
      <c r="M3" s="241"/>
    </row>
    <row r="4" spans="1:17" ht="16.5" customHeight="1" x14ac:dyDescent="0.15">
      <c r="A4" s="103"/>
      <c r="B4" s="175" t="s">
        <v>92</v>
      </c>
      <c r="C4" s="176"/>
      <c r="D4" s="176"/>
      <c r="E4" s="176"/>
      <c r="F4" s="176"/>
      <c r="G4" s="176"/>
      <c r="H4" s="176"/>
      <c r="I4" s="176"/>
      <c r="J4" s="176"/>
      <c r="K4" s="177"/>
      <c r="L4" s="240"/>
      <c r="M4" s="242"/>
    </row>
    <row r="5" spans="1:17" s="4" customFormat="1" ht="16.5" customHeight="1" x14ac:dyDescent="0.15">
      <c r="A5" s="103"/>
      <c r="B5" s="103"/>
      <c r="C5" s="157"/>
      <c r="D5" s="157"/>
      <c r="E5" s="157"/>
      <c r="F5" s="157"/>
      <c r="G5" s="157"/>
      <c r="H5" s="157"/>
      <c r="I5" s="157"/>
      <c r="J5" s="157"/>
      <c r="K5" s="269"/>
      <c r="L5" s="153"/>
      <c r="M5" s="243"/>
    </row>
    <row r="6" spans="1:17" ht="15.75" x14ac:dyDescent="0.15">
      <c r="A6" s="103"/>
      <c r="B6" s="103"/>
      <c r="C6" s="157"/>
      <c r="D6" s="157"/>
      <c r="E6" s="157"/>
      <c r="F6" s="157"/>
      <c r="G6" s="157"/>
      <c r="H6" s="157"/>
      <c r="I6" s="106" t="s">
        <v>93</v>
      </c>
      <c r="J6" s="106"/>
      <c r="K6" s="180" t="str">
        <f>Resumo!E8</f>
        <v>R$ / US$</v>
      </c>
      <c r="L6" s="244"/>
      <c r="M6" s="242"/>
    </row>
    <row r="7" spans="1:17" ht="16.5" customHeight="1" x14ac:dyDescent="0.15">
      <c r="A7" s="103"/>
      <c r="B7" s="103"/>
      <c r="C7" s="157"/>
      <c r="D7" s="157"/>
      <c r="E7" s="157"/>
      <c r="F7" s="157"/>
      <c r="G7" s="157"/>
      <c r="H7" s="157"/>
      <c r="I7" s="106" t="s">
        <v>94</v>
      </c>
      <c r="J7" s="106"/>
      <c r="K7" s="364">
        <f>Resumo!E10</f>
        <v>1.2344999999999999</v>
      </c>
      <c r="L7" s="244"/>
      <c r="M7" s="242"/>
    </row>
    <row r="8" spans="1:17" ht="16.5" customHeight="1" thickBot="1" x14ac:dyDescent="0.2">
      <c r="A8" s="103"/>
      <c r="B8" s="103"/>
      <c r="C8" s="178" t="s">
        <v>95</v>
      </c>
      <c r="D8" s="178" t="s">
        <v>96</v>
      </c>
      <c r="E8" s="178" t="s">
        <v>97</v>
      </c>
      <c r="F8" s="178" t="s">
        <v>98</v>
      </c>
      <c r="G8" s="405" t="s">
        <v>99</v>
      </c>
      <c r="H8" s="405" t="s">
        <v>100</v>
      </c>
      <c r="I8" s="180" t="s">
        <v>101</v>
      </c>
      <c r="J8" s="180" t="s">
        <v>102</v>
      </c>
      <c r="K8" s="180" t="s">
        <v>832</v>
      </c>
      <c r="L8" s="244"/>
      <c r="M8" s="242"/>
    </row>
    <row r="9" spans="1:17" ht="16.5" customHeight="1" x14ac:dyDescent="0.15">
      <c r="A9" s="103"/>
      <c r="B9" s="452" t="s">
        <v>103</v>
      </c>
      <c r="C9" s="131" t="s">
        <v>104</v>
      </c>
      <c r="D9" s="132" t="s">
        <v>105</v>
      </c>
      <c r="E9" s="133" t="s">
        <v>106</v>
      </c>
      <c r="F9" s="134" t="s">
        <v>862</v>
      </c>
      <c r="G9" s="203">
        <v>0</v>
      </c>
      <c r="H9" s="135" t="s">
        <v>25</v>
      </c>
      <c r="I9" s="143">
        <v>0</v>
      </c>
      <c r="J9" s="144">
        <v>0</v>
      </c>
      <c r="K9" s="365">
        <f>SUM(I9:J9)</f>
        <v>0</v>
      </c>
      <c r="L9" s="240"/>
      <c r="M9" s="242"/>
    </row>
    <row r="10" spans="1:17" ht="16.5" customHeight="1" x14ac:dyDescent="0.15">
      <c r="A10" s="103"/>
      <c r="B10" s="453"/>
      <c r="C10" s="129" t="s">
        <v>104</v>
      </c>
      <c r="D10" s="47" t="s">
        <v>105</v>
      </c>
      <c r="E10" s="30" t="s">
        <v>107</v>
      </c>
      <c r="F10" s="31" t="s">
        <v>863</v>
      </c>
      <c r="G10" s="204">
        <v>0</v>
      </c>
      <c r="H10" s="32" t="s">
        <v>25</v>
      </c>
      <c r="I10" s="142">
        <v>0</v>
      </c>
      <c r="J10" s="145">
        <v>0</v>
      </c>
      <c r="K10" s="366">
        <f t="shared" ref="K10:K73" si="0">SUM(I10:J10)</f>
        <v>0</v>
      </c>
      <c r="L10" s="240"/>
      <c r="M10" s="243"/>
      <c r="N10" s="4"/>
      <c r="O10" s="4"/>
      <c r="P10" s="4"/>
      <c r="Q10" s="4"/>
    </row>
    <row r="11" spans="1:17" ht="16.5" customHeight="1" x14ac:dyDescent="0.15">
      <c r="A11" s="103"/>
      <c r="B11" s="453"/>
      <c r="C11" s="129" t="s">
        <v>104</v>
      </c>
      <c r="D11" s="47" t="s">
        <v>105</v>
      </c>
      <c r="E11" s="30" t="s">
        <v>108</v>
      </c>
      <c r="F11" s="31" t="s">
        <v>109</v>
      </c>
      <c r="G11" s="204">
        <v>0</v>
      </c>
      <c r="H11" s="32" t="s">
        <v>25</v>
      </c>
      <c r="I11" s="142">
        <v>0</v>
      </c>
      <c r="J11" s="145">
        <v>0</v>
      </c>
      <c r="K11" s="366">
        <f t="shared" si="0"/>
        <v>0</v>
      </c>
      <c r="L11" s="244"/>
      <c r="M11" s="242"/>
    </row>
    <row r="12" spans="1:17" ht="16.5" customHeight="1" x14ac:dyDescent="0.15">
      <c r="A12" s="103"/>
      <c r="B12" s="453"/>
      <c r="C12" s="129" t="s">
        <v>104</v>
      </c>
      <c r="D12" s="47" t="s">
        <v>105</v>
      </c>
      <c r="E12" s="30" t="s">
        <v>110</v>
      </c>
      <c r="F12" s="33" t="s">
        <v>111</v>
      </c>
      <c r="G12" s="204">
        <v>0</v>
      </c>
      <c r="H12" s="32" t="s">
        <v>25</v>
      </c>
      <c r="I12" s="142">
        <v>0</v>
      </c>
      <c r="J12" s="145">
        <v>0</v>
      </c>
      <c r="K12" s="366">
        <f t="shared" si="0"/>
        <v>0</v>
      </c>
      <c r="L12" s="244"/>
      <c r="M12" s="242"/>
    </row>
    <row r="13" spans="1:17" ht="16.5" customHeight="1" x14ac:dyDescent="0.15">
      <c r="A13" s="103"/>
      <c r="B13" s="453"/>
      <c r="C13" s="129" t="s">
        <v>104</v>
      </c>
      <c r="D13" s="47" t="s">
        <v>105</v>
      </c>
      <c r="E13" s="30" t="s">
        <v>112</v>
      </c>
      <c r="F13" s="31" t="s">
        <v>113</v>
      </c>
      <c r="G13" s="204">
        <v>0</v>
      </c>
      <c r="H13" s="32" t="s">
        <v>25</v>
      </c>
      <c r="I13" s="142">
        <v>0</v>
      </c>
      <c r="J13" s="145">
        <v>0</v>
      </c>
      <c r="K13" s="366">
        <f t="shared" si="0"/>
        <v>0</v>
      </c>
      <c r="L13" s="244"/>
      <c r="M13" s="242"/>
    </row>
    <row r="14" spans="1:17" ht="16.5" customHeight="1" x14ac:dyDescent="0.15">
      <c r="A14" s="103"/>
      <c r="B14" s="453"/>
      <c r="C14" s="129" t="s">
        <v>104</v>
      </c>
      <c r="D14" s="47" t="s">
        <v>105</v>
      </c>
      <c r="E14" s="30" t="s">
        <v>114</v>
      </c>
      <c r="F14" s="31" t="s">
        <v>864</v>
      </c>
      <c r="G14" s="204">
        <v>0</v>
      </c>
      <c r="H14" s="32" t="s">
        <v>25</v>
      </c>
      <c r="I14" s="142">
        <v>0</v>
      </c>
      <c r="J14" s="145">
        <v>0</v>
      </c>
      <c r="K14" s="366">
        <f t="shared" si="0"/>
        <v>0</v>
      </c>
      <c r="L14" s="244"/>
      <c r="M14" s="242"/>
      <c r="N14" s="25"/>
      <c r="O14" s="26"/>
      <c r="P14" s="26"/>
    </row>
    <row r="15" spans="1:17" ht="16.5" customHeight="1" x14ac:dyDescent="0.15">
      <c r="A15" s="103"/>
      <c r="B15" s="453"/>
      <c r="C15" s="129" t="s">
        <v>104</v>
      </c>
      <c r="D15" s="47" t="s">
        <v>105</v>
      </c>
      <c r="E15" s="30" t="s">
        <v>115</v>
      </c>
      <c r="F15" s="31" t="s">
        <v>865</v>
      </c>
      <c r="G15" s="204">
        <v>0</v>
      </c>
      <c r="H15" s="32" t="s">
        <v>25</v>
      </c>
      <c r="I15" s="142">
        <v>0</v>
      </c>
      <c r="J15" s="145">
        <v>0</v>
      </c>
      <c r="K15" s="366">
        <f t="shared" si="0"/>
        <v>0</v>
      </c>
      <c r="L15" s="244"/>
      <c r="M15" s="242"/>
      <c r="N15" s="25"/>
      <c r="O15" s="26"/>
      <c r="P15" s="26"/>
    </row>
    <row r="16" spans="1:17" ht="16.5" customHeight="1" x14ac:dyDescent="0.15">
      <c r="A16" s="103"/>
      <c r="B16" s="453"/>
      <c r="C16" s="129" t="s">
        <v>104</v>
      </c>
      <c r="D16" s="47" t="s">
        <v>105</v>
      </c>
      <c r="E16" s="30" t="s">
        <v>116</v>
      </c>
      <c r="F16" s="31"/>
      <c r="G16" s="204">
        <v>0</v>
      </c>
      <c r="H16" s="32"/>
      <c r="I16" s="142">
        <v>0</v>
      </c>
      <c r="J16" s="145">
        <v>0</v>
      </c>
      <c r="K16" s="366">
        <f t="shared" si="0"/>
        <v>0</v>
      </c>
      <c r="L16" s="244"/>
      <c r="M16" s="242"/>
      <c r="N16" s="25"/>
      <c r="O16" s="26"/>
      <c r="P16" s="26"/>
    </row>
    <row r="17" spans="1:17" ht="16.5" customHeight="1" x14ac:dyDescent="0.15">
      <c r="A17" s="103"/>
      <c r="B17" s="453"/>
      <c r="C17" s="129" t="s">
        <v>104</v>
      </c>
      <c r="D17" s="47" t="s">
        <v>105</v>
      </c>
      <c r="E17" s="30" t="s">
        <v>117</v>
      </c>
      <c r="F17" s="34"/>
      <c r="G17" s="204">
        <v>0</v>
      </c>
      <c r="H17" s="32"/>
      <c r="I17" s="142">
        <v>0</v>
      </c>
      <c r="J17" s="145">
        <v>0</v>
      </c>
      <c r="K17" s="366">
        <f t="shared" si="0"/>
        <v>0</v>
      </c>
      <c r="L17" s="244"/>
      <c r="M17" s="242"/>
      <c r="N17" s="25"/>
      <c r="O17" s="26"/>
      <c r="P17" s="26"/>
    </row>
    <row r="18" spans="1:17" ht="16.5" customHeight="1" thickBot="1" x14ac:dyDescent="0.2">
      <c r="A18" s="103"/>
      <c r="B18" s="453"/>
      <c r="C18" s="129" t="s">
        <v>104</v>
      </c>
      <c r="D18" s="47" t="s">
        <v>105</v>
      </c>
      <c r="E18" s="30" t="s">
        <v>118</v>
      </c>
      <c r="F18" s="34"/>
      <c r="G18" s="204">
        <v>0</v>
      </c>
      <c r="H18" s="32"/>
      <c r="I18" s="142">
        <v>0</v>
      </c>
      <c r="J18" s="145">
        <v>0</v>
      </c>
      <c r="K18" s="366">
        <f t="shared" si="0"/>
        <v>0</v>
      </c>
      <c r="L18" s="244"/>
      <c r="M18" s="242"/>
      <c r="O18" s="25"/>
      <c r="P18" s="26"/>
      <c r="Q18" s="26"/>
    </row>
    <row r="19" spans="1:17" ht="16.5" customHeight="1" thickBot="1" x14ac:dyDescent="0.2">
      <c r="A19" s="103"/>
      <c r="B19" s="453"/>
      <c r="C19" s="129" t="s">
        <v>104</v>
      </c>
      <c r="D19" s="47" t="s">
        <v>105</v>
      </c>
      <c r="E19" s="30" t="s">
        <v>119</v>
      </c>
      <c r="F19" s="34"/>
      <c r="G19" s="204">
        <v>0</v>
      </c>
      <c r="H19" s="32"/>
      <c r="I19" s="142">
        <v>0</v>
      </c>
      <c r="J19" s="145">
        <v>0</v>
      </c>
      <c r="K19" s="366">
        <f t="shared" si="0"/>
        <v>0</v>
      </c>
      <c r="L19" s="446" t="s">
        <v>120</v>
      </c>
      <c r="M19" s="447"/>
      <c r="O19" s="25"/>
      <c r="P19" s="26"/>
      <c r="Q19" s="26"/>
    </row>
    <row r="20" spans="1:17" ht="16.5" customHeight="1" thickBot="1" x14ac:dyDescent="0.2">
      <c r="A20" s="103"/>
      <c r="B20" s="454"/>
      <c r="C20" s="136" t="s">
        <v>104</v>
      </c>
      <c r="D20" s="137" t="s">
        <v>105</v>
      </c>
      <c r="E20" s="138" t="s">
        <v>121</v>
      </c>
      <c r="F20" s="139"/>
      <c r="G20" s="205">
        <v>0</v>
      </c>
      <c r="H20" s="140"/>
      <c r="I20" s="146">
        <v>0</v>
      </c>
      <c r="J20" s="147">
        <v>0</v>
      </c>
      <c r="K20" s="367">
        <f t="shared" si="0"/>
        <v>0</v>
      </c>
      <c r="L20" s="245">
        <f>SUM(I9:I20)</f>
        <v>0</v>
      </c>
      <c r="M20" s="246">
        <f>SUM(J9:J20)</f>
        <v>0</v>
      </c>
      <c r="O20" s="25"/>
      <c r="P20" s="26"/>
      <c r="Q20" s="26"/>
    </row>
    <row r="21" spans="1:17" ht="16.5" customHeight="1" x14ac:dyDescent="0.15">
      <c r="A21" s="103"/>
      <c r="B21" s="455" t="s">
        <v>122</v>
      </c>
      <c r="C21" s="131" t="s">
        <v>123</v>
      </c>
      <c r="D21" s="132" t="s">
        <v>124</v>
      </c>
      <c r="E21" s="133" t="s">
        <v>125</v>
      </c>
      <c r="F21" s="134" t="s">
        <v>126</v>
      </c>
      <c r="G21" s="203">
        <v>0</v>
      </c>
      <c r="H21" s="181"/>
      <c r="I21" s="212">
        <v>0</v>
      </c>
      <c r="J21" s="213">
        <v>0</v>
      </c>
      <c r="K21" s="368">
        <f t="shared" si="0"/>
        <v>0</v>
      </c>
      <c r="L21" s="244"/>
      <c r="M21" s="242"/>
    </row>
    <row r="22" spans="1:17" ht="16.5" customHeight="1" x14ac:dyDescent="0.15">
      <c r="A22" s="103"/>
      <c r="B22" s="456"/>
      <c r="C22" s="129" t="s">
        <v>123</v>
      </c>
      <c r="D22" s="47" t="s">
        <v>124</v>
      </c>
      <c r="E22" s="30" t="s">
        <v>127</v>
      </c>
      <c r="F22" s="31" t="s">
        <v>128</v>
      </c>
      <c r="G22" s="204">
        <v>0</v>
      </c>
      <c r="H22" s="182"/>
      <c r="I22" s="214">
        <v>0</v>
      </c>
      <c r="J22" s="215">
        <v>0</v>
      </c>
      <c r="K22" s="369">
        <f t="shared" si="0"/>
        <v>0</v>
      </c>
      <c r="L22" s="244"/>
      <c r="M22" s="242"/>
    </row>
    <row r="23" spans="1:17" ht="16.5" customHeight="1" x14ac:dyDescent="0.15">
      <c r="A23" s="103"/>
      <c r="B23" s="456"/>
      <c r="C23" s="129" t="s">
        <v>123</v>
      </c>
      <c r="D23" s="47" t="s">
        <v>124</v>
      </c>
      <c r="E23" s="30" t="s">
        <v>129</v>
      </c>
      <c r="F23" s="31" t="s">
        <v>151</v>
      </c>
      <c r="G23" s="204">
        <v>0</v>
      </c>
      <c r="H23" s="182"/>
      <c r="I23" s="214">
        <v>0</v>
      </c>
      <c r="J23" s="215">
        <v>0</v>
      </c>
      <c r="K23" s="369">
        <f t="shared" si="0"/>
        <v>0</v>
      </c>
      <c r="L23" s="244"/>
      <c r="M23" s="242"/>
    </row>
    <row r="24" spans="1:17" ht="16.5" customHeight="1" x14ac:dyDescent="0.15">
      <c r="A24" s="103"/>
      <c r="B24" s="456"/>
      <c r="C24" s="129" t="s">
        <v>123</v>
      </c>
      <c r="D24" s="47" t="s">
        <v>124</v>
      </c>
      <c r="E24" s="30" t="s">
        <v>131</v>
      </c>
      <c r="F24" s="31" t="s">
        <v>130</v>
      </c>
      <c r="G24" s="204">
        <v>0</v>
      </c>
      <c r="H24" s="182"/>
      <c r="I24" s="214">
        <v>0</v>
      </c>
      <c r="J24" s="215">
        <v>0</v>
      </c>
      <c r="K24" s="369">
        <f t="shared" si="0"/>
        <v>0</v>
      </c>
      <c r="L24" s="244"/>
      <c r="M24" s="242"/>
    </row>
    <row r="25" spans="1:17" ht="16.5" customHeight="1" x14ac:dyDescent="0.15">
      <c r="A25" s="103"/>
      <c r="B25" s="456"/>
      <c r="C25" s="129" t="s">
        <v>123</v>
      </c>
      <c r="D25" s="47" t="s">
        <v>124</v>
      </c>
      <c r="E25" s="30" t="s">
        <v>133</v>
      </c>
      <c r="F25" s="31" t="s">
        <v>132</v>
      </c>
      <c r="G25" s="204">
        <v>0</v>
      </c>
      <c r="H25" s="182"/>
      <c r="I25" s="214">
        <v>0</v>
      </c>
      <c r="J25" s="215">
        <v>0</v>
      </c>
      <c r="K25" s="369">
        <f t="shared" si="0"/>
        <v>0</v>
      </c>
      <c r="L25" s="244"/>
      <c r="M25" s="242"/>
    </row>
    <row r="26" spans="1:17" ht="16.5" customHeight="1" x14ac:dyDescent="0.15">
      <c r="A26" s="103"/>
      <c r="B26" s="456"/>
      <c r="C26" s="129" t="s">
        <v>123</v>
      </c>
      <c r="D26" s="47" t="s">
        <v>124</v>
      </c>
      <c r="E26" s="30" t="s">
        <v>135</v>
      </c>
      <c r="F26" s="31" t="s">
        <v>134</v>
      </c>
      <c r="G26" s="204">
        <v>0</v>
      </c>
      <c r="H26" s="182"/>
      <c r="I26" s="214">
        <v>0</v>
      </c>
      <c r="J26" s="215">
        <v>0</v>
      </c>
      <c r="K26" s="369">
        <f t="shared" si="0"/>
        <v>0</v>
      </c>
      <c r="L26" s="244"/>
      <c r="M26" s="242"/>
    </row>
    <row r="27" spans="1:17" ht="16.5" customHeight="1" x14ac:dyDescent="0.15">
      <c r="A27" s="103"/>
      <c r="B27" s="456"/>
      <c r="C27" s="129" t="s">
        <v>123</v>
      </c>
      <c r="D27" s="47" t="s">
        <v>124</v>
      </c>
      <c r="E27" s="30" t="s">
        <v>137</v>
      </c>
      <c r="F27" s="31" t="s">
        <v>136</v>
      </c>
      <c r="G27" s="204">
        <v>0</v>
      </c>
      <c r="H27" s="182"/>
      <c r="I27" s="214">
        <v>0</v>
      </c>
      <c r="J27" s="215">
        <v>0</v>
      </c>
      <c r="K27" s="369">
        <f t="shared" si="0"/>
        <v>0</v>
      </c>
      <c r="L27" s="244"/>
      <c r="M27" s="242"/>
    </row>
    <row r="28" spans="1:17" ht="16.5" customHeight="1" x14ac:dyDescent="0.15">
      <c r="A28" s="103"/>
      <c r="B28" s="456"/>
      <c r="C28" s="129" t="s">
        <v>123</v>
      </c>
      <c r="D28" s="47" t="s">
        <v>124</v>
      </c>
      <c r="E28" s="30" t="s">
        <v>139</v>
      </c>
      <c r="F28" s="31" t="s">
        <v>138</v>
      </c>
      <c r="G28" s="204">
        <v>0</v>
      </c>
      <c r="H28" s="182"/>
      <c r="I28" s="214">
        <v>0</v>
      </c>
      <c r="J28" s="215">
        <v>0</v>
      </c>
      <c r="K28" s="369">
        <f t="shared" si="0"/>
        <v>0</v>
      </c>
      <c r="L28" s="244"/>
      <c r="M28" s="242"/>
    </row>
    <row r="29" spans="1:17" ht="16.5" customHeight="1" x14ac:dyDescent="0.15">
      <c r="A29" s="103"/>
      <c r="B29" s="456"/>
      <c r="C29" s="129" t="s">
        <v>123</v>
      </c>
      <c r="D29" s="47" t="s">
        <v>124</v>
      </c>
      <c r="E29" s="30" t="s">
        <v>141</v>
      </c>
      <c r="F29" s="31" t="s">
        <v>140</v>
      </c>
      <c r="G29" s="204">
        <v>0</v>
      </c>
      <c r="H29" s="182"/>
      <c r="I29" s="214">
        <v>0</v>
      </c>
      <c r="J29" s="215">
        <v>0</v>
      </c>
      <c r="K29" s="369">
        <f t="shared" si="0"/>
        <v>0</v>
      </c>
      <c r="L29" s="244"/>
      <c r="M29" s="242"/>
    </row>
    <row r="30" spans="1:17" ht="16.5" customHeight="1" x14ac:dyDescent="0.15">
      <c r="A30" s="103"/>
      <c r="B30" s="456"/>
      <c r="C30" s="129" t="s">
        <v>123</v>
      </c>
      <c r="D30" s="47" t="s">
        <v>124</v>
      </c>
      <c r="E30" s="30" t="s">
        <v>143</v>
      </c>
      <c r="F30" s="31" t="s">
        <v>142</v>
      </c>
      <c r="G30" s="204">
        <v>0</v>
      </c>
      <c r="H30" s="182"/>
      <c r="I30" s="214">
        <v>0</v>
      </c>
      <c r="J30" s="215">
        <v>0</v>
      </c>
      <c r="K30" s="369">
        <f t="shared" si="0"/>
        <v>0</v>
      </c>
      <c r="L30" s="244"/>
      <c r="M30" s="242"/>
    </row>
    <row r="31" spans="1:17" ht="16.5" customHeight="1" x14ac:dyDescent="0.15">
      <c r="A31" s="103"/>
      <c r="B31" s="456"/>
      <c r="C31" s="129" t="s">
        <v>123</v>
      </c>
      <c r="D31" s="47" t="s">
        <v>124</v>
      </c>
      <c r="E31" s="30" t="s">
        <v>144</v>
      </c>
      <c r="F31" s="31" t="s">
        <v>145</v>
      </c>
      <c r="G31" s="204">
        <v>0</v>
      </c>
      <c r="H31" s="182"/>
      <c r="I31" s="214">
        <v>0</v>
      </c>
      <c r="J31" s="215">
        <v>0</v>
      </c>
      <c r="K31" s="369">
        <f t="shared" si="0"/>
        <v>0</v>
      </c>
      <c r="L31" s="244"/>
      <c r="M31" s="242"/>
    </row>
    <row r="32" spans="1:17" ht="16.5" customHeight="1" x14ac:dyDescent="0.15">
      <c r="A32" s="103"/>
      <c r="B32" s="456"/>
      <c r="C32" s="129" t="s">
        <v>123</v>
      </c>
      <c r="D32" s="47" t="s">
        <v>124</v>
      </c>
      <c r="E32" s="30" t="s">
        <v>146</v>
      </c>
      <c r="F32" s="31" t="s">
        <v>147</v>
      </c>
      <c r="G32" s="204">
        <v>0</v>
      </c>
      <c r="H32" s="182"/>
      <c r="I32" s="214">
        <v>0</v>
      </c>
      <c r="J32" s="215">
        <v>0</v>
      </c>
      <c r="K32" s="369">
        <f t="shared" si="0"/>
        <v>0</v>
      </c>
      <c r="L32" s="244"/>
      <c r="M32" s="242"/>
    </row>
    <row r="33" spans="1:13" ht="16.5" customHeight="1" x14ac:dyDescent="0.15">
      <c r="A33" s="103"/>
      <c r="B33" s="456"/>
      <c r="C33" s="129" t="s">
        <v>123</v>
      </c>
      <c r="D33" s="47" t="s">
        <v>124</v>
      </c>
      <c r="E33" s="30" t="s">
        <v>148</v>
      </c>
      <c r="F33" s="31" t="s">
        <v>149</v>
      </c>
      <c r="G33" s="204">
        <v>0</v>
      </c>
      <c r="H33" s="182"/>
      <c r="I33" s="214">
        <v>0</v>
      </c>
      <c r="J33" s="215">
        <v>0</v>
      </c>
      <c r="K33" s="369">
        <f t="shared" si="0"/>
        <v>0</v>
      </c>
      <c r="L33" s="244"/>
      <c r="M33" s="242"/>
    </row>
    <row r="34" spans="1:13" ht="16.5" customHeight="1" x14ac:dyDescent="0.15">
      <c r="A34" s="103"/>
      <c r="B34" s="456"/>
      <c r="C34" s="129" t="s">
        <v>123</v>
      </c>
      <c r="D34" s="47" t="s">
        <v>124</v>
      </c>
      <c r="E34" s="30" t="s">
        <v>150</v>
      </c>
      <c r="F34" s="31" t="s">
        <v>936</v>
      </c>
      <c r="G34" s="204">
        <v>0</v>
      </c>
      <c r="H34" s="182"/>
      <c r="I34" s="214">
        <v>0</v>
      </c>
      <c r="J34" s="215">
        <v>0</v>
      </c>
      <c r="K34" s="369">
        <f t="shared" si="0"/>
        <v>0</v>
      </c>
      <c r="L34" s="244"/>
      <c r="M34" s="242"/>
    </row>
    <row r="35" spans="1:13" ht="16.5" customHeight="1" x14ac:dyDescent="0.15">
      <c r="A35" s="103"/>
      <c r="B35" s="456"/>
      <c r="C35" s="129" t="s">
        <v>123</v>
      </c>
      <c r="D35" s="47" t="s">
        <v>124</v>
      </c>
      <c r="E35" s="30" t="s">
        <v>152</v>
      </c>
      <c r="F35" s="31"/>
      <c r="G35" s="204">
        <v>0</v>
      </c>
      <c r="H35" s="183"/>
      <c r="I35" s="214">
        <v>0</v>
      </c>
      <c r="J35" s="215">
        <v>0</v>
      </c>
      <c r="K35" s="369">
        <f t="shared" si="0"/>
        <v>0</v>
      </c>
      <c r="L35" s="244"/>
      <c r="M35" s="242"/>
    </row>
    <row r="36" spans="1:13" ht="16.5" customHeight="1" x14ac:dyDescent="0.15">
      <c r="A36" s="103"/>
      <c r="B36" s="456"/>
      <c r="C36" s="129" t="s">
        <v>123</v>
      </c>
      <c r="D36" s="47" t="s">
        <v>124</v>
      </c>
      <c r="E36" s="30" t="s">
        <v>153</v>
      </c>
      <c r="F36" s="31"/>
      <c r="G36" s="204">
        <v>0</v>
      </c>
      <c r="H36" s="183"/>
      <c r="I36" s="214">
        <v>0</v>
      </c>
      <c r="J36" s="215">
        <v>0</v>
      </c>
      <c r="K36" s="369">
        <f t="shared" si="0"/>
        <v>0</v>
      </c>
      <c r="L36" s="244"/>
      <c r="M36" s="242"/>
    </row>
    <row r="37" spans="1:13" ht="16.5" customHeight="1" x14ac:dyDescent="0.15">
      <c r="A37" s="103"/>
      <c r="B37" s="456"/>
      <c r="C37" s="129" t="s">
        <v>123</v>
      </c>
      <c r="D37" s="47" t="s">
        <v>124</v>
      </c>
      <c r="E37" s="30" t="s">
        <v>154</v>
      </c>
      <c r="F37" s="31"/>
      <c r="G37" s="204">
        <v>0</v>
      </c>
      <c r="H37" s="183"/>
      <c r="I37" s="214">
        <v>0</v>
      </c>
      <c r="J37" s="215">
        <v>0</v>
      </c>
      <c r="K37" s="369">
        <f t="shared" si="0"/>
        <v>0</v>
      </c>
      <c r="L37" s="244"/>
      <c r="M37" s="242"/>
    </row>
    <row r="38" spans="1:13" ht="16.5" customHeight="1" x14ac:dyDescent="0.15">
      <c r="A38" s="103"/>
      <c r="B38" s="456"/>
      <c r="C38" s="129" t="s">
        <v>123</v>
      </c>
      <c r="D38" s="47" t="s">
        <v>124</v>
      </c>
      <c r="E38" s="30" t="s">
        <v>155</v>
      </c>
      <c r="F38" s="31"/>
      <c r="G38" s="204">
        <v>0</v>
      </c>
      <c r="H38" s="183"/>
      <c r="I38" s="214">
        <v>0</v>
      </c>
      <c r="J38" s="215">
        <v>0</v>
      </c>
      <c r="K38" s="369">
        <f t="shared" si="0"/>
        <v>0</v>
      </c>
      <c r="L38" s="244"/>
      <c r="M38" s="242"/>
    </row>
    <row r="39" spans="1:13" ht="16.5" customHeight="1" x14ac:dyDescent="0.15">
      <c r="A39" s="103"/>
      <c r="B39" s="456"/>
      <c r="C39" s="129" t="s">
        <v>123</v>
      </c>
      <c r="D39" s="47" t="s">
        <v>124</v>
      </c>
      <c r="E39" s="30" t="s">
        <v>156</v>
      </c>
      <c r="F39" s="31"/>
      <c r="G39" s="204">
        <v>0</v>
      </c>
      <c r="H39" s="183"/>
      <c r="I39" s="214">
        <v>0</v>
      </c>
      <c r="J39" s="215">
        <v>0</v>
      </c>
      <c r="K39" s="369">
        <f t="shared" si="0"/>
        <v>0</v>
      </c>
      <c r="L39" s="244"/>
      <c r="M39" s="242"/>
    </row>
    <row r="40" spans="1:13" ht="16.5" customHeight="1" x14ac:dyDescent="0.15">
      <c r="A40" s="103"/>
      <c r="B40" s="456"/>
      <c r="C40" s="129" t="s">
        <v>123</v>
      </c>
      <c r="D40" s="47" t="s">
        <v>124</v>
      </c>
      <c r="E40" s="30" t="s">
        <v>157</v>
      </c>
      <c r="F40" s="31"/>
      <c r="G40" s="204">
        <v>0</v>
      </c>
      <c r="H40" s="183"/>
      <c r="I40" s="214">
        <v>0</v>
      </c>
      <c r="J40" s="215">
        <v>0</v>
      </c>
      <c r="K40" s="369">
        <f t="shared" si="0"/>
        <v>0</v>
      </c>
      <c r="L40" s="244"/>
      <c r="M40" s="242"/>
    </row>
    <row r="41" spans="1:13" ht="16.5" customHeight="1" thickBot="1" x14ac:dyDescent="0.2">
      <c r="A41" s="103"/>
      <c r="B41" s="456"/>
      <c r="C41" s="129" t="s">
        <v>123</v>
      </c>
      <c r="D41" s="47" t="s">
        <v>124</v>
      </c>
      <c r="E41" s="30" t="s">
        <v>158</v>
      </c>
      <c r="F41" s="31"/>
      <c r="G41" s="204">
        <v>0</v>
      </c>
      <c r="H41" s="183"/>
      <c r="I41" s="214">
        <v>0</v>
      </c>
      <c r="J41" s="215">
        <v>0</v>
      </c>
      <c r="K41" s="369">
        <f t="shared" si="0"/>
        <v>0</v>
      </c>
      <c r="L41" s="244"/>
      <c r="M41" s="242"/>
    </row>
    <row r="42" spans="1:13" ht="16.5" customHeight="1" thickBot="1" x14ac:dyDescent="0.2">
      <c r="A42" s="103"/>
      <c r="B42" s="456"/>
      <c r="C42" s="129" t="s">
        <v>123</v>
      </c>
      <c r="D42" s="47" t="s">
        <v>124</v>
      </c>
      <c r="E42" s="30" t="s">
        <v>159</v>
      </c>
      <c r="F42" s="31"/>
      <c r="G42" s="204">
        <v>0</v>
      </c>
      <c r="H42" s="183"/>
      <c r="I42" s="214">
        <v>0</v>
      </c>
      <c r="J42" s="215">
        <v>0</v>
      </c>
      <c r="K42" s="369">
        <f t="shared" si="0"/>
        <v>0</v>
      </c>
      <c r="L42" s="446" t="s">
        <v>160</v>
      </c>
      <c r="M42" s="447"/>
    </row>
    <row r="43" spans="1:13" ht="16.5" customHeight="1" thickBot="1" x14ac:dyDescent="0.2">
      <c r="A43" s="103"/>
      <c r="B43" s="457"/>
      <c r="C43" s="136" t="s">
        <v>123</v>
      </c>
      <c r="D43" s="137" t="s">
        <v>124</v>
      </c>
      <c r="E43" s="138" t="s">
        <v>161</v>
      </c>
      <c r="F43" s="141"/>
      <c r="G43" s="205">
        <v>0</v>
      </c>
      <c r="H43" s="184"/>
      <c r="I43" s="216">
        <v>0</v>
      </c>
      <c r="J43" s="217">
        <v>0</v>
      </c>
      <c r="K43" s="370">
        <f t="shared" si="0"/>
        <v>0</v>
      </c>
      <c r="L43" s="245">
        <f>SUM(I21:I43)</f>
        <v>0</v>
      </c>
      <c r="M43" s="246">
        <f>SUM(J21:J43)</f>
        <v>0</v>
      </c>
    </row>
    <row r="44" spans="1:13" ht="16.5" customHeight="1" x14ac:dyDescent="0.15">
      <c r="A44" s="103"/>
      <c r="B44" s="458" t="s">
        <v>162</v>
      </c>
      <c r="C44" s="131" t="s">
        <v>123</v>
      </c>
      <c r="D44" s="132" t="s">
        <v>163</v>
      </c>
      <c r="E44" s="133" t="s">
        <v>164</v>
      </c>
      <c r="F44" s="134" t="s">
        <v>165</v>
      </c>
      <c r="G44" s="203">
        <v>0</v>
      </c>
      <c r="H44" s="181"/>
      <c r="I44" s="218">
        <v>0</v>
      </c>
      <c r="J44" s="219">
        <v>0</v>
      </c>
      <c r="K44" s="371">
        <f t="shared" si="0"/>
        <v>0</v>
      </c>
      <c r="L44" s="244"/>
      <c r="M44" s="242"/>
    </row>
    <row r="45" spans="1:13" ht="16.5" customHeight="1" x14ac:dyDescent="0.15">
      <c r="A45" s="103"/>
      <c r="B45" s="459"/>
      <c r="C45" s="129" t="s">
        <v>123</v>
      </c>
      <c r="D45" s="47" t="s">
        <v>163</v>
      </c>
      <c r="E45" s="30" t="s">
        <v>166</v>
      </c>
      <c r="F45" s="31" t="s">
        <v>167</v>
      </c>
      <c r="G45" s="204">
        <v>0</v>
      </c>
      <c r="H45" s="182"/>
      <c r="I45" s="220">
        <v>0</v>
      </c>
      <c r="J45" s="221">
        <v>0</v>
      </c>
      <c r="K45" s="372">
        <f t="shared" si="0"/>
        <v>0</v>
      </c>
      <c r="L45" s="244"/>
      <c r="M45" s="242"/>
    </row>
    <row r="46" spans="1:13" ht="16.5" customHeight="1" x14ac:dyDescent="0.15">
      <c r="A46" s="103"/>
      <c r="B46" s="459"/>
      <c r="C46" s="129" t="s">
        <v>123</v>
      </c>
      <c r="D46" s="47" t="s">
        <v>163</v>
      </c>
      <c r="E46" s="30" t="s">
        <v>168</v>
      </c>
      <c r="F46" s="31" t="s">
        <v>169</v>
      </c>
      <c r="G46" s="204">
        <v>0</v>
      </c>
      <c r="H46" s="182"/>
      <c r="I46" s="220">
        <v>0</v>
      </c>
      <c r="J46" s="221">
        <v>0</v>
      </c>
      <c r="K46" s="372">
        <f t="shared" si="0"/>
        <v>0</v>
      </c>
      <c r="L46" s="244"/>
      <c r="M46" s="242"/>
    </row>
    <row r="47" spans="1:13" ht="16.5" customHeight="1" x14ac:dyDescent="0.15">
      <c r="A47" s="103"/>
      <c r="B47" s="459"/>
      <c r="C47" s="129" t="s">
        <v>123</v>
      </c>
      <c r="D47" s="47" t="s">
        <v>163</v>
      </c>
      <c r="E47" s="30" t="s">
        <v>170</v>
      </c>
      <c r="F47" s="35" t="s">
        <v>171</v>
      </c>
      <c r="G47" s="204">
        <v>0</v>
      </c>
      <c r="H47" s="182"/>
      <c r="I47" s="220">
        <v>0</v>
      </c>
      <c r="J47" s="221">
        <v>0</v>
      </c>
      <c r="K47" s="372">
        <f t="shared" si="0"/>
        <v>0</v>
      </c>
      <c r="L47" s="244"/>
      <c r="M47" s="242"/>
    </row>
    <row r="48" spans="1:13" ht="16.5" customHeight="1" x14ac:dyDescent="0.15">
      <c r="A48" s="103"/>
      <c r="B48" s="459"/>
      <c r="C48" s="129" t="s">
        <v>123</v>
      </c>
      <c r="D48" s="47" t="s">
        <v>163</v>
      </c>
      <c r="E48" s="30" t="s">
        <v>172</v>
      </c>
      <c r="F48" s="35"/>
      <c r="G48" s="204">
        <v>0</v>
      </c>
      <c r="H48" s="182"/>
      <c r="I48" s="220">
        <v>0</v>
      </c>
      <c r="J48" s="221">
        <v>0</v>
      </c>
      <c r="K48" s="372">
        <f t="shared" si="0"/>
        <v>0</v>
      </c>
      <c r="L48" s="244"/>
      <c r="M48" s="242"/>
    </row>
    <row r="49" spans="1:13" ht="16.5" customHeight="1" x14ac:dyDescent="0.15">
      <c r="A49" s="103"/>
      <c r="B49" s="459"/>
      <c r="C49" s="129" t="s">
        <v>123</v>
      </c>
      <c r="D49" s="47" t="s">
        <v>163</v>
      </c>
      <c r="E49" s="30" t="s">
        <v>173</v>
      </c>
      <c r="F49" s="35"/>
      <c r="G49" s="204">
        <v>0</v>
      </c>
      <c r="H49" s="182"/>
      <c r="I49" s="220">
        <v>0</v>
      </c>
      <c r="J49" s="221">
        <v>0</v>
      </c>
      <c r="K49" s="372">
        <f t="shared" si="0"/>
        <v>0</v>
      </c>
      <c r="L49" s="244"/>
      <c r="M49" s="242"/>
    </row>
    <row r="50" spans="1:13" ht="16.5" customHeight="1" x14ac:dyDescent="0.15">
      <c r="A50" s="103"/>
      <c r="B50" s="459"/>
      <c r="C50" s="129" t="s">
        <v>123</v>
      </c>
      <c r="D50" s="47" t="s">
        <v>163</v>
      </c>
      <c r="E50" s="30" t="s">
        <v>174</v>
      </c>
      <c r="F50" s="35"/>
      <c r="G50" s="204">
        <v>0</v>
      </c>
      <c r="H50" s="182"/>
      <c r="I50" s="220">
        <v>0</v>
      </c>
      <c r="J50" s="221">
        <v>0</v>
      </c>
      <c r="K50" s="372">
        <f t="shared" si="0"/>
        <v>0</v>
      </c>
      <c r="L50" s="244"/>
      <c r="M50" s="242"/>
    </row>
    <row r="51" spans="1:13" ht="16.5" customHeight="1" thickBot="1" x14ac:dyDescent="0.2">
      <c r="A51" s="103"/>
      <c r="B51" s="459"/>
      <c r="C51" s="129" t="s">
        <v>123</v>
      </c>
      <c r="D51" s="47" t="s">
        <v>163</v>
      </c>
      <c r="E51" s="30" t="s">
        <v>175</v>
      </c>
      <c r="F51" s="35"/>
      <c r="G51" s="204">
        <v>0</v>
      </c>
      <c r="H51" s="182"/>
      <c r="I51" s="220">
        <v>0</v>
      </c>
      <c r="J51" s="221">
        <v>0</v>
      </c>
      <c r="K51" s="372">
        <f t="shared" si="0"/>
        <v>0</v>
      </c>
      <c r="L51" s="244"/>
      <c r="M51" s="242"/>
    </row>
    <row r="52" spans="1:13" ht="16.5" customHeight="1" thickBot="1" x14ac:dyDescent="0.2">
      <c r="A52" s="103"/>
      <c r="B52" s="459"/>
      <c r="C52" s="129" t="s">
        <v>123</v>
      </c>
      <c r="D52" s="47" t="s">
        <v>163</v>
      </c>
      <c r="E52" s="30" t="s">
        <v>176</v>
      </c>
      <c r="F52" s="35"/>
      <c r="G52" s="204">
        <v>0</v>
      </c>
      <c r="H52" s="182"/>
      <c r="I52" s="220">
        <v>0</v>
      </c>
      <c r="J52" s="221">
        <v>0</v>
      </c>
      <c r="K52" s="372">
        <f t="shared" si="0"/>
        <v>0</v>
      </c>
      <c r="L52" s="446" t="s">
        <v>177</v>
      </c>
      <c r="M52" s="447"/>
    </row>
    <row r="53" spans="1:13" ht="16.5" customHeight="1" thickBot="1" x14ac:dyDescent="0.2">
      <c r="A53" s="103"/>
      <c r="B53" s="460"/>
      <c r="C53" s="136" t="s">
        <v>123</v>
      </c>
      <c r="D53" s="137" t="s">
        <v>163</v>
      </c>
      <c r="E53" s="138" t="s">
        <v>178</v>
      </c>
      <c r="F53" s="55"/>
      <c r="G53" s="205">
        <v>0</v>
      </c>
      <c r="H53" s="185"/>
      <c r="I53" s="222">
        <v>0</v>
      </c>
      <c r="J53" s="223">
        <v>0</v>
      </c>
      <c r="K53" s="373">
        <f t="shared" si="0"/>
        <v>0</v>
      </c>
      <c r="L53" s="245">
        <f>SUM(I44:I53)</f>
        <v>0</v>
      </c>
      <c r="M53" s="246">
        <f>SUM(J44:J53)</f>
        <v>0</v>
      </c>
    </row>
    <row r="54" spans="1:13" ht="16.5" customHeight="1" x14ac:dyDescent="0.15">
      <c r="A54" s="103"/>
      <c r="B54" s="461" t="s">
        <v>179</v>
      </c>
      <c r="C54" s="78" t="s">
        <v>123</v>
      </c>
      <c r="D54" s="130" t="s">
        <v>180</v>
      </c>
      <c r="E54" s="130" t="s">
        <v>181</v>
      </c>
      <c r="F54" s="77" t="s">
        <v>182</v>
      </c>
      <c r="G54" s="206">
        <v>0</v>
      </c>
      <c r="H54" s="186"/>
      <c r="I54" s="224">
        <v>0</v>
      </c>
      <c r="J54" s="225">
        <v>0</v>
      </c>
      <c r="K54" s="374">
        <f t="shared" si="0"/>
        <v>0</v>
      </c>
      <c r="L54" s="244"/>
      <c r="M54" s="242"/>
    </row>
    <row r="55" spans="1:13" ht="16.5" customHeight="1" x14ac:dyDescent="0.15">
      <c r="A55" s="103"/>
      <c r="B55" s="462"/>
      <c r="C55" s="47" t="s">
        <v>123</v>
      </c>
      <c r="D55" s="30" t="s">
        <v>180</v>
      </c>
      <c r="E55" s="30" t="s">
        <v>183</v>
      </c>
      <c r="F55" s="31" t="s">
        <v>184</v>
      </c>
      <c r="G55" s="204">
        <v>0</v>
      </c>
      <c r="H55" s="182"/>
      <c r="I55" s="220">
        <v>0</v>
      </c>
      <c r="J55" s="221">
        <v>0</v>
      </c>
      <c r="K55" s="372">
        <f t="shared" si="0"/>
        <v>0</v>
      </c>
      <c r="L55" s="244"/>
      <c r="M55" s="242"/>
    </row>
    <row r="56" spans="1:13" ht="16.5" customHeight="1" x14ac:dyDescent="0.15">
      <c r="A56" s="103"/>
      <c r="B56" s="462"/>
      <c r="C56" s="47" t="s">
        <v>123</v>
      </c>
      <c r="D56" s="30" t="s">
        <v>180</v>
      </c>
      <c r="E56" s="30" t="s">
        <v>185</v>
      </c>
      <c r="F56" s="31" t="s">
        <v>186</v>
      </c>
      <c r="G56" s="204">
        <v>0</v>
      </c>
      <c r="H56" s="182"/>
      <c r="I56" s="220">
        <v>0</v>
      </c>
      <c r="J56" s="221">
        <v>0</v>
      </c>
      <c r="K56" s="372">
        <f t="shared" si="0"/>
        <v>0</v>
      </c>
      <c r="L56" s="244"/>
      <c r="M56" s="242"/>
    </row>
    <row r="57" spans="1:13" ht="16.5" customHeight="1" x14ac:dyDescent="0.15">
      <c r="A57" s="103"/>
      <c r="B57" s="462"/>
      <c r="C57" s="47" t="s">
        <v>123</v>
      </c>
      <c r="D57" s="30" t="s">
        <v>180</v>
      </c>
      <c r="E57" s="30" t="s">
        <v>187</v>
      </c>
      <c r="F57" s="31" t="s">
        <v>866</v>
      </c>
      <c r="G57" s="204">
        <v>0</v>
      </c>
      <c r="H57" s="182"/>
      <c r="I57" s="220">
        <v>0</v>
      </c>
      <c r="J57" s="221">
        <v>0</v>
      </c>
      <c r="K57" s="372">
        <f t="shared" si="0"/>
        <v>0</v>
      </c>
      <c r="L57" s="244"/>
      <c r="M57" s="242"/>
    </row>
    <row r="58" spans="1:13" ht="16.5" customHeight="1" x14ac:dyDescent="0.15">
      <c r="A58" s="103"/>
      <c r="B58" s="462"/>
      <c r="C58" s="47" t="s">
        <v>123</v>
      </c>
      <c r="D58" s="30" t="s">
        <v>180</v>
      </c>
      <c r="E58" s="30" t="s">
        <v>188</v>
      </c>
      <c r="F58" s="31" t="s">
        <v>189</v>
      </c>
      <c r="G58" s="204">
        <v>0</v>
      </c>
      <c r="H58" s="182"/>
      <c r="I58" s="220">
        <v>0</v>
      </c>
      <c r="J58" s="221">
        <v>0</v>
      </c>
      <c r="K58" s="372">
        <f t="shared" si="0"/>
        <v>0</v>
      </c>
      <c r="L58" s="244"/>
      <c r="M58" s="242"/>
    </row>
    <row r="59" spans="1:13" ht="16.5" customHeight="1" x14ac:dyDescent="0.15">
      <c r="A59" s="103"/>
      <c r="B59" s="462"/>
      <c r="C59" s="47" t="s">
        <v>123</v>
      </c>
      <c r="D59" s="30" t="s">
        <v>180</v>
      </c>
      <c r="E59" s="30" t="s">
        <v>190</v>
      </c>
      <c r="F59" s="31" t="s">
        <v>191</v>
      </c>
      <c r="G59" s="204">
        <v>0</v>
      </c>
      <c r="H59" s="182"/>
      <c r="I59" s="220">
        <v>0</v>
      </c>
      <c r="J59" s="221">
        <v>0</v>
      </c>
      <c r="K59" s="372">
        <f t="shared" si="0"/>
        <v>0</v>
      </c>
      <c r="L59" s="244"/>
      <c r="M59" s="242"/>
    </row>
    <row r="60" spans="1:13" ht="16.5" customHeight="1" x14ac:dyDescent="0.15">
      <c r="A60" s="103"/>
      <c r="B60" s="462"/>
      <c r="C60" s="47" t="s">
        <v>123</v>
      </c>
      <c r="D60" s="30" t="s">
        <v>180</v>
      </c>
      <c r="E60" s="30" t="s">
        <v>192</v>
      </c>
      <c r="F60" s="31" t="s">
        <v>193</v>
      </c>
      <c r="G60" s="204">
        <v>0</v>
      </c>
      <c r="H60" s="182"/>
      <c r="I60" s="220">
        <v>0</v>
      </c>
      <c r="J60" s="221">
        <v>0</v>
      </c>
      <c r="K60" s="372">
        <f t="shared" si="0"/>
        <v>0</v>
      </c>
      <c r="L60" s="244"/>
      <c r="M60" s="242"/>
    </row>
    <row r="61" spans="1:13" ht="16.5" customHeight="1" x14ac:dyDescent="0.15">
      <c r="A61" s="103"/>
      <c r="B61" s="462"/>
      <c r="C61" s="47" t="s">
        <v>123</v>
      </c>
      <c r="D61" s="30" t="s">
        <v>180</v>
      </c>
      <c r="E61" s="30" t="s">
        <v>194</v>
      </c>
      <c r="F61" s="31" t="s">
        <v>195</v>
      </c>
      <c r="G61" s="204">
        <v>0</v>
      </c>
      <c r="H61" s="182"/>
      <c r="I61" s="220">
        <v>0</v>
      </c>
      <c r="J61" s="221">
        <v>0</v>
      </c>
      <c r="K61" s="372">
        <f t="shared" si="0"/>
        <v>0</v>
      </c>
      <c r="L61" s="244"/>
      <c r="M61" s="242"/>
    </row>
    <row r="62" spans="1:13" ht="16.5" customHeight="1" x14ac:dyDescent="0.15">
      <c r="A62" s="103"/>
      <c r="B62" s="462"/>
      <c r="C62" s="47" t="s">
        <v>123</v>
      </c>
      <c r="D62" s="30" t="s">
        <v>180</v>
      </c>
      <c r="E62" s="30" t="s">
        <v>196</v>
      </c>
      <c r="F62" s="31" t="s">
        <v>197</v>
      </c>
      <c r="G62" s="204">
        <v>0</v>
      </c>
      <c r="H62" s="182"/>
      <c r="I62" s="220">
        <v>0</v>
      </c>
      <c r="J62" s="221">
        <v>0</v>
      </c>
      <c r="K62" s="372">
        <f t="shared" si="0"/>
        <v>0</v>
      </c>
      <c r="L62" s="244"/>
      <c r="M62" s="242"/>
    </row>
    <row r="63" spans="1:13" ht="16.5" customHeight="1" x14ac:dyDescent="0.15">
      <c r="A63" s="103"/>
      <c r="B63" s="462"/>
      <c r="C63" s="47" t="s">
        <v>123</v>
      </c>
      <c r="D63" s="30" t="s">
        <v>180</v>
      </c>
      <c r="E63" s="30" t="s">
        <v>198</v>
      </c>
      <c r="F63" s="31" t="s">
        <v>199</v>
      </c>
      <c r="G63" s="204">
        <v>0</v>
      </c>
      <c r="H63" s="182"/>
      <c r="I63" s="220">
        <v>0</v>
      </c>
      <c r="J63" s="221">
        <v>0</v>
      </c>
      <c r="K63" s="372">
        <f t="shared" si="0"/>
        <v>0</v>
      </c>
      <c r="L63" s="244"/>
      <c r="M63" s="242"/>
    </row>
    <row r="64" spans="1:13" ht="16.5" customHeight="1" x14ac:dyDescent="0.15">
      <c r="A64" s="103"/>
      <c r="B64" s="462"/>
      <c r="C64" s="47" t="s">
        <v>123</v>
      </c>
      <c r="D64" s="30" t="s">
        <v>180</v>
      </c>
      <c r="E64" s="30" t="s">
        <v>200</v>
      </c>
      <c r="F64" s="31" t="s">
        <v>201</v>
      </c>
      <c r="G64" s="204">
        <v>0</v>
      </c>
      <c r="H64" s="182"/>
      <c r="I64" s="220">
        <v>0</v>
      </c>
      <c r="J64" s="221">
        <v>0</v>
      </c>
      <c r="K64" s="372">
        <f t="shared" si="0"/>
        <v>0</v>
      </c>
      <c r="L64" s="244"/>
      <c r="M64" s="242"/>
    </row>
    <row r="65" spans="1:13" ht="16.5" customHeight="1" x14ac:dyDescent="0.15">
      <c r="A65" s="103"/>
      <c r="B65" s="462"/>
      <c r="C65" s="47" t="s">
        <v>123</v>
      </c>
      <c r="D65" s="30" t="s">
        <v>180</v>
      </c>
      <c r="E65" s="30" t="s">
        <v>202</v>
      </c>
      <c r="F65" s="31" t="s">
        <v>203</v>
      </c>
      <c r="G65" s="204">
        <v>0</v>
      </c>
      <c r="H65" s="182"/>
      <c r="I65" s="220">
        <v>0</v>
      </c>
      <c r="J65" s="221">
        <v>0</v>
      </c>
      <c r="K65" s="372">
        <f t="shared" si="0"/>
        <v>0</v>
      </c>
      <c r="L65" s="244"/>
      <c r="M65" s="242"/>
    </row>
    <row r="66" spans="1:13" ht="16.5" customHeight="1" x14ac:dyDescent="0.15">
      <c r="A66" s="103"/>
      <c r="B66" s="462"/>
      <c r="C66" s="47" t="s">
        <v>123</v>
      </c>
      <c r="D66" s="30" t="s">
        <v>180</v>
      </c>
      <c r="E66" s="30" t="s">
        <v>204</v>
      </c>
      <c r="F66" s="31" t="s">
        <v>205</v>
      </c>
      <c r="G66" s="204">
        <v>0</v>
      </c>
      <c r="H66" s="182"/>
      <c r="I66" s="220">
        <v>0</v>
      </c>
      <c r="J66" s="221">
        <v>0</v>
      </c>
      <c r="K66" s="372">
        <f t="shared" si="0"/>
        <v>0</v>
      </c>
      <c r="L66" s="244"/>
      <c r="M66" s="242"/>
    </row>
    <row r="67" spans="1:13" ht="16.5" customHeight="1" x14ac:dyDescent="0.15">
      <c r="A67" s="103"/>
      <c r="B67" s="462"/>
      <c r="C67" s="47" t="s">
        <v>123</v>
      </c>
      <c r="D67" s="30" t="s">
        <v>180</v>
      </c>
      <c r="E67" s="30" t="s">
        <v>206</v>
      </c>
      <c r="F67" s="31" t="s">
        <v>207</v>
      </c>
      <c r="G67" s="204">
        <v>0</v>
      </c>
      <c r="H67" s="182"/>
      <c r="I67" s="220">
        <v>0</v>
      </c>
      <c r="J67" s="221">
        <v>0</v>
      </c>
      <c r="K67" s="372">
        <f t="shared" si="0"/>
        <v>0</v>
      </c>
      <c r="L67" s="244"/>
      <c r="M67" s="242"/>
    </row>
    <row r="68" spans="1:13" ht="16.5" customHeight="1" x14ac:dyDescent="0.15">
      <c r="A68" s="103"/>
      <c r="B68" s="462"/>
      <c r="C68" s="47" t="s">
        <v>123</v>
      </c>
      <c r="D68" s="30" t="s">
        <v>180</v>
      </c>
      <c r="E68" s="30" t="s">
        <v>208</v>
      </c>
      <c r="F68" s="31" t="s">
        <v>941</v>
      </c>
      <c r="G68" s="204">
        <v>0</v>
      </c>
      <c r="H68" s="182"/>
      <c r="I68" s="220">
        <v>0</v>
      </c>
      <c r="J68" s="221">
        <v>0</v>
      </c>
      <c r="K68" s="372">
        <f t="shared" si="0"/>
        <v>0</v>
      </c>
      <c r="L68" s="244"/>
      <c r="M68" s="242"/>
    </row>
    <row r="69" spans="1:13" ht="16.5" customHeight="1" x14ac:dyDescent="0.15">
      <c r="A69" s="103"/>
      <c r="B69" s="462"/>
      <c r="C69" s="47" t="s">
        <v>123</v>
      </c>
      <c r="D69" s="30" t="s">
        <v>180</v>
      </c>
      <c r="E69" s="30" t="s">
        <v>209</v>
      </c>
      <c r="F69" s="31" t="s">
        <v>942</v>
      </c>
      <c r="G69" s="204">
        <v>0</v>
      </c>
      <c r="H69" s="182"/>
      <c r="I69" s="220">
        <v>0</v>
      </c>
      <c r="J69" s="221">
        <v>0</v>
      </c>
      <c r="K69" s="372">
        <f t="shared" si="0"/>
        <v>0</v>
      </c>
      <c r="L69" s="244"/>
      <c r="M69" s="242"/>
    </row>
    <row r="70" spans="1:13" ht="16.5" customHeight="1" x14ac:dyDescent="0.15">
      <c r="A70" s="103"/>
      <c r="B70" s="462"/>
      <c r="C70" s="47" t="s">
        <v>123</v>
      </c>
      <c r="D70" s="30" t="s">
        <v>180</v>
      </c>
      <c r="E70" s="30" t="s">
        <v>210</v>
      </c>
      <c r="F70" s="31"/>
      <c r="G70" s="204">
        <v>0</v>
      </c>
      <c r="H70" s="182"/>
      <c r="I70" s="220">
        <v>0</v>
      </c>
      <c r="J70" s="221">
        <v>0</v>
      </c>
      <c r="K70" s="372">
        <f t="shared" si="0"/>
        <v>0</v>
      </c>
      <c r="L70" s="244"/>
      <c r="M70" s="242"/>
    </row>
    <row r="71" spans="1:13" ht="16.5" customHeight="1" x14ac:dyDescent="0.15">
      <c r="A71" s="103"/>
      <c r="B71" s="462"/>
      <c r="C71" s="47" t="s">
        <v>123</v>
      </c>
      <c r="D71" s="30" t="s">
        <v>180</v>
      </c>
      <c r="E71" s="30" t="s">
        <v>211</v>
      </c>
      <c r="F71" s="31"/>
      <c r="G71" s="204">
        <v>0</v>
      </c>
      <c r="H71" s="182"/>
      <c r="I71" s="220">
        <v>0</v>
      </c>
      <c r="J71" s="221">
        <v>0</v>
      </c>
      <c r="K71" s="372">
        <f t="shared" si="0"/>
        <v>0</v>
      </c>
      <c r="L71" s="244"/>
      <c r="M71" s="242"/>
    </row>
    <row r="72" spans="1:13" ht="16.5" customHeight="1" x14ac:dyDescent="0.15">
      <c r="A72" s="103"/>
      <c r="B72" s="462"/>
      <c r="C72" s="47" t="s">
        <v>123</v>
      </c>
      <c r="D72" s="30" t="s">
        <v>180</v>
      </c>
      <c r="E72" s="30" t="s">
        <v>212</v>
      </c>
      <c r="F72" s="31"/>
      <c r="G72" s="204">
        <v>0</v>
      </c>
      <c r="H72" s="182"/>
      <c r="I72" s="220">
        <v>0</v>
      </c>
      <c r="J72" s="221">
        <v>0</v>
      </c>
      <c r="K72" s="372">
        <f t="shared" si="0"/>
        <v>0</v>
      </c>
      <c r="L72" s="244"/>
      <c r="M72" s="242"/>
    </row>
    <row r="73" spans="1:13" ht="16.5" customHeight="1" x14ac:dyDescent="0.15">
      <c r="A73" s="103"/>
      <c r="B73" s="462"/>
      <c r="C73" s="47" t="s">
        <v>123</v>
      </c>
      <c r="D73" s="30" t="s">
        <v>180</v>
      </c>
      <c r="E73" s="30" t="s">
        <v>213</v>
      </c>
      <c r="F73" s="31"/>
      <c r="G73" s="204">
        <v>0</v>
      </c>
      <c r="H73" s="182"/>
      <c r="I73" s="220">
        <v>0</v>
      </c>
      <c r="J73" s="221">
        <v>0</v>
      </c>
      <c r="K73" s="372">
        <f t="shared" si="0"/>
        <v>0</v>
      </c>
      <c r="L73" s="244"/>
      <c r="M73" s="242"/>
    </row>
    <row r="74" spans="1:13" ht="16.5" customHeight="1" x14ac:dyDescent="0.15">
      <c r="A74" s="103"/>
      <c r="B74" s="462"/>
      <c r="C74" s="47" t="s">
        <v>123</v>
      </c>
      <c r="D74" s="30" t="s">
        <v>180</v>
      </c>
      <c r="E74" s="30" t="s">
        <v>214</v>
      </c>
      <c r="F74" s="31"/>
      <c r="G74" s="204">
        <v>0</v>
      </c>
      <c r="H74" s="182"/>
      <c r="I74" s="220">
        <v>0</v>
      </c>
      <c r="J74" s="221">
        <v>0</v>
      </c>
      <c r="K74" s="372">
        <f t="shared" ref="K74:K137" si="1">SUM(I74:J74)</f>
        <v>0</v>
      </c>
      <c r="L74" s="244"/>
      <c r="M74" s="242"/>
    </row>
    <row r="75" spans="1:13" ht="16.5" customHeight="1" x14ac:dyDescent="0.15">
      <c r="A75" s="103"/>
      <c r="B75" s="462"/>
      <c r="C75" s="47" t="s">
        <v>123</v>
      </c>
      <c r="D75" s="30" t="s">
        <v>180</v>
      </c>
      <c r="E75" s="30" t="s">
        <v>215</v>
      </c>
      <c r="F75" s="31"/>
      <c r="G75" s="204">
        <v>0</v>
      </c>
      <c r="H75" s="182"/>
      <c r="I75" s="220">
        <v>0</v>
      </c>
      <c r="J75" s="221">
        <v>0</v>
      </c>
      <c r="K75" s="372">
        <f t="shared" si="1"/>
        <v>0</v>
      </c>
      <c r="L75" s="244"/>
      <c r="M75" s="242"/>
    </row>
    <row r="76" spans="1:13" ht="16.5" customHeight="1" x14ac:dyDescent="0.15">
      <c r="A76" s="103"/>
      <c r="B76" s="462"/>
      <c r="C76" s="47" t="s">
        <v>123</v>
      </c>
      <c r="D76" s="30" t="s">
        <v>180</v>
      </c>
      <c r="E76" s="30" t="s">
        <v>216</v>
      </c>
      <c r="F76" s="31"/>
      <c r="G76" s="204">
        <v>0</v>
      </c>
      <c r="H76" s="182"/>
      <c r="I76" s="220">
        <v>0</v>
      </c>
      <c r="J76" s="221">
        <v>0</v>
      </c>
      <c r="K76" s="372">
        <f t="shared" si="1"/>
        <v>0</v>
      </c>
      <c r="L76" s="244"/>
      <c r="M76" s="242"/>
    </row>
    <row r="77" spans="1:13" ht="16.5" customHeight="1" x14ac:dyDescent="0.15">
      <c r="A77" s="103"/>
      <c r="B77" s="462"/>
      <c r="C77" s="47" t="s">
        <v>123</v>
      </c>
      <c r="D77" s="30" t="s">
        <v>180</v>
      </c>
      <c r="E77" s="30" t="s">
        <v>217</v>
      </c>
      <c r="F77" s="31"/>
      <c r="G77" s="204">
        <v>0</v>
      </c>
      <c r="H77" s="182"/>
      <c r="I77" s="220">
        <v>0</v>
      </c>
      <c r="J77" s="221">
        <v>0</v>
      </c>
      <c r="K77" s="372">
        <f t="shared" si="1"/>
        <v>0</v>
      </c>
      <c r="L77" s="244"/>
      <c r="M77" s="242"/>
    </row>
    <row r="78" spans="1:13" ht="16.5" customHeight="1" x14ac:dyDescent="0.15">
      <c r="A78" s="103"/>
      <c r="B78" s="462"/>
      <c r="C78" s="47" t="s">
        <v>123</v>
      </c>
      <c r="D78" s="30" t="s">
        <v>180</v>
      </c>
      <c r="E78" s="30" t="s">
        <v>218</v>
      </c>
      <c r="F78" s="31"/>
      <c r="G78" s="204">
        <v>0</v>
      </c>
      <c r="H78" s="182"/>
      <c r="I78" s="220">
        <v>0</v>
      </c>
      <c r="J78" s="221">
        <v>0</v>
      </c>
      <c r="K78" s="372">
        <f t="shared" si="1"/>
        <v>0</v>
      </c>
      <c r="L78" s="244"/>
      <c r="M78" s="242"/>
    </row>
    <row r="79" spans="1:13" ht="16.5" customHeight="1" x14ac:dyDescent="0.15">
      <c r="A79" s="103"/>
      <c r="B79" s="462"/>
      <c r="C79" s="47" t="s">
        <v>123</v>
      </c>
      <c r="D79" s="30" t="s">
        <v>180</v>
      </c>
      <c r="E79" s="30" t="s">
        <v>219</v>
      </c>
      <c r="F79" s="31"/>
      <c r="G79" s="204">
        <v>0</v>
      </c>
      <c r="H79" s="182"/>
      <c r="I79" s="220">
        <v>0</v>
      </c>
      <c r="J79" s="221">
        <v>0</v>
      </c>
      <c r="K79" s="372">
        <f t="shared" si="1"/>
        <v>0</v>
      </c>
      <c r="L79" s="244"/>
      <c r="M79" s="242"/>
    </row>
    <row r="80" spans="1:13" ht="16.5" customHeight="1" x14ac:dyDescent="0.15">
      <c r="A80" s="103"/>
      <c r="B80" s="462"/>
      <c r="C80" s="47" t="s">
        <v>123</v>
      </c>
      <c r="D80" s="30" t="s">
        <v>180</v>
      </c>
      <c r="E80" s="30" t="s">
        <v>220</v>
      </c>
      <c r="F80" s="31"/>
      <c r="G80" s="204">
        <v>0</v>
      </c>
      <c r="H80" s="182"/>
      <c r="I80" s="220">
        <v>0</v>
      </c>
      <c r="J80" s="221">
        <v>0</v>
      </c>
      <c r="K80" s="372">
        <f t="shared" si="1"/>
        <v>0</v>
      </c>
      <c r="L80" s="244"/>
      <c r="M80" s="242"/>
    </row>
    <row r="81" spans="1:13" ht="16.5" customHeight="1" x14ac:dyDescent="0.15">
      <c r="A81" s="103"/>
      <c r="B81" s="462"/>
      <c r="C81" s="47" t="s">
        <v>123</v>
      </c>
      <c r="D81" s="30" t="s">
        <v>180</v>
      </c>
      <c r="E81" s="30" t="s">
        <v>221</v>
      </c>
      <c r="F81" s="31"/>
      <c r="G81" s="204">
        <v>0</v>
      </c>
      <c r="H81" s="182"/>
      <c r="I81" s="220">
        <v>0</v>
      </c>
      <c r="J81" s="221">
        <v>0</v>
      </c>
      <c r="K81" s="372">
        <f t="shared" si="1"/>
        <v>0</v>
      </c>
      <c r="L81" s="244"/>
      <c r="M81" s="242"/>
    </row>
    <row r="82" spans="1:13" ht="16.5" customHeight="1" x14ac:dyDescent="0.15">
      <c r="A82" s="103"/>
      <c r="B82" s="462"/>
      <c r="C82" s="47" t="s">
        <v>123</v>
      </c>
      <c r="D82" s="30" t="s">
        <v>180</v>
      </c>
      <c r="E82" s="30" t="s">
        <v>222</v>
      </c>
      <c r="F82" s="31"/>
      <c r="G82" s="204">
        <v>0</v>
      </c>
      <c r="H82" s="182"/>
      <c r="I82" s="220">
        <v>0</v>
      </c>
      <c r="J82" s="221">
        <v>0</v>
      </c>
      <c r="K82" s="372">
        <f t="shared" si="1"/>
        <v>0</v>
      </c>
      <c r="L82" s="244"/>
      <c r="M82" s="242"/>
    </row>
    <row r="83" spans="1:13" ht="16.5" customHeight="1" x14ac:dyDescent="0.15">
      <c r="A83" s="103"/>
      <c r="B83" s="462"/>
      <c r="C83" s="47" t="s">
        <v>123</v>
      </c>
      <c r="D83" s="30" t="s">
        <v>180</v>
      </c>
      <c r="E83" s="30" t="s">
        <v>223</v>
      </c>
      <c r="F83" s="31"/>
      <c r="G83" s="204">
        <v>0</v>
      </c>
      <c r="H83" s="182"/>
      <c r="I83" s="220">
        <v>0</v>
      </c>
      <c r="J83" s="221">
        <v>0</v>
      </c>
      <c r="K83" s="372">
        <f t="shared" si="1"/>
        <v>0</v>
      </c>
      <c r="L83" s="244"/>
      <c r="M83" s="242"/>
    </row>
    <row r="84" spans="1:13" ht="16.5" customHeight="1" x14ac:dyDescent="0.15">
      <c r="A84" s="103"/>
      <c r="B84" s="462"/>
      <c r="C84" s="47" t="s">
        <v>123</v>
      </c>
      <c r="D84" s="30" t="s">
        <v>180</v>
      </c>
      <c r="E84" s="30" t="s">
        <v>224</v>
      </c>
      <c r="F84" s="31"/>
      <c r="G84" s="204">
        <v>0</v>
      </c>
      <c r="H84" s="182"/>
      <c r="I84" s="220">
        <v>0</v>
      </c>
      <c r="J84" s="221">
        <v>0</v>
      </c>
      <c r="K84" s="372">
        <f t="shared" si="1"/>
        <v>0</v>
      </c>
      <c r="L84" s="244"/>
      <c r="M84" s="242"/>
    </row>
    <row r="85" spans="1:13" ht="16.5" customHeight="1" x14ac:dyDescent="0.15">
      <c r="A85" s="103"/>
      <c r="B85" s="462"/>
      <c r="C85" s="47" t="s">
        <v>123</v>
      </c>
      <c r="D85" s="30" t="s">
        <v>180</v>
      </c>
      <c r="E85" s="30" t="s">
        <v>225</v>
      </c>
      <c r="F85" s="31"/>
      <c r="G85" s="204">
        <v>0</v>
      </c>
      <c r="H85" s="182"/>
      <c r="I85" s="220">
        <v>0</v>
      </c>
      <c r="J85" s="221">
        <v>0</v>
      </c>
      <c r="K85" s="372">
        <f t="shared" si="1"/>
        <v>0</v>
      </c>
      <c r="L85" s="244"/>
      <c r="M85" s="242"/>
    </row>
    <row r="86" spans="1:13" ht="16.5" customHeight="1" thickBot="1" x14ac:dyDescent="0.2">
      <c r="A86" s="103"/>
      <c r="B86" s="462"/>
      <c r="C86" s="47" t="s">
        <v>123</v>
      </c>
      <c r="D86" s="30" t="s">
        <v>180</v>
      </c>
      <c r="E86" s="30" t="s">
        <v>226</v>
      </c>
      <c r="F86" s="31"/>
      <c r="G86" s="204">
        <v>0</v>
      </c>
      <c r="H86" s="182"/>
      <c r="I86" s="220">
        <v>0</v>
      </c>
      <c r="J86" s="221">
        <v>0</v>
      </c>
      <c r="K86" s="372">
        <f t="shared" si="1"/>
        <v>0</v>
      </c>
      <c r="L86" s="244"/>
      <c r="M86" s="242"/>
    </row>
    <row r="87" spans="1:13" ht="16.5" customHeight="1" thickBot="1" x14ac:dyDescent="0.2">
      <c r="A87" s="103"/>
      <c r="B87" s="462"/>
      <c r="C87" s="47" t="s">
        <v>123</v>
      </c>
      <c r="D87" s="30" t="s">
        <v>180</v>
      </c>
      <c r="E87" s="30" t="s">
        <v>227</v>
      </c>
      <c r="F87" s="31"/>
      <c r="G87" s="204">
        <v>0</v>
      </c>
      <c r="H87" s="182"/>
      <c r="I87" s="220">
        <v>0</v>
      </c>
      <c r="J87" s="221">
        <v>0</v>
      </c>
      <c r="K87" s="372">
        <f t="shared" si="1"/>
        <v>0</v>
      </c>
      <c r="L87" s="446" t="s">
        <v>228</v>
      </c>
      <c r="M87" s="447"/>
    </row>
    <row r="88" spans="1:13" ht="16.5" customHeight="1" thickBot="1" x14ac:dyDescent="0.2">
      <c r="A88" s="103"/>
      <c r="B88" s="462"/>
      <c r="C88" s="148" t="s">
        <v>123</v>
      </c>
      <c r="D88" s="149" t="s">
        <v>180</v>
      </c>
      <c r="E88" s="149" t="s">
        <v>229</v>
      </c>
      <c r="F88" s="150"/>
      <c r="G88" s="207">
        <v>0</v>
      </c>
      <c r="H88" s="187"/>
      <c r="I88" s="226">
        <v>0</v>
      </c>
      <c r="J88" s="227">
        <v>0</v>
      </c>
      <c r="K88" s="375">
        <f t="shared" si="1"/>
        <v>0</v>
      </c>
      <c r="L88" s="245">
        <f>SUM(I54:I88)</f>
        <v>0</v>
      </c>
      <c r="M88" s="246">
        <f>SUM(J54:J88)</f>
        <v>0</v>
      </c>
    </row>
    <row r="89" spans="1:13" ht="16.5" customHeight="1" x14ac:dyDescent="0.15">
      <c r="A89" s="103"/>
      <c r="B89" s="449" t="s">
        <v>230</v>
      </c>
      <c r="C89" s="132" t="s">
        <v>123</v>
      </c>
      <c r="D89" s="133" t="s">
        <v>231</v>
      </c>
      <c r="E89" s="133" t="s">
        <v>232</v>
      </c>
      <c r="F89" s="134" t="s">
        <v>233</v>
      </c>
      <c r="G89" s="203">
        <v>0</v>
      </c>
      <c r="H89" s="181"/>
      <c r="I89" s="218">
        <v>0</v>
      </c>
      <c r="J89" s="219">
        <v>0</v>
      </c>
      <c r="K89" s="371">
        <f t="shared" si="1"/>
        <v>0</v>
      </c>
      <c r="L89" s="244"/>
      <c r="M89" s="242"/>
    </row>
    <row r="90" spans="1:13" ht="16.5" customHeight="1" x14ac:dyDescent="0.15">
      <c r="A90" s="103"/>
      <c r="B90" s="450"/>
      <c r="C90" s="47" t="s">
        <v>123</v>
      </c>
      <c r="D90" s="30" t="s">
        <v>231</v>
      </c>
      <c r="E90" s="30" t="s">
        <v>234</v>
      </c>
      <c r="F90" s="31" t="s">
        <v>235</v>
      </c>
      <c r="G90" s="204">
        <v>0</v>
      </c>
      <c r="H90" s="182"/>
      <c r="I90" s="220">
        <v>0</v>
      </c>
      <c r="J90" s="221">
        <v>0</v>
      </c>
      <c r="K90" s="372">
        <f t="shared" si="1"/>
        <v>0</v>
      </c>
      <c r="L90" s="244"/>
      <c r="M90" s="242"/>
    </row>
    <row r="91" spans="1:13" ht="16.5" customHeight="1" x14ac:dyDescent="0.15">
      <c r="A91" s="103"/>
      <c r="B91" s="450"/>
      <c r="C91" s="47" t="s">
        <v>123</v>
      </c>
      <c r="D91" s="30" t="s">
        <v>231</v>
      </c>
      <c r="E91" s="30" t="s">
        <v>236</v>
      </c>
      <c r="F91" s="31" t="s">
        <v>867</v>
      </c>
      <c r="G91" s="204">
        <v>0</v>
      </c>
      <c r="H91" s="182"/>
      <c r="I91" s="220">
        <v>0</v>
      </c>
      <c r="J91" s="221">
        <v>0</v>
      </c>
      <c r="K91" s="372">
        <f t="shared" si="1"/>
        <v>0</v>
      </c>
      <c r="L91" s="244"/>
      <c r="M91" s="242"/>
    </row>
    <row r="92" spans="1:13" ht="16.5" customHeight="1" x14ac:dyDescent="0.15">
      <c r="A92" s="103"/>
      <c r="B92" s="450"/>
      <c r="C92" s="47" t="s">
        <v>123</v>
      </c>
      <c r="D92" s="30" t="s">
        <v>231</v>
      </c>
      <c r="E92" s="30" t="s">
        <v>237</v>
      </c>
      <c r="F92" s="31" t="s">
        <v>238</v>
      </c>
      <c r="G92" s="204">
        <v>0</v>
      </c>
      <c r="H92" s="182"/>
      <c r="I92" s="220">
        <v>0</v>
      </c>
      <c r="J92" s="221">
        <v>0</v>
      </c>
      <c r="K92" s="372">
        <f t="shared" si="1"/>
        <v>0</v>
      </c>
      <c r="L92" s="244"/>
      <c r="M92" s="242"/>
    </row>
    <row r="93" spans="1:13" ht="16.5" customHeight="1" x14ac:dyDescent="0.15">
      <c r="A93" s="103"/>
      <c r="B93" s="450"/>
      <c r="C93" s="47" t="s">
        <v>123</v>
      </c>
      <c r="D93" s="30" t="s">
        <v>231</v>
      </c>
      <c r="E93" s="30" t="s">
        <v>239</v>
      </c>
      <c r="F93" s="31" t="s">
        <v>240</v>
      </c>
      <c r="G93" s="204">
        <v>0</v>
      </c>
      <c r="H93" s="182"/>
      <c r="I93" s="220">
        <v>0</v>
      </c>
      <c r="J93" s="221">
        <v>0</v>
      </c>
      <c r="K93" s="372">
        <f t="shared" si="1"/>
        <v>0</v>
      </c>
      <c r="L93" s="244"/>
      <c r="M93" s="242"/>
    </row>
    <row r="94" spans="1:13" ht="16.5" customHeight="1" x14ac:dyDescent="0.15">
      <c r="A94" s="103"/>
      <c r="B94" s="450"/>
      <c r="C94" s="47" t="s">
        <v>123</v>
      </c>
      <c r="D94" s="30" t="s">
        <v>231</v>
      </c>
      <c r="E94" s="30" t="s">
        <v>241</v>
      </c>
      <c r="F94" s="31" t="s">
        <v>242</v>
      </c>
      <c r="G94" s="204">
        <v>0</v>
      </c>
      <c r="H94" s="182"/>
      <c r="I94" s="220">
        <v>0</v>
      </c>
      <c r="J94" s="221">
        <v>0</v>
      </c>
      <c r="K94" s="372">
        <f t="shared" si="1"/>
        <v>0</v>
      </c>
      <c r="L94" s="244"/>
      <c r="M94" s="242"/>
    </row>
    <row r="95" spans="1:13" ht="16.5" customHeight="1" x14ac:dyDescent="0.15">
      <c r="A95" s="103"/>
      <c r="B95" s="450"/>
      <c r="C95" s="47" t="s">
        <v>123</v>
      </c>
      <c r="D95" s="30" t="s">
        <v>231</v>
      </c>
      <c r="E95" s="30" t="s">
        <v>243</v>
      </c>
      <c r="F95" s="31" t="s">
        <v>244</v>
      </c>
      <c r="G95" s="204">
        <v>0</v>
      </c>
      <c r="H95" s="182"/>
      <c r="I95" s="220">
        <v>0</v>
      </c>
      <c r="J95" s="221">
        <v>0</v>
      </c>
      <c r="K95" s="372">
        <f t="shared" si="1"/>
        <v>0</v>
      </c>
      <c r="L95" s="244"/>
      <c r="M95" s="242"/>
    </row>
    <row r="96" spans="1:13" ht="16.5" customHeight="1" x14ac:dyDescent="0.15">
      <c r="A96" s="103"/>
      <c r="B96" s="450"/>
      <c r="C96" s="47" t="s">
        <v>123</v>
      </c>
      <c r="D96" s="30" t="s">
        <v>231</v>
      </c>
      <c r="E96" s="30" t="s">
        <v>245</v>
      </c>
      <c r="F96" s="31" t="s">
        <v>246</v>
      </c>
      <c r="G96" s="204">
        <v>0</v>
      </c>
      <c r="H96" s="182"/>
      <c r="I96" s="220">
        <v>0</v>
      </c>
      <c r="J96" s="221">
        <v>0</v>
      </c>
      <c r="K96" s="372">
        <f t="shared" si="1"/>
        <v>0</v>
      </c>
      <c r="L96" s="244"/>
      <c r="M96" s="242"/>
    </row>
    <row r="97" spans="1:13" ht="16.5" customHeight="1" x14ac:dyDescent="0.15">
      <c r="A97" s="103"/>
      <c r="B97" s="450"/>
      <c r="C97" s="47" t="s">
        <v>123</v>
      </c>
      <c r="D97" s="30" t="s">
        <v>231</v>
      </c>
      <c r="E97" s="30" t="s">
        <v>247</v>
      </c>
      <c r="F97" s="31" t="s">
        <v>248</v>
      </c>
      <c r="G97" s="204">
        <v>0</v>
      </c>
      <c r="H97" s="182"/>
      <c r="I97" s="220">
        <v>0</v>
      </c>
      <c r="J97" s="221">
        <v>0</v>
      </c>
      <c r="K97" s="372">
        <f t="shared" si="1"/>
        <v>0</v>
      </c>
      <c r="L97" s="244"/>
      <c r="M97" s="242"/>
    </row>
    <row r="98" spans="1:13" ht="16.5" customHeight="1" x14ac:dyDescent="0.15">
      <c r="A98" s="103"/>
      <c r="B98" s="450"/>
      <c r="C98" s="47" t="s">
        <v>123</v>
      </c>
      <c r="D98" s="30" t="s">
        <v>231</v>
      </c>
      <c r="E98" s="30" t="s">
        <v>249</v>
      </c>
      <c r="F98" s="31" t="s">
        <v>250</v>
      </c>
      <c r="G98" s="204">
        <v>0</v>
      </c>
      <c r="H98" s="182"/>
      <c r="I98" s="220">
        <v>0</v>
      </c>
      <c r="J98" s="221">
        <v>0</v>
      </c>
      <c r="K98" s="372">
        <f t="shared" si="1"/>
        <v>0</v>
      </c>
      <c r="L98" s="244"/>
      <c r="M98" s="242"/>
    </row>
    <row r="99" spans="1:13" ht="16.5" customHeight="1" x14ac:dyDescent="0.15">
      <c r="A99" s="103"/>
      <c r="B99" s="450"/>
      <c r="C99" s="47" t="s">
        <v>123</v>
      </c>
      <c r="D99" s="30" t="s">
        <v>231</v>
      </c>
      <c r="E99" s="30" t="s">
        <v>251</v>
      </c>
      <c r="F99" s="31" t="s">
        <v>252</v>
      </c>
      <c r="G99" s="204">
        <v>0</v>
      </c>
      <c r="H99" s="182"/>
      <c r="I99" s="220">
        <v>0</v>
      </c>
      <c r="J99" s="221">
        <v>0</v>
      </c>
      <c r="K99" s="372">
        <f t="shared" si="1"/>
        <v>0</v>
      </c>
      <c r="L99" s="244"/>
      <c r="M99" s="242"/>
    </row>
    <row r="100" spans="1:13" ht="16.5" customHeight="1" x14ac:dyDescent="0.15">
      <c r="A100" s="103"/>
      <c r="B100" s="450"/>
      <c r="C100" s="47" t="s">
        <v>123</v>
      </c>
      <c r="D100" s="30" t="s">
        <v>231</v>
      </c>
      <c r="E100" s="30" t="s">
        <v>253</v>
      </c>
      <c r="F100" s="31" t="s">
        <v>254</v>
      </c>
      <c r="G100" s="204">
        <v>0</v>
      </c>
      <c r="H100" s="182"/>
      <c r="I100" s="220">
        <v>0</v>
      </c>
      <c r="J100" s="221">
        <v>0</v>
      </c>
      <c r="K100" s="372">
        <f t="shared" si="1"/>
        <v>0</v>
      </c>
      <c r="L100" s="244"/>
      <c r="M100" s="242"/>
    </row>
    <row r="101" spans="1:13" ht="16.5" customHeight="1" x14ac:dyDescent="0.15">
      <c r="A101" s="103"/>
      <c r="B101" s="450"/>
      <c r="C101" s="47" t="s">
        <v>123</v>
      </c>
      <c r="D101" s="30" t="s">
        <v>231</v>
      </c>
      <c r="E101" s="30" t="s">
        <v>255</v>
      </c>
      <c r="F101" s="31" t="s">
        <v>868</v>
      </c>
      <c r="G101" s="204">
        <v>0</v>
      </c>
      <c r="H101" s="183"/>
      <c r="I101" s="220">
        <v>0</v>
      </c>
      <c r="J101" s="221">
        <v>0</v>
      </c>
      <c r="K101" s="372">
        <f t="shared" si="1"/>
        <v>0</v>
      </c>
      <c r="L101" s="244"/>
      <c r="M101" s="242"/>
    </row>
    <row r="102" spans="1:13" ht="16.5" customHeight="1" x14ac:dyDescent="0.15">
      <c r="A102" s="103"/>
      <c r="B102" s="450"/>
      <c r="C102" s="47" t="s">
        <v>123</v>
      </c>
      <c r="D102" s="30" t="s">
        <v>231</v>
      </c>
      <c r="E102" s="30" t="s">
        <v>256</v>
      </c>
      <c r="F102" s="31"/>
      <c r="G102" s="204">
        <v>0</v>
      </c>
      <c r="H102" s="183"/>
      <c r="I102" s="220">
        <v>0</v>
      </c>
      <c r="J102" s="221">
        <v>0</v>
      </c>
      <c r="K102" s="372">
        <f t="shared" si="1"/>
        <v>0</v>
      </c>
      <c r="L102" s="244"/>
      <c r="M102" s="242"/>
    </row>
    <row r="103" spans="1:13" ht="16.5" customHeight="1" x14ac:dyDescent="0.15">
      <c r="A103" s="103"/>
      <c r="B103" s="450"/>
      <c r="C103" s="47" t="s">
        <v>123</v>
      </c>
      <c r="D103" s="30" t="s">
        <v>231</v>
      </c>
      <c r="E103" s="30" t="s">
        <v>257</v>
      </c>
      <c r="F103" s="31"/>
      <c r="G103" s="204">
        <v>0</v>
      </c>
      <c r="H103" s="183"/>
      <c r="I103" s="220">
        <v>0</v>
      </c>
      <c r="J103" s="221">
        <v>0</v>
      </c>
      <c r="K103" s="372">
        <f t="shared" si="1"/>
        <v>0</v>
      </c>
      <c r="L103" s="244"/>
      <c r="M103" s="242"/>
    </row>
    <row r="104" spans="1:13" ht="16.5" customHeight="1" x14ac:dyDescent="0.15">
      <c r="A104" s="103"/>
      <c r="B104" s="450"/>
      <c r="C104" s="47" t="s">
        <v>123</v>
      </c>
      <c r="D104" s="30" t="s">
        <v>231</v>
      </c>
      <c r="E104" s="30" t="s">
        <v>258</v>
      </c>
      <c r="F104" s="31"/>
      <c r="G104" s="204">
        <v>0</v>
      </c>
      <c r="H104" s="183"/>
      <c r="I104" s="220">
        <v>0</v>
      </c>
      <c r="J104" s="221">
        <v>0</v>
      </c>
      <c r="K104" s="372">
        <f t="shared" si="1"/>
        <v>0</v>
      </c>
      <c r="L104" s="244"/>
      <c r="M104" s="242"/>
    </row>
    <row r="105" spans="1:13" ht="16.5" customHeight="1" x14ac:dyDescent="0.15">
      <c r="A105" s="103"/>
      <c r="B105" s="450"/>
      <c r="C105" s="47" t="s">
        <v>123</v>
      </c>
      <c r="D105" s="30" t="s">
        <v>231</v>
      </c>
      <c r="E105" s="30" t="s">
        <v>259</v>
      </c>
      <c r="F105" s="31"/>
      <c r="G105" s="204">
        <v>0</v>
      </c>
      <c r="H105" s="183"/>
      <c r="I105" s="220">
        <v>0</v>
      </c>
      <c r="J105" s="221">
        <v>0</v>
      </c>
      <c r="K105" s="372">
        <f t="shared" si="1"/>
        <v>0</v>
      </c>
      <c r="L105" s="244"/>
      <c r="M105" s="242"/>
    </row>
    <row r="106" spans="1:13" ht="16.5" customHeight="1" thickBot="1" x14ac:dyDescent="0.2">
      <c r="A106" s="103"/>
      <c r="B106" s="450"/>
      <c r="C106" s="47" t="s">
        <v>123</v>
      </c>
      <c r="D106" s="30" t="s">
        <v>231</v>
      </c>
      <c r="E106" s="30" t="s">
        <v>260</v>
      </c>
      <c r="F106" s="31"/>
      <c r="G106" s="204">
        <v>0</v>
      </c>
      <c r="H106" s="183"/>
      <c r="I106" s="220">
        <v>0</v>
      </c>
      <c r="J106" s="221">
        <v>0</v>
      </c>
      <c r="K106" s="372">
        <f t="shared" si="1"/>
        <v>0</v>
      </c>
      <c r="L106" s="244"/>
      <c r="M106" s="242"/>
    </row>
    <row r="107" spans="1:13" ht="16.5" customHeight="1" thickBot="1" x14ac:dyDescent="0.2">
      <c r="A107" s="103"/>
      <c r="B107" s="450"/>
      <c r="C107" s="47" t="s">
        <v>123</v>
      </c>
      <c r="D107" s="30" t="s">
        <v>231</v>
      </c>
      <c r="E107" s="30" t="s">
        <v>261</v>
      </c>
      <c r="F107" s="31"/>
      <c r="G107" s="204">
        <v>0</v>
      </c>
      <c r="H107" s="183"/>
      <c r="I107" s="220">
        <v>0</v>
      </c>
      <c r="J107" s="221">
        <v>0</v>
      </c>
      <c r="K107" s="372">
        <f t="shared" si="1"/>
        <v>0</v>
      </c>
      <c r="L107" s="446" t="s">
        <v>262</v>
      </c>
      <c r="M107" s="447"/>
    </row>
    <row r="108" spans="1:13" ht="16.5" customHeight="1" thickBot="1" x14ac:dyDescent="0.2">
      <c r="A108" s="103"/>
      <c r="B108" s="451"/>
      <c r="C108" s="137" t="s">
        <v>123</v>
      </c>
      <c r="D108" s="138" t="s">
        <v>231</v>
      </c>
      <c r="E108" s="138" t="s">
        <v>263</v>
      </c>
      <c r="F108" s="151"/>
      <c r="G108" s="205">
        <v>0</v>
      </c>
      <c r="H108" s="184"/>
      <c r="I108" s="222">
        <v>0</v>
      </c>
      <c r="J108" s="223">
        <v>0</v>
      </c>
      <c r="K108" s="373">
        <f t="shared" si="1"/>
        <v>0</v>
      </c>
      <c r="L108" s="245">
        <f>SUM(I89:I108)</f>
        <v>0</v>
      </c>
      <c r="M108" s="246">
        <f>SUM(J89:J108)</f>
        <v>0</v>
      </c>
    </row>
    <row r="109" spans="1:13" ht="16.5" customHeight="1" x14ac:dyDescent="0.15">
      <c r="A109" s="103"/>
      <c r="B109" s="458" t="s">
        <v>264</v>
      </c>
      <c r="C109" s="132" t="s">
        <v>123</v>
      </c>
      <c r="D109" s="133" t="s">
        <v>265</v>
      </c>
      <c r="E109" s="133" t="s">
        <v>266</v>
      </c>
      <c r="F109" s="134" t="s">
        <v>267</v>
      </c>
      <c r="G109" s="203">
        <v>0</v>
      </c>
      <c r="H109" s="181"/>
      <c r="I109" s="218">
        <v>0</v>
      </c>
      <c r="J109" s="219">
        <v>0</v>
      </c>
      <c r="K109" s="371">
        <f t="shared" si="1"/>
        <v>0</v>
      </c>
      <c r="L109" s="244"/>
      <c r="M109" s="242"/>
    </row>
    <row r="110" spans="1:13" ht="16.5" customHeight="1" x14ac:dyDescent="0.15">
      <c r="A110" s="103"/>
      <c r="B110" s="459"/>
      <c r="C110" s="47" t="s">
        <v>123</v>
      </c>
      <c r="D110" s="30" t="s">
        <v>265</v>
      </c>
      <c r="E110" s="30" t="s">
        <v>268</v>
      </c>
      <c r="F110" s="31" t="s">
        <v>269</v>
      </c>
      <c r="G110" s="204">
        <v>0</v>
      </c>
      <c r="H110" s="182"/>
      <c r="I110" s="220">
        <v>0</v>
      </c>
      <c r="J110" s="221">
        <v>0</v>
      </c>
      <c r="K110" s="372">
        <f t="shared" si="1"/>
        <v>0</v>
      </c>
      <c r="L110" s="244"/>
      <c r="M110" s="242"/>
    </row>
    <row r="111" spans="1:13" ht="16.5" customHeight="1" x14ac:dyDescent="0.15">
      <c r="A111" s="103"/>
      <c r="B111" s="459"/>
      <c r="C111" s="47" t="s">
        <v>123</v>
      </c>
      <c r="D111" s="30" t="s">
        <v>265</v>
      </c>
      <c r="E111" s="30" t="s">
        <v>270</v>
      </c>
      <c r="F111" s="31" t="s">
        <v>271</v>
      </c>
      <c r="G111" s="204">
        <v>0</v>
      </c>
      <c r="H111" s="182"/>
      <c r="I111" s="220">
        <v>0</v>
      </c>
      <c r="J111" s="221">
        <v>0</v>
      </c>
      <c r="K111" s="372">
        <f t="shared" si="1"/>
        <v>0</v>
      </c>
      <c r="L111" s="244"/>
      <c r="M111" s="242"/>
    </row>
    <row r="112" spans="1:13" ht="16.5" customHeight="1" x14ac:dyDescent="0.15">
      <c r="A112" s="103"/>
      <c r="B112" s="459"/>
      <c r="C112" s="47" t="s">
        <v>123</v>
      </c>
      <c r="D112" s="30" t="s">
        <v>265</v>
      </c>
      <c r="E112" s="30" t="s">
        <v>272</v>
      </c>
      <c r="F112" s="31" t="s">
        <v>273</v>
      </c>
      <c r="G112" s="204">
        <v>0</v>
      </c>
      <c r="H112" s="182"/>
      <c r="I112" s="220">
        <v>0</v>
      </c>
      <c r="J112" s="221">
        <v>0</v>
      </c>
      <c r="K112" s="372">
        <f t="shared" si="1"/>
        <v>0</v>
      </c>
      <c r="L112" s="244"/>
      <c r="M112" s="242"/>
    </row>
    <row r="113" spans="1:13" ht="16.5" customHeight="1" x14ac:dyDescent="0.15">
      <c r="A113" s="103"/>
      <c r="B113" s="459"/>
      <c r="C113" s="47" t="s">
        <v>123</v>
      </c>
      <c r="D113" s="30" t="s">
        <v>265</v>
      </c>
      <c r="E113" s="30" t="s">
        <v>274</v>
      </c>
      <c r="F113" s="31" t="s">
        <v>275</v>
      </c>
      <c r="G113" s="204">
        <v>0</v>
      </c>
      <c r="H113" s="182"/>
      <c r="I113" s="220">
        <v>0</v>
      </c>
      <c r="J113" s="221">
        <v>0</v>
      </c>
      <c r="K113" s="372">
        <f t="shared" si="1"/>
        <v>0</v>
      </c>
      <c r="L113" s="244"/>
      <c r="M113" s="242"/>
    </row>
    <row r="114" spans="1:13" ht="16.5" customHeight="1" x14ac:dyDescent="0.15">
      <c r="A114" s="103"/>
      <c r="B114" s="459"/>
      <c r="C114" s="47" t="s">
        <v>123</v>
      </c>
      <c r="D114" s="30" t="s">
        <v>265</v>
      </c>
      <c r="E114" s="30" t="s">
        <v>276</v>
      </c>
      <c r="F114" s="31" t="s">
        <v>277</v>
      </c>
      <c r="G114" s="204">
        <v>0</v>
      </c>
      <c r="H114" s="182"/>
      <c r="I114" s="220">
        <v>0</v>
      </c>
      <c r="J114" s="221">
        <v>0</v>
      </c>
      <c r="K114" s="372">
        <f t="shared" si="1"/>
        <v>0</v>
      </c>
      <c r="L114" s="244"/>
      <c r="M114" s="242"/>
    </row>
    <row r="115" spans="1:13" ht="16.5" customHeight="1" x14ac:dyDescent="0.15">
      <c r="A115" s="103"/>
      <c r="B115" s="459"/>
      <c r="C115" s="47" t="s">
        <v>123</v>
      </c>
      <c r="D115" s="30" t="s">
        <v>265</v>
      </c>
      <c r="E115" s="30" t="s">
        <v>278</v>
      </c>
      <c r="F115" s="31"/>
      <c r="G115" s="204">
        <v>0</v>
      </c>
      <c r="H115" s="182"/>
      <c r="I115" s="220">
        <v>0</v>
      </c>
      <c r="J115" s="221">
        <v>0</v>
      </c>
      <c r="K115" s="372">
        <f t="shared" si="1"/>
        <v>0</v>
      </c>
      <c r="L115" s="244"/>
      <c r="M115" s="242"/>
    </row>
    <row r="116" spans="1:13" ht="16.5" customHeight="1" thickBot="1" x14ac:dyDescent="0.2">
      <c r="A116" s="103"/>
      <c r="B116" s="459"/>
      <c r="C116" s="47" t="s">
        <v>123</v>
      </c>
      <c r="D116" s="30" t="s">
        <v>265</v>
      </c>
      <c r="E116" s="30" t="s">
        <v>279</v>
      </c>
      <c r="F116" s="31"/>
      <c r="G116" s="204">
        <v>0</v>
      </c>
      <c r="H116" s="182"/>
      <c r="I116" s="220">
        <v>0</v>
      </c>
      <c r="J116" s="221">
        <v>0</v>
      </c>
      <c r="K116" s="372">
        <f t="shared" si="1"/>
        <v>0</v>
      </c>
      <c r="L116" s="244"/>
      <c r="M116" s="242"/>
    </row>
    <row r="117" spans="1:13" ht="16.5" customHeight="1" thickBot="1" x14ac:dyDescent="0.2">
      <c r="A117" s="103"/>
      <c r="B117" s="459"/>
      <c r="C117" s="47" t="s">
        <v>123</v>
      </c>
      <c r="D117" s="30" t="s">
        <v>265</v>
      </c>
      <c r="E117" s="30" t="s">
        <v>280</v>
      </c>
      <c r="F117" s="31"/>
      <c r="G117" s="204">
        <v>0</v>
      </c>
      <c r="H117" s="182"/>
      <c r="I117" s="220">
        <v>0</v>
      </c>
      <c r="J117" s="221">
        <v>0</v>
      </c>
      <c r="K117" s="372">
        <f t="shared" si="1"/>
        <v>0</v>
      </c>
      <c r="L117" s="446" t="s">
        <v>281</v>
      </c>
      <c r="M117" s="447"/>
    </row>
    <row r="118" spans="1:13" ht="16.5" customHeight="1" thickBot="1" x14ac:dyDescent="0.2">
      <c r="A118" s="103"/>
      <c r="B118" s="460"/>
      <c r="C118" s="137" t="s">
        <v>123</v>
      </c>
      <c r="D118" s="138" t="s">
        <v>265</v>
      </c>
      <c r="E118" s="138" t="s">
        <v>282</v>
      </c>
      <c r="F118" s="141"/>
      <c r="G118" s="205">
        <v>0</v>
      </c>
      <c r="H118" s="188"/>
      <c r="I118" s="222">
        <v>0</v>
      </c>
      <c r="J118" s="223">
        <v>0</v>
      </c>
      <c r="K118" s="373">
        <f t="shared" si="1"/>
        <v>0</v>
      </c>
      <c r="L118" s="245">
        <f>SUM(I109:I118)</f>
        <v>0</v>
      </c>
      <c r="M118" s="246">
        <f>SUM(J109:J118)</f>
        <v>0</v>
      </c>
    </row>
    <row r="119" spans="1:13" ht="16.5" customHeight="1" x14ac:dyDescent="0.15">
      <c r="A119" s="103"/>
      <c r="B119" s="458" t="s">
        <v>283</v>
      </c>
      <c r="C119" s="132" t="s">
        <v>123</v>
      </c>
      <c r="D119" s="133" t="s">
        <v>284</v>
      </c>
      <c r="E119" s="133" t="s">
        <v>285</v>
      </c>
      <c r="F119" s="134" t="s">
        <v>286</v>
      </c>
      <c r="G119" s="203">
        <v>0</v>
      </c>
      <c r="H119" s="181"/>
      <c r="I119" s="218">
        <v>0</v>
      </c>
      <c r="J119" s="219">
        <v>0</v>
      </c>
      <c r="K119" s="371">
        <f t="shared" si="1"/>
        <v>0</v>
      </c>
      <c r="L119" s="244"/>
      <c r="M119" s="242"/>
    </row>
    <row r="120" spans="1:13" ht="16.5" customHeight="1" x14ac:dyDescent="0.15">
      <c r="A120" s="103"/>
      <c r="B120" s="459"/>
      <c r="C120" s="47" t="s">
        <v>123</v>
      </c>
      <c r="D120" s="30" t="s">
        <v>284</v>
      </c>
      <c r="E120" s="30" t="s">
        <v>287</v>
      </c>
      <c r="F120" s="31" t="s">
        <v>288</v>
      </c>
      <c r="G120" s="204">
        <v>0</v>
      </c>
      <c r="H120" s="182"/>
      <c r="I120" s="220">
        <v>0</v>
      </c>
      <c r="J120" s="221">
        <v>0</v>
      </c>
      <c r="K120" s="372">
        <f t="shared" si="1"/>
        <v>0</v>
      </c>
      <c r="L120" s="244"/>
      <c r="M120" s="242"/>
    </row>
    <row r="121" spans="1:13" ht="16.5" customHeight="1" x14ac:dyDescent="0.15">
      <c r="A121" s="103"/>
      <c r="B121" s="459"/>
      <c r="C121" s="47" t="s">
        <v>123</v>
      </c>
      <c r="D121" s="30" t="s">
        <v>284</v>
      </c>
      <c r="E121" s="30" t="s">
        <v>289</v>
      </c>
      <c r="F121" s="33" t="s">
        <v>290</v>
      </c>
      <c r="G121" s="204">
        <v>0</v>
      </c>
      <c r="H121" s="182"/>
      <c r="I121" s="220">
        <v>0</v>
      </c>
      <c r="J121" s="221">
        <v>0</v>
      </c>
      <c r="K121" s="372">
        <f t="shared" si="1"/>
        <v>0</v>
      </c>
      <c r="L121" s="244"/>
      <c r="M121" s="242"/>
    </row>
    <row r="122" spans="1:13" ht="16.5" customHeight="1" x14ac:dyDescent="0.15">
      <c r="A122" s="103"/>
      <c r="B122" s="459"/>
      <c r="C122" s="47" t="s">
        <v>123</v>
      </c>
      <c r="D122" s="30" t="s">
        <v>284</v>
      </c>
      <c r="E122" s="30" t="s">
        <v>291</v>
      </c>
      <c r="F122" s="31" t="s">
        <v>292</v>
      </c>
      <c r="G122" s="204">
        <v>0</v>
      </c>
      <c r="H122" s="182"/>
      <c r="I122" s="220">
        <v>0</v>
      </c>
      <c r="J122" s="221">
        <v>0</v>
      </c>
      <c r="K122" s="372">
        <f t="shared" si="1"/>
        <v>0</v>
      </c>
      <c r="L122" s="244"/>
      <c r="M122" s="242"/>
    </row>
    <row r="123" spans="1:13" ht="16.5" customHeight="1" x14ac:dyDescent="0.15">
      <c r="A123" s="103"/>
      <c r="B123" s="459"/>
      <c r="C123" s="47" t="s">
        <v>123</v>
      </c>
      <c r="D123" s="30" t="s">
        <v>284</v>
      </c>
      <c r="E123" s="30" t="s">
        <v>293</v>
      </c>
      <c r="F123" s="33"/>
      <c r="G123" s="204">
        <v>0</v>
      </c>
      <c r="H123" s="182"/>
      <c r="I123" s="220">
        <v>0</v>
      </c>
      <c r="J123" s="221">
        <v>0</v>
      </c>
      <c r="K123" s="372">
        <f t="shared" si="1"/>
        <v>0</v>
      </c>
      <c r="L123" s="244"/>
      <c r="M123" s="242"/>
    </row>
    <row r="124" spans="1:13" ht="16.5" customHeight="1" x14ac:dyDescent="0.15">
      <c r="A124" s="103"/>
      <c r="B124" s="459"/>
      <c r="C124" s="47" t="s">
        <v>123</v>
      </c>
      <c r="D124" s="30" t="s">
        <v>284</v>
      </c>
      <c r="E124" s="30" t="s">
        <v>294</v>
      </c>
      <c r="F124" s="33"/>
      <c r="G124" s="204">
        <v>0</v>
      </c>
      <c r="H124" s="182"/>
      <c r="I124" s="220">
        <v>0</v>
      </c>
      <c r="J124" s="221">
        <v>0</v>
      </c>
      <c r="K124" s="372">
        <f t="shared" si="1"/>
        <v>0</v>
      </c>
      <c r="L124" s="244"/>
      <c r="M124" s="242"/>
    </row>
    <row r="125" spans="1:13" ht="16.5" customHeight="1" x14ac:dyDescent="0.15">
      <c r="A125" s="103"/>
      <c r="B125" s="459"/>
      <c r="C125" s="47" t="s">
        <v>123</v>
      </c>
      <c r="D125" s="30" t="s">
        <v>284</v>
      </c>
      <c r="E125" s="30" t="s">
        <v>295</v>
      </c>
      <c r="F125" s="33"/>
      <c r="G125" s="204">
        <v>0</v>
      </c>
      <c r="H125" s="182"/>
      <c r="I125" s="220">
        <v>0</v>
      </c>
      <c r="J125" s="221">
        <v>0</v>
      </c>
      <c r="K125" s="372">
        <f t="shared" si="1"/>
        <v>0</v>
      </c>
      <c r="L125" s="244"/>
      <c r="M125" s="242"/>
    </row>
    <row r="126" spans="1:13" ht="16.5" customHeight="1" thickBot="1" x14ac:dyDescent="0.2">
      <c r="A126" s="103"/>
      <c r="B126" s="459"/>
      <c r="C126" s="47" t="s">
        <v>123</v>
      </c>
      <c r="D126" s="30" t="s">
        <v>284</v>
      </c>
      <c r="E126" s="30" t="s">
        <v>296</v>
      </c>
      <c r="F126" s="33"/>
      <c r="G126" s="204">
        <v>0</v>
      </c>
      <c r="H126" s="182"/>
      <c r="I126" s="220">
        <v>0</v>
      </c>
      <c r="J126" s="221">
        <v>0</v>
      </c>
      <c r="K126" s="372">
        <f t="shared" si="1"/>
        <v>0</v>
      </c>
      <c r="L126" s="244"/>
      <c r="M126" s="242"/>
    </row>
    <row r="127" spans="1:13" ht="16.5" customHeight="1" thickBot="1" x14ac:dyDescent="0.2">
      <c r="A127" s="103"/>
      <c r="B127" s="459"/>
      <c r="C127" s="47" t="s">
        <v>123</v>
      </c>
      <c r="D127" s="30" t="s">
        <v>284</v>
      </c>
      <c r="E127" s="30" t="s">
        <v>297</v>
      </c>
      <c r="F127" s="33"/>
      <c r="G127" s="204">
        <v>0</v>
      </c>
      <c r="H127" s="182"/>
      <c r="I127" s="220">
        <v>0</v>
      </c>
      <c r="J127" s="221">
        <v>0</v>
      </c>
      <c r="K127" s="372">
        <f t="shared" si="1"/>
        <v>0</v>
      </c>
      <c r="L127" s="446" t="s">
        <v>298</v>
      </c>
      <c r="M127" s="447"/>
    </row>
    <row r="128" spans="1:13" ht="16.5" customHeight="1" thickBot="1" x14ac:dyDescent="0.2">
      <c r="A128" s="103"/>
      <c r="B128" s="460"/>
      <c r="C128" s="137" t="s">
        <v>123</v>
      </c>
      <c r="D128" s="138" t="s">
        <v>284</v>
      </c>
      <c r="E128" s="138" t="s">
        <v>299</v>
      </c>
      <c r="F128" s="152"/>
      <c r="G128" s="205">
        <v>0</v>
      </c>
      <c r="H128" s="188"/>
      <c r="I128" s="222">
        <v>0</v>
      </c>
      <c r="J128" s="223">
        <v>0</v>
      </c>
      <c r="K128" s="373">
        <f t="shared" si="1"/>
        <v>0</v>
      </c>
      <c r="L128" s="245">
        <f>SUM(I119:I128)</f>
        <v>0</v>
      </c>
      <c r="M128" s="246">
        <f>SUM(J119:J128)</f>
        <v>0</v>
      </c>
    </row>
    <row r="129" spans="1:13" ht="16.5" customHeight="1" x14ac:dyDescent="0.15">
      <c r="A129" s="103"/>
      <c r="B129" s="449" t="s">
        <v>300</v>
      </c>
      <c r="C129" s="132" t="s">
        <v>123</v>
      </c>
      <c r="D129" s="133" t="s">
        <v>301</v>
      </c>
      <c r="E129" s="133" t="s">
        <v>302</v>
      </c>
      <c r="F129" s="425" t="s">
        <v>303</v>
      </c>
      <c r="G129" s="203">
        <v>0</v>
      </c>
      <c r="H129" s="181"/>
      <c r="I129" s="218">
        <v>0</v>
      </c>
      <c r="J129" s="219">
        <v>0</v>
      </c>
      <c r="K129" s="371">
        <f t="shared" si="1"/>
        <v>0</v>
      </c>
      <c r="L129" s="244"/>
      <c r="M129" s="242"/>
    </row>
    <row r="130" spans="1:13" ht="16.5" customHeight="1" x14ac:dyDescent="0.15">
      <c r="A130" s="103"/>
      <c r="B130" s="450"/>
      <c r="C130" s="47" t="s">
        <v>123</v>
      </c>
      <c r="D130" s="30" t="s">
        <v>301</v>
      </c>
      <c r="E130" s="30" t="s">
        <v>304</v>
      </c>
      <c r="F130" s="31" t="s">
        <v>870</v>
      </c>
      <c r="G130" s="204">
        <v>0</v>
      </c>
      <c r="H130" s="182"/>
      <c r="I130" s="220">
        <v>0</v>
      </c>
      <c r="J130" s="221">
        <v>0</v>
      </c>
      <c r="K130" s="372">
        <f t="shared" si="1"/>
        <v>0</v>
      </c>
      <c r="L130" s="244"/>
      <c r="M130" s="242"/>
    </row>
    <row r="131" spans="1:13" ht="16.5" customHeight="1" x14ac:dyDescent="0.15">
      <c r="A131" s="103"/>
      <c r="B131" s="450"/>
      <c r="C131" s="47" t="s">
        <v>123</v>
      </c>
      <c r="D131" s="30" t="s">
        <v>301</v>
      </c>
      <c r="E131" s="30" t="s">
        <v>306</v>
      </c>
      <c r="F131" s="425" t="s">
        <v>934</v>
      </c>
      <c r="G131" s="204">
        <v>0</v>
      </c>
      <c r="H131" s="182"/>
      <c r="I131" s="220">
        <v>0</v>
      </c>
      <c r="J131" s="221">
        <v>0</v>
      </c>
      <c r="K131" s="372">
        <f t="shared" si="1"/>
        <v>0</v>
      </c>
      <c r="L131" s="244"/>
      <c r="M131" s="242"/>
    </row>
    <row r="132" spans="1:13" ht="16.5" customHeight="1" x14ac:dyDescent="0.15">
      <c r="A132" s="103"/>
      <c r="B132" s="450"/>
      <c r="C132" s="47" t="s">
        <v>123</v>
      </c>
      <c r="D132" s="30" t="s">
        <v>301</v>
      </c>
      <c r="E132" s="30" t="s">
        <v>307</v>
      </c>
      <c r="F132" s="31" t="s">
        <v>308</v>
      </c>
      <c r="G132" s="204">
        <v>0</v>
      </c>
      <c r="H132" s="182"/>
      <c r="I132" s="220">
        <v>0</v>
      </c>
      <c r="J132" s="221">
        <v>0</v>
      </c>
      <c r="K132" s="372">
        <f t="shared" si="1"/>
        <v>0</v>
      </c>
      <c r="L132" s="244"/>
      <c r="M132" s="242"/>
    </row>
    <row r="133" spans="1:13" ht="16.5" customHeight="1" x14ac:dyDescent="0.15">
      <c r="A133" s="103"/>
      <c r="B133" s="450"/>
      <c r="C133" s="47" t="s">
        <v>123</v>
      </c>
      <c r="D133" s="30" t="s">
        <v>301</v>
      </c>
      <c r="E133" s="30" t="s">
        <v>309</v>
      </c>
      <c r="F133" s="31" t="s">
        <v>305</v>
      </c>
      <c r="G133" s="204">
        <v>0</v>
      </c>
      <c r="H133" s="182"/>
      <c r="I133" s="220">
        <v>0</v>
      </c>
      <c r="J133" s="221">
        <v>0</v>
      </c>
      <c r="K133" s="372">
        <f t="shared" si="1"/>
        <v>0</v>
      </c>
      <c r="L133" s="244"/>
      <c r="M133" s="242"/>
    </row>
    <row r="134" spans="1:13" ht="16.5" customHeight="1" x14ac:dyDescent="0.15">
      <c r="A134" s="103"/>
      <c r="B134" s="450"/>
      <c r="C134" s="47" t="s">
        <v>123</v>
      </c>
      <c r="D134" s="30" t="s">
        <v>301</v>
      </c>
      <c r="E134" s="30" t="s">
        <v>311</v>
      </c>
      <c r="F134" s="31" t="s">
        <v>310</v>
      </c>
      <c r="G134" s="204">
        <v>0</v>
      </c>
      <c r="H134" s="182"/>
      <c r="I134" s="220">
        <v>0</v>
      </c>
      <c r="J134" s="221">
        <v>0</v>
      </c>
      <c r="K134" s="372">
        <f t="shared" si="1"/>
        <v>0</v>
      </c>
      <c r="L134" s="244"/>
      <c r="M134" s="242"/>
    </row>
    <row r="135" spans="1:13" ht="16.5" customHeight="1" x14ac:dyDescent="0.15">
      <c r="A135" s="103"/>
      <c r="B135" s="450"/>
      <c r="C135" s="47" t="s">
        <v>123</v>
      </c>
      <c r="D135" s="30" t="s">
        <v>301</v>
      </c>
      <c r="E135" s="30" t="s">
        <v>313</v>
      </c>
      <c r="F135" s="31" t="s">
        <v>312</v>
      </c>
      <c r="G135" s="204">
        <v>0</v>
      </c>
      <c r="H135" s="182"/>
      <c r="I135" s="220">
        <v>0</v>
      </c>
      <c r="J135" s="221">
        <v>0</v>
      </c>
      <c r="K135" s="372">
        <f t="shared" si="1"/>
        <v>0</v>
      </c>
      <c r="L135" s="244"/>
      <c r="M135" s="242"/>
    </row>
    <row r="136" spans="1:13" ht="16.5" customHeight="1" x14ac:dyDescent="0.15">
      <c r="A136" s="103"/>
      <c r="B136" s="450"/>
      <c r="C136" s="47" t="s">
        <v>123</v>
      </c>
      <c r="D136" s="30" t="s">
        <v>301</v>
      </c>
      <c r="E136" s="30" t="s">
        <v>315</v>
      </c>
      <c r="F136" s="31" t="s">
        <v>314</v>
      </c>
      <c r="G136" s="204">
        <v>0</v>
      </c>
      <c r="H136" s="182"/>
      <c r="I136" s="220">
        <v>0</v>
      </c>
      <c r="J136" s="221">
        <v>0</v>
      </c>
      <c r="K136" s="372">
        <f t="shared" si="1"/>
        <v>0</v>
      </c>
      <c r="L136" s="244"/>
      <c r="M136" s="242"/>
    </row>
    <row r="137" spans="1:13" ht="16.5" customHeight="1" x14ac:dyDescent="0.15">
      <c r="A137" s="103"/>
      <c r="B137" s="450"/>
      <c r="C137" s="47" t="s">
        <v>123</v>
      </c>
      <c r="D137" s="30" t="s">
        <v>301</v>
      </c>
      <c r="E137" s="30" t="s">
        <v>317</v>
      </c>
      <c r="F137" s="31" t="s">
        <v>316</v>
      </c>
      <c r="G137" s="204">
        <v>0</v>
      </c>
      <c r="H137" s="182"/>
      <c r="I137" s="220">
        <v>0</v>
      </c>
      <c r="J137" s="221">
        <v>0</v>
      </c>
      <c r="K137" s="372">
        <f t="shared" si="1"/>
        <v>0</v>
      </c>
      <c r="L137" s="244"/>
      <c r="M137" s="242"/>
    </row>
    <row r="138" spans="1:13" ht="16.5" customHeight="1" x14ac:dyDescent="0.15">
      <c r="A138" s="103"/>
      <c r="B138" s="450"/>
      <c r="C138" s="47" t="s">
        <v>123</v>
      </c>
      <c r="D138" s="30" t="s">
        <v>301</v>
      </c>
      <c r="E138" s="30" t="s">
        <v>319</v>
      </c>
      <c r="F138" s="31" t="s">
        <v>318</v>
      </c>
      <c r="G138" s="204">
        <v>0</v>
      </c>
      <c r="H138" s="182"/>
      <c r="I138" s="220">
        <v>0</v>
      </c>
      <c r="J138" s="221">
        <v>0</v>
      </c>
      <c r="K138" s="372">
        <f t="shared" ref="K138:K201" si="2">SUM(I138:J138)</f>
        <v>0</v>
      </c>
      <c r="L138" s="244"/>
      <c r="M138" s="242"/>
    </row>
    <row r="139" spans="1:13" ht="16.5" customHeight="1" x14ac:dyDescent="0.15">
      <c r="A139" s="103"/>
      <c r="B139" s="450"/>
      <c r="C139" s="47" t="s">
        <v>123</v>
      </c>
      <c r="D139" s="30" t="s">
        <v>301</v>
      </c>
      <c r="E139" s="30" t="s">
        <v>320</v>
      </c>
      <c r="F139" s="31" t="s">
        <v>869</v>
      </c>
      <c r="G139" s="204">
        <v>0</v>
      </c>
      <c r="H139" s="182"/>
      <c r="I139" s="220">
        <v>0</v>
      </c>
      <c r="J139" s="221">
        <v>0</v>
      </c>
      <c r="K139" s="372">
        <f t="shared" si="2"/>
        <v>0</v>
      </c>
      <c r="L139" s="244"/>
      <c r="M139" s="242"/>
    </row>
    <row r="140" spans="1:13" ht="16.5" customHeight="1" x14ac:dyDescent="0.15">
      <c r="A140" s="103"/>
      <c r="B140" s="450"/>
      <c r="C140" s="47" t="s">
        <v>123</v>
      </c>
      <c r="D140" s="30" t="s">
        <v>301</v>
      </c>
      <c r="E140" s="30" t="s">
        <v>321</v>
      </c>
      <c r="F140" s="31"/>
      <c r="G140" s="204">
        <v>0</v>
      </c>
      <c r="H140" s="182"/>
      <c r="I140" s="220">
        <v>0</v>
      </c>
      <c r="J140" s="221">
        <v>0</v>
      </c>
      <c r="K140" s="372">
        <f t="shared" si="2"/>
        <v>0</v>
      </c>
      <c r="L140" s="244"/>
      <c r="M140" s="242"/>
    </row>
    <row r="141" spans="1:13" ht="16.5" customHeight="1" thickBot="1" x14ac:dyDescent="0.2">
      <c r="A141" s="103"/>
      <c r="B141" s="450"/>
      <c r="C141" s="47" t="s">
        <v>123</v>
      </c>
      <c r="D141" s="30" t="s">
        <v>301</v>
      </c>
      <c r="E141" s="30" t="s">
        <v>322</v>
      </c>
      <c r="F141" s="31"/>
      <c r="G141" s="204">
        <v>0</v>
      </c>
      <c r="H141" s="182"/>
      <c r="I141" s="220">
        <v>0</v>
      </c>
      <c r="J141" s="221">
        <v>0</v>
      </c>
      <c r="K141" s="372">
        <f t="shared" si="2"/>
        <v>0</v>
      </c>
      <c r="L141" s="244"/>
      <c r="M141" s="242"/>
    </row>
    <row r="142" spans="1:13" ht="16.5" customHeight="1" thickBot="1" x14ac:dyDescent="0.2">
      <c r="A142" s="103"/>
      <c r="B142" s="450"/>
      <c r="C142" s="47" t="s">
        <v>123</v>
      </c>
      <c r="D142" s="30" t="s">
        <v>301</v>
      </c>
      <c r="E142" s="30" t="s">
        <v>323</v>
      </c>
      <c r="F142" s="31"/>
      <c r="G142" s="204">
        <v>0</v>
      </c>
      <c r="H142" s="182"/>
      <c r="I142" s="220">
        <v>0</v>
      </c>
      <c r="J142" s="221">
        <v>0</v>
      </c>
      <c r="K142" s="372">
        <f t="shared" si="2"/>
        <v>0</v>
      </c>
      <c r="L142" s="446" t="s">
        <v>324</v>
      </c>
      <c r="M142" s="447"/>
    </row>
    <row r="143" spans="1:13" ht="16.5" customHeight="1" thickBot="1" x14ac:dyDescent="0.2">
      <c r="A143" s="103"/>
      <c r="B143" s="451"/>
      <c r="C143" s="137" t="s">
        <v>123</v>
      </c>
      <c r="D143" s="138" t="s">
        <v>301</v>
      </c>
      <c r="E143" s="138" t="s">
        <v>325</v>
      </c>
      <c r="F143" s="152"/>
      <c r="G143" s="205">
        <v>0</v>
      </c>
      <c r="H143" s="188"/>
      <c r="I143" s="222">
        <v>0</v>
      </c>
      <c r="J143" s="223">
        <v>0</v>
      </c>
      <c r="K143" s="373">
        <f t="shared" si="2"/>
        <v>0</v>
      </c>
      <c r="L143" s="245">
        <f>SUM(I129:I143)</f>
        <v>0</v>
      </c>
      <c r="M143" s="246">
        <f>SUM(J129:J143)</f>
        <v>0</v>
      </c>
    </row>
    <row r="144" spans="1:13" ht="16.5" customHeight="1" x14ac:dyDescent="0.15">
      <c r="A144" s="103"/>
      <c r="B144" s="449" t="s">
        <v>326</v>
      </c>
      <c r="C144" s="132" t="s">
        <v>123</v>
      </c>
      <c r="D144" s="133" t="s">
        <v>327</v>
      </c>
      <c r="E144" s="133" t="s">
        <v>328</v>
      </c>
      <c r="F144" s="54" t="s">
        <v>329</v>
      </c>
      <c r="G144" s="203">
        <v>0</v>
      </c>
      <c r="H144" s="181"/>
      <c r="I144" s="218">
        <v>0</v>
      </c>
      <c r="J144" s="219">
        <v>0</v>
      </c>
      <c r="K144" s="371">
        <f t="shared" si="2"/>
        <v>0</v>
      </c>
      <c r="L144" s="244"/>
      <c r="M144" s="242"/>
    </row>
    <row r="145" spans="1:13" ht="16.5" customHeight="1" x14ac:dyDescent="0.15">
      <c r="A145" s="103"/>
      <c r="B145" s="450"/>
      <c r="C145" s="47" t="s">
        <v>123</v>
      </c>
      <c r="D145" s="30" t="s">
        <v>327</v>
      </c>
      <c r="E145" s="30" t="s">
        <v>330</v>
      </c>
      <c r="F145" s="35" t="s">
        <v>331</v>
      </c>
      <c r="G145" s="204">
        <v>0</v>
      </c>
      <c r="H145" s="189"/>
      <c r="I145" s="220">
        <v>0</v>
      </c>
      <c r="J145" s="221">
        <v>0</v>
      </c>
      <c r="K145" s="372">
        <f t="shared" si="2"/>
        <v>0</v>
      </c>
      <c r="L145" s="244"/>
      <c r="M145" s="242"/>
    </row>
    <row r="146" spans="1:13" ht="16.5" customHeight="1" x14ac:dyDescent="0.15">
      <c r="A146" s="103"/>
      <c r="B146" s="450"/>
      <c r="C146" s="47" t="s">
        <v>123</v>
      </c>
      <c r="D146" s="30" t="s">
        <v>327</v>
      </c>
      <c r="E146" s="30" t="s">
        <v>332</v>
      </c>
      <c r="F146" s="35" t="s">
        <v>871</v>
      </c>
      <c r="G146" s="204">
        <v>0</v>
      </c>
      <c r="H146" s="189"/>
      <c r="I146" s="220">
        <v>0</v>
      </c>
      <c r="J146" s="221">
        <v>0</v>
      </c>
      <c r="K146" s="372">
        <f t="shared" si="2"/>
        <v>0</v>
      </c>
      <c r="L146" s="244"/>
      <c r="M146" s="242"/>
    </row>
    <row r="147" spans="1:13" ht="16.5" customHeight="1" x14ac:dyDescent="0.15">
      <c r="A147" s="103"/>
      <c r="B147" s="450"/>
      <c r="C147" s="47" t="s">
        <v>123</v>
      </c>
      <c r="D147" s="30" t="s">
        <v>327</v>
      </c>
      <c r="E147" s="30" t="s">
        <v>333</v>
      </c>
      <c r="F147" s="35" t="s">
        <v>334</v>
      </c>
      <c r="G147" s="204">
        <v>0</v>
      </c>
      <c r="H147" s="189"/>
      <c r="I147" s="220">
        <v>0</v>
      </c>
      <c r="J147" s="221">
        <v>0</v>
      </c>
      <c r="K147" s="372">
        <f t="shared" si="2"/>
        <v>0</v>
      </c>
      <c r="L147" s="244"/>
      <c r="M147" s="242"/>
    </row>
    <row r="148" spans="1:13" ht="16.5" customHeight="1" x14ac:dyDescent="0.15">
      <c r="A148" s="103"/>
      <c r="B148" s="450"/>
      <c r="C148" s="47" t="s">
        <v>123</v>
      </c>
      <c r="D148" s="30" t="s">
        <v>327</v>
      </c>
      <c r="E148" s="30" t="s">
        <v>335</v>
      </c>
      <c r="F148" s="35" t="s">
        <v>336</v>
      </c>
      <c r="G148" s="204">
        <v>0</v>
      </c>
      <c r="H148" s="189"/>
      <c r="I148" s="220">
        <v>0</v>
      </c>
      <c r="J148" s="221">
        <v>0</v>
      </c>
      <c r="K148" s="372">
        <f t="shared" si="2"/>
        <v>0</v>
      </c>
      <c r="L148" s="244"/>
      <c r="M148" s="242"/>
    </row>
    <row r="149" spans="1:13" ht="16.5" customHeight="1" x14ac:dyDescent="0.15">
      <c r="A149" s="103"/>
      <c r="B149" s="450"/>
      <c r="C149" s="47" t="s">
        <v>123</v>
      </c>
      <c r="D149" s="30" t="s">
        <v>327</v>
      </c>
      <c r="E149" s="30" t="s">
        <v>337</v>
      </c>
      <c r="F149" s="35" t="s">
        <v>338</v>
      </c>
      <c r="G149" s="204">
        <v>0</v>
      </c>
      <c r="H149" s="189"/>
      <c r="I149" s="220">
        <v>0</v>
      </c>
      <c r="J149" s="221">
        <v>0</v>
      </c>
      <c r="K149" s="372">
        <f t="shared" si="2"/>
        <v>0</v>
      </c>
      <c r="L149" s="244"/>
      <c r="M149" s="242"/>
    </row>
    <row r="150" spans="1:13" ht="16.5" customHeight="1" x14ac:dyDescent="0.15">
      <c r="A150" s="103"/>
      <c r="B150" s="450"/>
      <c r="C150" s="47" t="s">
        <v>123</v>
      </c>
      <c r="D150" s="30" t="s">
        <v>327</v>
      </c>
      <c r="E150" s="30" t="s">
        <v>339</v>
      </c>
      <c r="F150" s="35" t="s">
        <v>872</v>
      </c>
      <c r="G150" s="204">
        <v>0</v>
      </c>
      <c r="H150" s="189"/>
      <c r="I150" s="220">
        <v>0</v>
      </c>
      <c r="J150" s="221">
        <v>0</v>
      </c>
      <c r="K150" s="372">
        <f t="shared" si="2"/>
        <v>0</v>
      </c>
      <c r="L150" s="244"/>
      <c r="M150" s="242"/>
    </row>
    <row r="151" spans="1:13" ht="16.5" customHeight="1" x14ac:dyDescent="0.15">
      <c r="A151" s="103"/>
      <c r="B151" s="450"/>
      <c r="C151" s="47" t="s">
        <v>123</v>
      </c>
      <c r="D151" s="30" t="s">
        <v>327</v>
      </c>
      <c r="E151" s="30" t="s">
        <v>340</v>
      </c>
      <c r="F151" s="426" t="s">
        <v>935</v>
      </c>
      <c r="G151" s="204">
        <v>0</v>
      </c>
      <c r="H151" s="189"/>
      <c r="I151" s="220">
        <v>0</v>
      </c>
      <c r="J151" s="221">
        <v>0</v>
      </c>
      <c r="K151" s="372">
        <f t="shared" si="2"/>
        <v>0</v>
      </c>
      <c r="L151" s="244"/>
      <c r="M151" s="242"/>
    </row>
    <row r="152" spans="1:13" ht="16.5" customHeight="1" x14ac:dyDescent="0.15">
      <c r="A152" s="103"/>
      <c r="B152" s="450"/>
      <c r="C152" s="47" t="s">
        <v>123</v>
      </c>
      <c r="D152" s="30" t="s">
        <v>327</v>
      </c>
      <c r="E152" s="30" t="s">
        <v>341</v>
      </c>
      <c r="F152" s="35" t="s">
        <v>873</v>
      </c>
      <c r="G152" s="204">
        <v>0</v>
      </c>
      <c r="H152" s="189"/>
      <c r="I152" s="220">
        <v>0</v>
      </c>
      <c r="J152" s="221">
        <v>0</v>
      </c>
      <c r="K152" s="372">
        <f t="shared" si="2"/>
        <v>0</v>
      </c>
      <c r="L152" s="244"/>
      <c r="M152" s="242"/>
    </row>
    <row r="153" spans="1:13" ht="16.5" customHeight="1" x14ac:dyDescent="0.15">
      <c r="A153" s="103"/>
      <c r="B153" s="450"/>
      <c r="C153" s="47" t="s">
        <v>123</v>
      </c>
      <c r="D153" s="30" t="s">
        <v>327</v>
      </c>
      <c r="E153" s="30" t="s">
        <v>342</v>
      </c>
      <c r="F153" s="35" t="s">
        <v>874</v>
      </c>
      <c r="G153" s="204">
        <v>0</v>
      </c>
      <c r="H153" s="189"/>
      <c r="I153" s="220">
        <v>0</v>
      </c>
      <c r="J153" s="221">
        <v>0</v>
      </c>
      <c r="K153" s="372">
        <f t="shared" si="2"/>
        <v>0</v>
      </c>
      <c r="L153" s="244"/>
      <c r="M153" s="242"/>
    </row>
    <row r="154" spans="1:13" ht="16.5" customHeight="1" x14ac:dyDescent="0.15">
      <c r="A154" s="103"/>
      <c r="B154" s="450"/>
      <c r="C154" s="47" t="s">
        <v>123</v>
      </c>
      <c r="D154" s="30" t="s">
        <v>327</v>
      </c>
      <c r="E154" s="30" t="s">
        <v>343</v>
      </c>
      <c r="F154" s="35"/>
      <c r="G154" s="204">
        <v>0</v>
      </c>
      <c r="H154" s="189"/>
      <c r="I154" s="220">
        <v>0</v>
      </c>
      <c r="J154" s="221">
        <v>0</v>
      </c>
      <c r="K154" s="372">
        <f t="shared" si="2"/>
        <v>0</v>
      </c>
      <c r="L154" s="244"/>
      <c r="M154" s="242"/>
    </row>
    <row r="155" spans="1:13" ht="16.5" customHeight="1" x14ac:dyDescent="0.15">
      <c r="A155" s="103"/>
      <c r="B155" s="450"/>
      <c r="C155" s="47" t="s">
        <v>123</v>
      </c>
      <c r="D155" s="30" t="s">
        <v>327</v>
      </c>
      <c r="E155" s="30" t="s">
        <v>344</v>
      </c>
      <c r="F155" s="35"/>
      <c r="G155" s="204">
        <v>0</v>
      </c>
      <c r="H155" s="189"/>
      <c r="I155" s="220">
        <v>0</v>
      </c>
      <c r="J155" s="221">
        <v>0</v>
      </c>
      <c r="K155" s="372">
        <f t="shared" si="2"/>
        <v>0</v>
      </c>
      <c r="L155" s="244"/>
      <c r="M155" s="242"/>
    </row>
    <row r="156" spans="1:13" ht="16.5" customHeight="1" x14ac:dyDescent="0.15">
      <c r="A156" s="103"/>
      <c r="B156" s="450"/>
      <c r="C156" s="47" t="s">
        <v>123</v>
      </c>
      <c r="D156" s="30" t="s">
        <v>327</v>
      </c>
      <c r="E156" s="30" t="s">
        <v>345</v>
      </c>
      <c r="F156" s="35"/>
      <c r="G156" s="204">
        <v>0</v>
      </c>
      <c r="H156" s="189"/>
      <c r="I156" s="220">
        <v>0</v>
      </c>
      <c r="J156" s="221">
        <v>0</v>
      </c>
      <c r="K156" s="372">
        <f t="shared" si="2"/>
        <v>0</v>
      </c>
      <c r="L156" s="244"/>
      <c r="M156" s="242"/>
    </row>
    <row r="157" spans="1:13" ht="16.5" customHeight="1" x14ac:dyDescent="0.15">
      <c r="A157" s="103"/>
      <c r="B157" s="450"/>
      <c r="C157" s="47" t="s">
        <v>123</v>
      </c>
      <c r="D157" s="30" t="s">
        <v>327</v>
      </c>
      <c r="E157" s="30" t="s">
        <v>346</v>
      </c>
      <c r="F157" s="35"/>
      <c r="G157" s="204">
        <v>0</v>
      </c>
      <c r="H157" s="189"/>
      <c r="I157" s="220">
        <v>0</v>
      </c>
      <c r="J157" s="221">
        <v>0</v>
      </c>
      <c r="K157" s="372">
        <f t="shared" si="2"/>
        <v>0</v>
      </c>
      <c r="L157" s="244"/>
      <c r="M157" s="242"/>
    </row>
    <row r="158" spans="1:13" ht="16.5" customHeight="1" x14ac:dyDescent="0.15">
      <c r="A158" s="103"/>
      <c r="B158" s="450"/>
      <c r="C158" s="47" t="s">
        <v>123</v>
      </c>
      <c r="D158" s="30" t="s">
        <v>327</v>
      </c>
      <c r="E158" s="30" t="s">
        <v>347</v>
      </c>
      <c r="F158" s="35"/>
      <c r="G158" s="204">
        <v>0</v>
      </c>
      <c r="H158" s="189"/>
      <c r="I158" s="220">
        <v>0</v>
      </c>
      <c r="J158" s="221">
        <v>0</v>
      </c>
      <c r="K158" s="372">
        <f t="shared" si="2"/>
        <v>0</v>
      </c>
      <c r="L158" s="244"/>
      <c r="M158" s="242"/>
    </row>
    <row r="159" spans="1:13" ht="16.5" customHeight="1" x14ac:dyDescent="0.15">
      <c r="A159" s="103"/>
      <c r="B159" s="450"/>
      <c r="C159" s="47" t="s">
        <v>123</v>
      </c>
      <c r="D159" s="30" t="s">
        <v>327</v>
      </c>
      <c r="E159" s="30" t="s">
        <v>348</v>
      </c>
      <c r="F159" s="35"/>
      <c r="G159" s="204">
        <v>0</v>
      </c>
      <c r="H159" s="189"/>
      <c r="I159" s="220">
        <v>0</v>
      </c>
      <c r="J159" s="221">
        <v>0</v>
      </c>
      <c r="K159" s="372">
        <f t="shared" si="2"/>
        <v>0</v>
      </c>
      <c r="L159" s="244"/>
      <c r="M159" s="242"/>
    </row>
    <row r="160" spans="1:13" ht="16.5" customHeight="1" x14ac:dyDescent="0.15">
      <c r="A160" s="103"/>
      <c r="B160" s="450"/>
      <c r="C160" s="47" t="s">
        <v>123</v>
      </c>
      <c r="D160" s="30" t="s">
        <v>327</v>
      </c>
      <c r="E160" s="30" t="s">
        <v>349</v>
      </c>
      <c r="F160" s="35"/>
      <c r="G160" s="204">
        <v>0</v>
      </c>
      <c r="H160" s="189"/>
      <c r="I160" s="220">
        <v>0</v>
      </c>
      <c r="J160" s="221">
        <v>0</v>
      </c>
      <c r="K160" s="372">
        <f t="shared" si="2"/>
        <v>0</v>
      </c>
      <c r="L160" s="244"/>
      <c r="M160" s="242"/>
    </row>
    <row r="161" spans="1:14" ht="16.5" customHeight="1" x14ac:dyDescent="0.15">
      <c r="A161" s="103"/>
      <c r="B161" s="450"/>
      <c r="C161" s="47" t="s">
        <v>123</v>
      </c>
      <c r="D161" s="30" t="s">
        <v>327</v>
      </c>
      <c r="E161" s="30" t="s">
        <v>350</v>
      </c>
      <c r="F161" s="35"/>
      <c r="G161" s="204">
        <v>0</v>
      </c>
      <c r="H161" s="189"/>
      <c r="I161" s="220">
        <v>0</v>
      </c>
      <c r="J161" s="221">
        <v>0</v>
      </c>
      <c r="K161" s="372">
        <f t="shared" si="2"/>
        <v>0</v>
      </c>
      <c r="L161" s="244"/>
      <c r="M161" s="242"/>
    </row>
    <row r="162" spans="1:14" ht="16.5" customHeight="1" x14ac:dyDescent="0.15">
      <c r="A162" s="103"/>
      <c r="B162" s="450"/>
      <c r="C162" s="47" t="s">
        <v>123</v>
      </c>
      <c r="D162" s="30" t="s">
        <v>327</v>
      </c>
      <c r="E162" s="30" t="s">
        <v>351</v>
      </c>
      <c r="F162" s="35"/>
      <c r="G162" s="204">
        <v>0</v>
      </c>
      <c r="H162" s="189"/>
      <c r="I162" s="220">
        <v>0</v>
      </c>
      <c r="J162" s="221">
        <v>0</v>
      </c>
      <c r="K162" s="372">
        <f t="shared" si="2"/>
        <v>0</v>
      </c>
      <c r="L162" s="244"/>
      <c r="M162" s="242"/>
    </row>
    <row r="163" spans="1:14" ht="16.5" customHeight="1" x14ac:dyDescent="0.15">
      <c r="A163" s="103"/>
      <c r="B163" s="450"/>
      <c r="C163" s="47" t="s">
        <v>123</v>
      </c>
      <c r="D163" s="30" t="s">
        <v>327</v>
      </c>
      <c r="E163" s="30" t="s">
        <v>352</v>
      </c>
      <c r="F163" s="35"/>
      <c r="G163" s="204">
        <v>0</v>
      </c>
      <c r="H163" s="189"/>
      <c r="I163" s="220">
        <v>0</v>
      </c>
      <c r="J163" s="221">
        <v>0</v>
      </c>
      <c r="K163" s="372">
        <f t="shared" si="2"/>
        <v>0</v>
      </c>
      <c r="L163" s="244"/>
      <c r="M163" s="242"/>
    </row>
    <row r="164" spans="1:14" ht="16.5" customHeight="1" thickBot="1" x14ac:dyDescent="0.2">
      <c r="A164" s="103"/>
      <c r="B164" s="450"/>
      <c r="C164" s="47" t="s">
        <v>123</v>
      </c>
      <c r="D164" s="30" t="s">
        <v>327</v>
      </c>
      <c r="E164" s="30" t="s">
        <v>353</v>
      </c>
      <c r="F164" s="35"/>
      <c r="G164" s="204">
        <v>0</v>
      </c>
      <c r="H164" s="189"/>
      <c r="I164" s="220">
        <v>0</v>
      </c>
      <c r="J164" s="221">
        <v>0</v>
      </c>
      <c r="K164" s="372">
        <f t="shared" si="2"/>
        <v>0</v>
      </c>
      <c r="L164" s="244"/>
      <c r="M164" s="242"/>
    </row>
    <row r="165" spans="1:14" ht="16.5" customHeight="1" thickBot="1" x14ac:dyDescent="0.2">
      <c r="A165" s="103"/>
      <c r="B165" s="450"/>
      <c r="C165" s="47" t="s">
        <v>123</v>
      </c>
      <c r="D165" s="30" t="s">
        <v>327</v>
      </c>
      <c r="E165" s="30" t="s">
        <v>354</v>
      </c>
      <c r="F165" s="35"/>
      <c r="G165" s="204">
        <v>0</v>
      </c>
      <c r="H165" s="189"/>
      <c r="I165" s="220">
        <v>0</v>
      </c>
      <c r="J165" s="221">
        <v>0</v>
      </c>
      <c r="K165" s="372">
        <f t="shared" si="2"/>
        <v>0</v>
      </c>
      <c r="L165" s="446" t="s">
        <v>355</v>
      </c>
      <c r="M165" s="447"/>
    </row>
    <row r="166" spans="1:14" ht="16.5" customHeight="1" thickBot="1" x14ac:dyDescent="0.2">
      <c r="A166" s="103"/>
      <c r="B166" s="451"/>
      <c r="C166" s="137" t="s">
        <v>123</v>
      </c>
      <c r="D166" s="138" t="s">
        <v>327</v>
      </c>
      <c r="E166" s="138" t="s">
        <v>356</v>
      </c>
      <c r="F166" s="55"/>
      <c r="G166" s="205">
        <v>0</v>
      </c>
      <c r="H166" s="185"/>
      <c r="I166" s="222">
        <v>0</v>
      </c>
      <c r="J166" s="223">
        <v>0</v>
      </c>
      <c r="K166" s="373">
        <f t="shared" si="2"/>
        <v>0</v>
      </c>
      <c r="L166" s="245">
        <f>SUM(I144:I166)</f>
        <v>0</v>
      </c>
      <c r="M166" s="246">
        <f>SUM(J144:J166)</f>
        <v>0</v>
      </c>
    </row>
    <row r="167" spans="1:14" ht="16.5" customHeight="1" x14ac:dyDescent="0.15">
      <c r="A167" s="103"/>
      <c r="B167" s="458" t="s">
        <v>357</v>
      </c>
      <c r="C167" s="133" t="s">
        <v>358</v>
      </c>
      <c r="D167" s="133" t="s">
        <v>359</v>
      </c>
      <c r="E167" s="133" t="s">
        <v>360</v>
      </c>
      <c r="F167" s="134" t="s">
        <v>361</v>
      </c>
      <c r="G167" s="203">
        <v>0</v>
      </c>
      <c r="H167" s="135" t="s">
        <v>25</v>
      </c>
      <c r="I167" s="218">
        <v>0</v>
      </c>
      <c r="J167" s="219">
        <v>0</v>
      </c>
      <c r="K167" s="371">
        <f t="shared" si="2"/>
        <v>0</v>
      </c>
      <c r="L167" s="244"/>
      <c r="M167" s="242"/>
      <c r="N167" s="6"/>
    </row>
    <row r="168" spans="1:14" ht="16.5" customHeight="1" x14ac:dyDescent="0.15">
      <c r="A168" s="103"/>
      <c r="B168" s="459"/>
      <c r="C168" s="30" t="s">
        <v>358</v>
      </c>
      <c r="D168" s="30" t="s">
        <v>359</v>
      </c>
      <c r="E168" s="30" t="s">
        <v>362</v>
      </c>
      <c r="F168" s="31" t="s">
        <v>363</v>
      </c>
      <c r="G168" s="204">
        <v>0</v>
      </c>
      <c r="H168" s="32" t="s">
        <v>25</v>
      </c>
      <c r="I168" s="220">
        <v>0</v>
      </c>
      <c r="J168" s="221">
        <v>0</v>
      </c>
      <c r="K168" s="372">
        <f t="shared" si="2"/>
        <v>0</v>
      </c>
      <c r="L168" s="244"/>
      <c r="M168" s="242"/>
    </row>
    <row r="169" spans="1:14" ht="16.5" customHeight="1" x14ac:dyDescent="0.15">
      <c r="A169" s="103"/>
      <c r="B169" s="459"/>
      <c r="C169" s="30" t="s">
        <v>358</v>
      </c>
      <c r="D169" s="30" t="s">
        <v>359</v>
      </c>
      <c r="E169" s="30" t="s">
        <v>364</v>
      </c>
      <c r="F169" s="31" t="s">
        <v>365</v>
      </c>
      <c r="G169" s="204">
        <v>0</v>
      </c>
      <c r="H169" s="32" t="s">
        <v>25</v>
      </c>
      <c r="I169" s="220">
        <v>0</v>
      </c>
      <c r="J169" s="221">
        <v>0</v>
      </c>
      <c r="K169" s="372">
        <f t="shared" si="2"/>
        <v>0</v>
      </c>
      <c r="L169" s="244"/>
      <c r="M169" s="242"/>
    </row>
    <row r="170" spans="1:14" ht="16.5" customHeight="1" x14ac:dyDescent="0.15">
      <c r="A170" s="103"/>
      <c r="B170" s="459"/>
      <c r="C170" s="30" t="s">
        <v>358</v>
      </c>
      <c r="D170" s="30" t="s">
        <v>359</v>
      </c>
      <c r="E170" s="30" t="s">
        <v>366</v>
      </c>
      <c r="F170" s="31" t="s">
        <v>367</v>
      </c>
      <c r="G170" s="204">
        <v>0</v>
      </c>
      <c r="H170" s="32" t="s">
        <v>25</v>
      </c>
      <c r="I170" s="220">
        <v>0</v>
      </c>
      <c r="J170" s="221">
        <v>0</v>
      </c>
      <c r="K170" s="372">
        <f t="shared" si="2"/>
        <v>0</v>
      </c>
      <c r="L170" s="244"/>
      <c r="M170" s="242"/>
    </row>
    <row r="171" spans="1:14" ht="16.5" customHeight="1" x14ac:dyDescent="0.15">
      <c r="A171" s="103"/>
      <c r="B171" s="459"/>
      <c r="C171" s="30" t="s">
        <v>358</v>
      </c>
      <c r="D171" s="30" t="s">
        <v>359</v>
      </c>
      <c r="E171" s="30" t="s">
        <v>368</v>
      </c>
      <c r="F171" s="31" t="s">
        <v>369</v>
      </c>
      <c r="G171" s="204">
        <v>0</v>
      </c>
      <c r="H171" s="32" t="s">
        <v>25</v>
      </c>
      <c r="I171" s="220">
        <v>0</v>
      </c>
      <c r="J171" s="221">
        <v>0</v>
      </c>
      <c r="K171" s="372">
        <f t="shared" si="2"/>
        <v>0</v>
      </c>
      <c r="L171" s="244"/>
      <c r="M171" s="242"/>
    </row>
    <row r="172" spans="1:14" ht="16.5" customHeight="1" x14ac:dyDescent="0.15">
      <c r="A172" s="103"/>
      <c r="B172" s="459"/>
      <c r="C172" s="30" t="s">
        <v>358</v>
      </c>
      <c r="D172" s="30" t="s">
        <v>359</v>
      </c>
      <c r="E172" s="30" t="s">
        <v>370</v>
      </c>
      <c r="F172" s="31"/>
      <c r="G172" s="204">
        <v>0</v>
      </c>
      <c r="H172" s="32"/>
      <c r="I172" s="220">
        <v>0</v>
      </c>
      <c r="J172" s="221">
        <v>0</v>
      </c>
      <c r="K172" s="372">
        <f t="shared" si="2"/>
        <v>0</v>
      </c>
      <c r="L172" s="244"/>
      <c r="M172" s="242"/>
    </row>
    <row r="173" spans="1:14" ht="16.5" customHeight="1" x14ac:dyDescent="0.15">
      <c r="A173" s="103"/>
      <c r="B173" s="459"/>
      <c r="C173" s="30" t="s">
        <v>358</v>
      </c>
      <c r="D173" s="30" t="s">
        <v>359</v>
      </c>
      <c r="E173" s="30" t="s">
        <v>371</v>
      </c>
      <c r="F173" s="31"/>
      <c r="G173" s="204">
        <v>0</v>
      </c>
      <c r="H173" s="32"/>
      <c r="I173" s="220">
        <v>0</v>
      </c>
      <c r="J173" s="221">
        <v>0</v>
      </c>
      <c r="K173" s="372">
        <f t="shared" si="2"/>
        <v>0</v>
      </c>
      <c r="L173" s="244"/>
      <c r="M173" s="242"/>
    </row>
    <row r="174" spans="1:14" ht="16.5" customHeight="1" thickBot="1" x14ac:dyDescent="0.2">
      <c r="A174" s="103"/>
      <c r="B174" s="459"/>
      <c r="C174" s="30" t="s">
        <v>358</v>
      </c>
      <c r="D174" s="30" t="s">
        <v>359</v>
      </c>
      <c r="E174" s="30" t="s">
        <v>372</v>
      </c>
      <c r="F174" s="31"/>
      <c r="G174" s="204">
        <v>0</v>
      </c>
      <c r="H174" s="32"/>
      <c r="I174" s="220">
        <v>0</v>
      </c>
      <c r="J174" s="221">
        <v>0</v>
      </c>
      <c r="K174" s="372">
        <f t="shared" si="2"/>
        <v>0</v>
      </c>
      <c r="L174" s="244"/>
      <c r="M174" s="242"/>
    </row>
    <row r="175" spans="1:14" ht="16.5" customHeight="1" thickBot="1" x14ac:dyDescent="0.2">
      <c r="A175" s="103"/>
      <c r="B175" s="459"/>
      <c r="C175" s="30" t="s">
        <v>358</v>
      </c>
      <c r="D175" s="30" t="s">
        <v>359</v>
      </c>
      <c r="E175" s="30" t="s">
        <v>373</v>
      </c>
      <c r="F175" s="31"/>
      <c r="G175" s="204">
        <v>0</v>
      </c>
      <c r="H175" s="32"/>
      <c r="I175" s="220">
        <v>0</v>
      </c>
      <c r="J175" s="221">
        <v>0</v>
      </c>
      <c r="K175" s="372">
        <f t="shared" si="2"/>
        <v>0</v>
      </c>
      <c r="L175" s="446" t="s">
        <v>374</v>
      </c>
      <c r="M175" s="447"/>
    </row>
    <row r="176" spans="1:14" ht="16.5" customHeight="1" thickBot="1" x14ac:dyDescent="0.2">
      <c r="A176" s="103"/>
      <c r="B176" s="460"/>
      <c r="C176" s="138" t="s">
        <v>358</v>
      </c>
      <c r="D176" s="138" t="s">
        <v>359</v>
      </c>
      <c r="E176" s="138" t="s">
        <v>375</v>
      </c>
      <c r="F176" s="141"/>
      <c r="G176" s="205">
        <v>0</v>
      </c>
      <c r="H176" s="140"/>
      <c r="I176" s="222">
        <v>0</v>
      </c>
      <c r="J176" s="223">
        <v>0</v>
      </c>
      <c r="K176" s="373">
        <f t="shared" si="2"/>
        <v>0</v>
      </c>
      <c r="L176" s="245">
        <f>SUM(I167:I176)</f>
        <v>0</v>
      </c>
      <c r="M176" s="246">
        <f>SUM(J167:J176)</f>
        <v>0</v>
      </c>
    </row>
    <row r="177" spans="1:13" ht="16.5" customHeight="1" x14ac:dyDescent="0.15">
      <c r="A177" s="103"/>
      <c r="B177" s="449" t="s">
        <v>376</v>
      </c>
      <c r="C177" s="133" t="s">
        <v>358</v>
      </c>
      <c r="D177" s="133" t="s">
        <v>377</v>
      </c>
      <c r="E177" s="133" t="s">
        <v>378</v>
      </c>
      <c r="F177" s="190" t="s">
        <v>379</v>
      </c>
      <c r="G177" s="203">
        <v>0</v>
      </c>
      <c r="H177" s="191"/>
      <c r="I177" s="218">
        <v>0</v>
      </c>
      <c r="J177" s="219">
        <v>0</v>
      </c>
      <c r="K177" s="371">
        <f t="shared" si="2"/>
        <v>0</v>
      </c>
      <c r="L177" s="244"/>
      <c r="M177" s="242"/>
    </row>
    <row r="178" spans="1:13" ht="16.5" customHeight="1" x14ac:dyDescent="0.15">
      <c r="A178" s="103"/>
      <c r="B178" s="450"/>
      <c r="C178" s="30" t="s">
        <v>358</v>
      </c>
      <c r="D178" s="30" t="s">
        <v>377</v>
      </c>
      <c r="E178" s="30" t="s">
        <v>380</v>
      </c>
      <c r="F178" s="31" t="s">
        <v>381</v>
      </c>
      <c r="G178" s="204">
        <v>0</v>
      </c>
      <c r="H178" s="36"/>
      <c r="I178" s="220">
        <v>0</v>
      </c>
      <c r="J178" s="221">
        <v>0</v>
      </c>
      <c r="K178" s="372">
        <f t="shared" si="2"/>
        <v>0</v>
      </c>
      <c r="L178" s="244"/>
      <c r="M178" s="242"/>
    </row>
    <row r="179" spans="1:13" ht="16.5" customHeight="1" x14ac:dyDescent="0.15">
      <c r="A179" s="103"/>
      <c r="B179" s="450"/>
      <c r="C179" s="30" t="s">
        <v>358</v>
      </c>
      <c r="D179" s="30" t="s">
        <v>377</v>
      </c>
      <c r="E179" s="30" t="s">
        <v>382</v>
      </c>
      <c r="F179" s="31" t="s">
        <v>383</v>
      </c>
      <c r="G179" s="204">
        <v>0</v>
      </c>
      <c r="H179" s="36"/>
      <c r="I179" s="220">
        <v>0</v>
      </c>
      <c r="J179" s="221">
        <v>0</v>
      </c>
      <c r="K179" s="372">
        <f t="shared" si="2"/>
        <v>0</v>
      </c>
      <c r="L179" s="244"/>
      <c r="M179" s="242"/>
    </row>
    <row r="180" spans="1:13" ht="16.5" customHeight="1" x14ac:dyDescent="0.15">
      <c r="A180" s="103"/>
      <c r="B180" s="450"/>
      <c r="C180" s="30" t="s">
        <v>358</v>
      </c>
      <c r="D180" s="30" t="s">
        <v>377</v>
      </c>
      <c r="E180" s="30" t="s">
        <v>384</v>
      </c>
      <c r="F180" s="77" t="s">
        <v>385</v>
      </c>
      <c r="G180" s="204">
        <v>0</v>
      </c>
      <c r="H180" s="36"/>
      <c r="I180" s="220">
        <v>0</v>
      </c>
      <c r="J180" s="221">
        <v>0</v>
      </c>
      <c r="K180" s="372">
        <f t="shared" si="2"/>
        <v>0</v>
      </c>
      <c r="L180" s="244"/>
      <c r="M180" s="242"/>
    </row>
    <row r="181" spans="1:13" ht="16.5" customHeight="1" x14ac:dyDescent="0.15">
      <c r="A181" s="103"/>
      <c r="B181" s="450"/>
      <c r="C181" s="30" t="s">
        <v>358</v>
      </c>
      <c r="D181" s="30" t="s">
        <v>377</v>
      </c>
      <c r="E181" s="30" t="s">
        <v>386</v>
      </c>
      <c r="F181" s="77" t="s">
        <v>387</v>
      </c>
      <c r="G181" s="204">
        <v>0</v>
      </c>
      <c r="H181" s="36"/>
      <c r="I181" s="220">
        <v>0</v>
      </c>
      <c r="J181" s="221">
        <v>0</v>
      </c>
      <c r="K181" s="372">
        <f t="shared" si="2"/>
        <v>0</v>
      </c>
      <c r="L181" s="244"/>
      <c r="M181" s="242"/>
    </row>
    <row r="182" spans="1:13" ht="16.5" customHeight="1" x14ac:dyDescent="0.15">
      <c r="A182" s="103"/>
      <c r="B182" s="450"/>
      <c r="C182" s="30" t="s">
        <v>358</v>
      </c>
      <c r="D182" s="30" t="s">
        <v>377</v>
      </c>
      <c r="E182" s="30" t="s">
        <v>388</v>
      </c>
      <c r="F182" s="77" t="s">
        <v>389</v>
      </c>
      <c r="G182" s="204">
        <v>0</v>
      </c>
      <c r="H182" s="36"/>
      <c r="I182" s="220">
        <v>0</v>
      </c>
      <c r="J182" s="221">
        <v>0</v>
      </c>
      <c r="K182" s="372">
        <f t="shared" si="2"/>
        <v>0</v>
      </c>
      <c r="L182" s="244"/>
      <c r="M182" s="242"/>
    </row>
    <row r="183" spans="1:13" ht="16.5" customHeight="1" thickBot="1" x14ac:dyDescent="0.2">
      <c r="A183" s="103"/>
      <c r="B183" s="450"/>
      <c r="C183" s="30" t="s">
        <v>358</v>
      </c>
      <c r="D183" s="30" t="s">
        <v>377</v>
      </c>
      <c r="E183" s="30" t="s">
        <v>390</v>
      </c>
      <c r="F183" s="77"/>
      <c r="G183" s="204">
        <v>0</v>
      </c>
      <c r="H183" s="36"/>
      <c r="I183" s="220">
        <v>0</v>
      </c>
      <c r="J183" s="221">
        <v>0</v>
      </c>
      <c r="K183" s="372">
        <f t="shared" si="2"/>
        <v>0</v>
      </c>
      <c r="L183" s="244"/>
      <c r="M183" s="242"/>
    </row>
    <row r="184" spans="1:13" ht="16.5" customHeight="1" thickBot="1" x14ac:dyDescent="0.2">
      <c r="A184" s="103"/>
      <c r="B184" s="450"/>
      <c r="C184" s="30" t="s">
        <v>358</v>
      </c>
      <c r="D184" s="30" t="s">
        <v>377</v>
      </c>
      <c r="E184" s="30" t="s">
        <v>391</v>
      </c>
      <c r="F184" s="37"/>
      <c r="G184" s="204">
        <v>0</v>
      </c>
      <c r="H184" s="36"/>
      <c r="I184" s="220">
        <v>0</v>
      </c>
      <c r="J184" s="221">
        <v>0</v>
      </c>
      <c r="K184" s="372">
        <f t="shared" si="2"/>
        <v>0</v>
      </c>
      <c r="L184" s="446" t="s">
        <v>392</v>
      </c>
      <c r="M184" s="447"/>
    </row>
    <row r="185" spans="1:13" ht="16.5" customHeight="1" thickBot="1" x14ac:dyDescent="0.2">
      <c r="A185" s="103"/>
      <c r="B185" s="451"/>
      <c r="C185" s="138" t="s">
        <v>358</v>
      </c>
      <c r="D185" s="138" t="s">
        <v>377</v>
      </c>
      <c r="E185" s="138" t="s">
        <v>393</v>
      </c>
      <c r="F185" s="192"/>
      <c r="G185" s="205">
        <v>0</v>
      </c>
      <c r="H185" s="193"/>
      <c r="I185" s="222">
        <v>0</v>
      </c>
      <c r="J185" s="223">
        <v>0</v>
      </c>
      <c r="K185" s="373">
        <f t="shared" si="2"/>
        <v>0</v>
      </c>
      <c r="L185" s="245">
        <f>SUM(I177:I185)</f>
        <v>0</v>
      </c>
      <c r="M185" s="246">
        <f>SUM(J177:J185)</f>
        <v>0</v>
      </c>
    </row>
    <row r="186" spans="1:13" ht="16.5" customHeight="1" x14ac:dyDescent="0.15">
      <c r="A186" s="103"/>
      <c r="B186" s="449" t="s">
        <v>394</v>
      </c>
      <c r="C186" s="133" t="s">
        <v>395</v>
      </c>
      <c r="D186" s="133" t="s">
        <v>396</v>
      </c>
      <c r="E186" s="133" t="s">
        <v>397</v>
      </c>
      <c r="F186" s="134" t="s">
        <v>398</v>
      </c>
      <c r="G186" s="203">
        <v>0</v>
      </c>
      <c r="H186" s="135"/>
      <c r="I186" s="218">
        <v>0</v>
      </c>
      <c r="J186" s="219">
        <v>0</v>
      </c>
      <c r="K186" s="371">
        <f t="shared" si="2"/>
        <v>0</v>
      </c>
      <c r="L186" s="244"/>
      <c r="M186" s="242"/>
    </row>
    <row r="187" spans="1:13" ht="16.5" customHeight="1" x14ac:dyDescent="0.15">
      <c r="A187" s="103"/>
      <c r="B187" s="450"/>
      <c r="C187" s="30" t="s">
        <v>395</v>
      </c>
      <c r="D187" s="30" t="s">
        <v>396</v>
      </c>
      <c r="E187" s="30" t="s">
        <v>399</v>
      </c>
      <c r="F187" s="31" t="s">
        <v>400</v>
      </c>
      <c r="G187" s="204">
        <v>0</v>
      </c>
      <c r="H187" s="32"/>
      <c r="I187" s="220">
        <v>0</v>
      </c>
      <c r="J187" s="221">
        <v>0</v>
      </c>
      <c r="K187" s="372">
        <f t="shared" si="2"/>
        <v>0</v>
      </c>
      <c r="L187" s="244"/>
      <c r="M187" s="242"/>
    </row>
    <row r="188" spans="1:13" ht="16.5" customHeight="1" x14ac:dyDescent="0.15">
      <c r="A188" s="103"/>
      <c r="B188" s="450"/>
      <c r="C188" s="30" t="s">
        <v>395</v>
      </c>
      <c r="D188" s="30" t="s">
        <v>396</v>
      </c>
      <c r="E188" s="30" t="s">
        <v>401</v>
      </c>
      <c r="F188" s="31" t="s">
        <v>402</v>
      </c>
      <c r="G188" s="204">
        <v>0</v>
      </c>
      <c r="H188" s="32"/>
      <c r="I188" s="220">
        <v>0</v>
      </c>
      <c r="J188" s="221">
        <v>0</v>
      </c>
      <c r="K188" s="372">
        <f t="shared" si="2"/>
        <v>0</v>
      </c>
      <c r="L188" s="244"/>
      <c r="M188" s="242"/>
    </row>
    <row r="189" spans="1:13" ht="16.5" customHeight="1" x14ac:dyDescent="0.15">
      <c r="A189" s="103"/>
      <c r="B189" s="450"/>
      <c r="C189" s="30" t="s">
        <v>395</v>
      </c>
      <c r="D189" s="30" t="s">
        <v>396</v>
      </c>
      <c r="E189" s="30" t="s">
        <v>403</v>
      </c>
      <c r="F189" s="31" t="s">
        <v>404</v>
      </c>
      <c r="G189" s="204">
        <v>0</v>
      </c>
      <c r="H189" s="32"/>
      <c r="I189" s="220">
        <v>0</v>
      </c>
      <c r="J189" s="221">
        <v>0</v>
      </c>
      <c r="K189" s="372">
        <f t="shared" si="2"/>
        <v>0</v>
      </c>
      <c r="L189" s="244"/>
      <c r="M189" s="242"/>
    </row>
    <row r="190" spans="1:13" ht="16.5" customHeight="1" x14ac:dyDescent="0.15">
      <c r="A190" s="103"/>
      <c r="B190" s="450"/>
      <c r="C190" s="30" t="s">
        <v>395</v>
      </c>
      <c r="D190" s="30" t="s">
        <v>396</v>
      </c>
      <c r="E190" s="30" t="s">
        <v>405</v>
      </c>
      <c r="F190" s="31"/>
      <c r="G190" s="204">
        <v>0</v>
      </c>
      <c r="H190" s="32"/>
      <c r="I190" s="220">
        <v>0</v>
      </c>
      <c r="J190" s="221">
        <v>0</v>
      </c>
      <c r="K190" s="372">
        <f t="shared" si="2"/>
        <v>0</v>
      </c>
      <c r="L190" s="244"/>
      <c r="M190" s="242"/>
    </row>
    <row r="191" spans="1:13" ht="16.5" customHeight="1" x14ac:dyDescent="0.15">
      <c r="A191" s="103"/>
      <c r="B191" s="450"/>
      <c r="C191" s="30" t="s">
        <v>395</v>
      </c>
      <c r="D191" s="30" t="s">
        <v>396</v>
      </c>
      <c r="E191" s="30" t="s">
        <v>406</v>
      </c>
      <c r="F191" s="31"/>
      <c r="G191" s="204">
        <v>0</v>
      </c>
      <c r="H191" s="32"/>
      <c r="I191" s="220">
        <v>0</v>
      </c>
      <c r="J191" s="221">
        <v>0</v>
      </c>
      <c r="K191" s="372">
        <f t="shared" si="2"/>
        <v>0</v>
      </c>
      <c r="L191" s="244"/>
      <c r="M191" s="242"/>
    </row>
    <row r="192" spans="1:13" ht="16.5" customHeight="1" x14ac:dyDescent="0.15">
      <c r="A192" s="103"/>
      <c r="B192" s="450"/>
      <c r="C192" s="30" t="s">
        <v>395</v>
      </c>
      <c r="D192" s="30" t="s">
        <v>396</v>
      </c>
      <c r="E192" s="30" t="s">
        <v>407</v>
      </c>
      <c r="F192" s="31"/>
      <c r="G192" s="204">
        <v>0</v>
      </c>
      <c r="H192" s="32"/>
      <c r="I192" s="220">
        <v>0</v>
      </c>
      <c r="J192" s="221">
        <v>0</v>
      </c>
      <c r="K192" s="372">
        <f t="shared" si="2"/>
        <v>0</v>
      </c>
      <c r="L192" s="244"/>
      <c r="M192" s="242"/>
    </row>
    <row r="193" spans="1:13" ht="16.5" customHeight="1" thickBot="1" x14ac:dyDescent="0.2">
      <c r="A193" s="103"/>
      <c r="B193" s="450"/>
      <c r="C193" s="30" t="s">
        <v>395</v>
      </c>
      <c r="D193" s="30" t="s">
        <v>396</v>
      </c>
      <c r="E193" s="30" t="s">
        <v>408</v>
      </c>
      <c r="F193" s="31"/>
      <c r="G193" s="204">
        <v>0</v>
      </c>
      <c r="H193" s="32"/>
      <c r="I193" s="220">
        <v>0</v>
      </c>
      <c r="J193" s="221">
        <v>0</v>
      </c>
      <c r="K193" s="372">
        <f t="shared" si="2"/>
        <v>0</v>
      </c>
      <c r="L193" s="244"/>
      <c r="M193" s="242"/>
    </row>
    <row r="194" spans="1:13" ht="16.5" customHeight="1" thickBot="1" x14ac:dyDescent="0.2">
      <c r="A194" s="103"/>
      <c r="B194" s="450"/>
      <c r="C194" s="30" t="s">
        <v>395</v>
      </c>
      <c r="D194" s="30" t="s">
        <v>396</v>
      </c>
      <c r="E194" s="30" t="s">
        <v>409</v>
      </c>
      <c r="F194" s="31"/>
      <c r="G194" s="204">
        <v>0</v>
      </c>
      <c r="H194" s="32"/>
      <c r="I194" s="220">
        <v>0</v>
      </c>
      <c r="J194" s="221">
        <v>0</v>
      </c>
      <c r="K194" s="372">
        <f t="shared" si="2"/>
        <v>0</v>
      </c>
      <c r="L194" s="446" t="s">
        <v>410</v>
      </c>
      <c r="M194" s="447"/>
    </row>
    <row r="195" spans="1:13" ht="16.5" customHeight="1" thickBot="1" x14ac:dyDescent="0.2">
      <c r="A195" s="103"/>
      <c r="B195" s="451"/>
      <c r="C195" s="138" t="s">
        <v>395</v>
      </c>
      <c r="D195" s="138" t="s">
        <v>396</v>
      </c>
      <c r="E195" s="138" t="s">
        <v>411</v>
      </c>
      <c r="F195" s="152"/>
      <c r="G195" s="205">
        <v>0</v>
      </c>
      <c r="H195" s="140"/>
      <c r="I195" s="222">
        <v>0</v>
      </c>
      <c r="J195" s="223">
        <v>0</v>
      </c>
      <c r="K195" s="373">
        <f t="shared" si="2"/>
        <v>0</v>
      </c>
      <c r="L195" s="245">
        <f>SUM(I186:I195)</f>
        <v>0</v>
      </c>
      <c r="M195" s="246">
        <f>SUM(J186:J195)</f>
        <v>0</v>
      </c>
    </row>
    <row r="196" spans="1:13" ht="16.5" customHeight="1" x14ac:dyDescent="0.15">
      <c r="A196" s="103"/>
      <c r="B196" s="449" t="s">
        <v>412</v>
      </c>
      <c r="C196" s="133" t="s">
        <v>395</v>
      </c>
      <c r="D196" s="133" t="s">
        <v>413</v>
      </c>
      <c r="E196" s="133" t="s">
        <v>414</v>
      </c>
      <c r="F196" s="134" t="s">
        <v>415</v>
      </c>
      <c r="G196" s="203">
        <v>0</v>
      </c>
      <c r="H196" s="135"/>
      <c r="I196" s="218">
        <v>0</v>
      </c>
      <c r="J196" s="219">
        <v>0</v>
      </c>
      <c r="K196" s="371">
        <f t="shared" si="2"/>
        <v>0</v>
      </c>
      <c r="L196" s="244"/>
      <c r="M196" s="242"/>
    </row>
    <row r="197" spans="1:13" ht="16.5" customHeight="1" x14ac:dyDescent="0.15">
      <c r="A197" s="103"/>
      <c r="B197" s="450"/>
      <c r="C197" s="30" t="s">
        <v>395</v>
      </c>
      <c r="D197" s="30" t="s">
        <v>413</v>
      </c>
      <c r="E197" s="30" t="s">
        <v>416</v>
      </c>
      <c r="F197" s="31" t="s">
        <v>875</v>
      </c>
      <c r="G197" s="204">
        <v>0</v>
      </c>
      <c r="H197" s="32"/>
      <c r="I197" s="220">
        <v>0</v>
      </c>
      <c r="J197" s="221">
        <v>0</v>
      </c>
      <c r="K197" s="372">
        <f t="shared" si="2"/>
        <v>0</v>
      </c>
      <c r="L197" s="244"/>
      <c r="M197" s="242"/>
    </row>
    <row r="198" spans="1:13" ht="16.5" customHeight="1" x14ac:dyDescent="0.15">
      <c r="A198" s="103"/>
      <c r="B198" s="450"/>
      <c r="C198" s="30" t="s">
        <v>395</v>
      </c>
      <c r="D198" s="30" t="s">
        <v>413</v>
      </c>
      <c r="E198" s="30" t="s">
        <v>418</v>
      </c>
      <c r="F198" s="31" t="s">
        <v>417</v>
      </c>
      <c r="G198" s="204">
        <v>0</v>
      </c>
      <c r="H198" s="32"/>
      <c r="I198" s="220">
        <v>0</v>
      </c>
      <c r="J198" s="221">
        <v>0</v>
      </c>
      <c r="K198" s="372">
        <f t="shared" si="2"/>
        <v>0</v>
      </c>
      <c r="L198" s="244"/>
      <c r="M198" s="242"/>
    </row>
    <row r="199" spans="1:13" ht="16.5" customHeight="1" x14ac:dyDescent="0.15">
      <c r="A199" s="103"/>
      <c r="B199" s="450"/>
      <c r="C199" s="30" t="s">
        <v>395</v>
      </c>
      <c r="D199" s="30" t="s">
        <v>413</v>
      </c>
      <c r="E199" s="30" t="s">
        <v>420</v>
      </c>
      <c r="F199" s="31" t="s">
        <v>419</v>
      </c>
      <c r="G199" s="204">
        <v>0</v>
      </c>
      <c r="H199" s="32"/>
      <c r="I199" s="220">
        <v>0</v>
      </c>
      <c r="J199" s="221">
        <v>0</v>
      </c>
      <c r="K199" s="372">
        <f t="shared" si="2"/>
        <v>0</v>
      </c>
      <c r="L199" s="244"/>
      <c r="M199" s="242"/>
    </row>
    <row r="200" spans="1:13" ht="16.5" customHeight="1" x14ac:dyDescent="0.15">
      <c r="A200" s="103"/>
      <c r="B200" s="450"/>
      <c r="C200" s="30" t="s">
        <v>395</v>
      </c>
      <c r="D200" s="30" t="s">
        <v>413</v>
      </c>
      <c r="E200" s="30" t="s">
        <v>422</v>
      </c>
      <c r="F200" s="31" t="s">
        <v>421</v>
      </c>
      <c r="G200" s="204">
        <v>0</v>
      </c>
      <c r="H200" s="32"/>
      <c r="I200" s="220">
        <v>0</v>
      </c>
      <c r="J200" s="221">
        <v>0</v>
      </c>
      <c r="K200" s="372">
        <f t="shared" si="2"/>
        <v>0</v>
      </c>
      <c r="L200" s="244"/>
      <c r="M200" s="242"/>
    </row>
    <row r="201" spans="1:13" ht="16.5" customHeight="1" x14ac:dyDescent="0.15">
      <c r="A201" s="103"/>
      <c r="B201" s="450"/>
      <c r="C201" s="30" t="s">
        <v>395</v>
      </c>
      <c r="D201" s="30" t="s">
        <v>413</v>
      </c>
      <c r="E201" s="30" t="s">
        <v>424</v>
      </c>
      <c r="F201" s="31" t="s">
        <v>423</v>
      </c>
      <c r="G201" s="204">
        <v>0</v>
      </c>
      <c r="H201" s="32"/>
      <c r="I201" s="220">
        <v>0</v>
      </c>
      <c r="J201" s="221">
        <v>0</v>
      </c>
      <c r="K201" s="372">
        <f t="shared" si="2"/>
        <v>0</v>
      </c>
      <c r="L201" s="244"/>
      <c r="M201" s="242"/>
    </row>
    <row r="202" spans="1:13" ht="16.5" customHeight="1" x14ac:dyDescent="0.15">
      <c r="A202" s="103"/>
      <c r="B202" s="450"/>
      <c r="C202" s="30" t="s">
        <v>395</v>
      </c>
      <c r="D202" s="30" t="s">
        <v>413</v>
      </c>
      <c r="E202" s="30" t="s">
        <v>426</v>
      </c>
      <c r="F202" s="31" t="s">
        <v>425</v>
      </c>
      <c r="G202" s="204">
        <v>0</v>
      </c>
      <c r="H202" s="32"/>
      <c r="I202" s="220">
        <v>0</v>
      </c>
      <c r="J202" s="221">
        <v>0</v>
      </c>
      <c r="K202" s="372">
        <f t="shared" ref="K202:K265" si="3">SUM(I202:J202)</f>
        <v>0</v>
      </c>
      <c r="L202" s="244"/>
      <c r="M202" s="242"/>
    </row>
    <row r="203" spans="1:13" ht="16.5" customHeight="1" x14ac:dyDescent="0.15">
      <c r="A203" s="103"/>
      <c r="B203" s="450"/>
      <c r="C203" s="30" t="s">
        <v>395</v>
      </c>
      <c r="D203" s="30" t="s">
        <v>413</v>
      </c>
      <c r="E203" s="30" t="s">
        <v>428</v>
      </c>
      <c r="F203" s="31" t="s">
        <v>427</v>
      </c>
      <c r="G203" s="204">
        <v>0</v>
      </c>
      <c r="H203" s="32"/>
      <c r="I203" s="220">
        <v>0</v>
      </c>
      <c r="J203" s="221">
        <v>0</v>
      </c>
      <c r="K203" s="372">
        <f t="shared" si="3"/>
        <v>0</v>
      </c>
      <c r="L203" s="244"/>
      <c r="M203" s="242"/>
    </row>
    <row r="204" spans="1:13" ht="16.5" customHeight="1" x14ac:dyDescent="0.15">
      <c r="A204" s="103"/>
      <c r="B204" s="450"/>
      <c r="C204" s="30" t="s">
        <v>395</v>
      </c>
      <c r="D204" s="30" t="s">
        <v>413</v>
      </c>
      <c r="E204" s="30" t="s">
        <v>430</v>
      </c>
      <c r="F204" s="31" t="s">
        <v>429</v>
      </c>
      <c r="G204" s="204">
        <v>0</v>
      </c>
      <c r="H204" s="32"/>
      <c r="I204" s="220">
        <v>0</v>
      </c>
      <c r="J204" s="221">
        <v>0</v>
      </c>
      <c r="K204" s="372">
        <f t="shared" si="3"/>
        <v>0</v>
      </c>
      <c r="L204" s="244"/>
      <c r="M204" s="242"/>
    </row>
    <row r="205" spans="1:13" ht="16.5" customHeight="1" x14ac:dyDescent="0.15">
      <c r="A205" s="103"/>
      <c r="B205" s="450"/>
      <c r="C205" s="30" t="s">
        <v>395</v>
      </c>
      <c r="D205" s="30" t="s">
        <v>413</v>
      </c>
      <c r="E205" s="30" t="s">
        <v>432</v>
      </c>
      <c r="F205" s="31" t="s">
        <v>431</v>
      </c>
      <c r="G205" s="204">
        <v>0</v>
      </c>
      <c r="H205" s="32"/>
      <c r="I205" s="220">
        <v>0</v>
      </c>
      <c r="J205" s="221">
        <v>0</v>
      </c>
      <c r="K205" s="372">
        <f t="shared" si="3"/>
        <v>0</v>
      </c>
      <c r="L205" s="244"/>
      <c r="M205" s="242"/>
    </row>
    <row r="206" spans="1:13" ht="16.5" customHeight="1" x14ac:dyDescent="0.15">
      <c r="A206" s="103"/>
      <c r="B206" s="450"/>
      <c r="C206" s="30" t="s">
        <v>395</v>
      </c>
      <c r="D206" s="30" t="s">
        <v>413</v>
      </c>
      <c r="E206" s="30" t="s">
        <v>434</v>
      </c>
      <c r="F206" s="31" t="s">
        <v>433</v>
      </c>
      <c r="G206" s="204">
        <v>0</v>
      </c>
      <c r="H206" s="32"/>
      <c r="I206" s="220">
        <v>0</v>
      </c>
      <c r="J206" s="221">
        <v>0</v>
      </c>
      <c r="K206" s="372">
        <f t="shared" si="3"/>
        <v>0</v>
      </c>
      <c r="L206" s="244"/>
      <c r="M206" s="242"/>
    </row>
    <row r="207" spans="1:13" ht="16.5" customHeight="1" x14ac:dyDescent="0.15">
      <c r="A207" s="103"/>
      <c r="B207" s="450"/>
      <c r="C207" s="30" t="s">
        <v>395</v>
      </c>
      <c r="D207" s="30" t="s">
        <v>413</v>
      </c>
      <c r="E207" s="30" t="s">
        <v>436</v>
      </c>
      <c r="F207" s="31" t="s">
        <v>435</v>
      </c>
      <c r="G207" s="204">
        <v>0</v>
      </c>
      <c r="H207" s="32"/>
      <c r="I207" s="220">
        <v>0</v>
      </c>
      <c r="J207" s="221">
        <v>0</v>
      </c>
      <c r="K207" s="372">
        <f t="shared" si="3"/>
        <v>0</v>
      </c>
      <c r="L207" s="244"/>
      <c r="M207" s="242"/>
    </row>
    <row r="208" spans="1:13" ht="16.5" customHeight="1" x14ac:dyDescent="0.15">
      <c r="A208" s="103"/>
      <c r="B208" s="450"/>
      <c r="C208" s="30" t="s">
        <v>395</v>
      </c>
      <c r="D208" s="30" t="s">
        <v>413</v>
      </c>
      <c r="E208" s="30" t="s">
        <v>438</v>
      </c>
      <c r="F208" s="31" t="s">
        <v>437</v>
      </c>
      <c r="G208" s="204">
        <v>0</v>
      </c>
      <c r="H208" s="32"/>
      <c r="I208" s="220">
        <v>0</v>
      </c>
      <c r="J208" s="221">
        <v>0</v>
      </c>
      <c r="K208" s="372">
        <f t="shared" si="3"/>
        <v>0</v>
      </c>
      <c r="L208" s="244"/>
      <c r="M208" s="242"/>
    </row>
    <row r="209" spans="1:13" ht="16.5" customHeight="1" x14ac:dyDescent="0.15">
      <c r="A209" s="103"/>
      <c r="B209" s="450"/>
      <c r="C209" s="30" t="s">
        <v>395</v>
      </c>
      <c r="D209" s="30" t="s">
        <v>413</v>
      </c>
      <c r="E209" s="30" t="s">
        <v>440</v>
      </c>
      <c r="F209" s="31" t="s">
        <v>439</v>
      </c>
      <c r="G209" s="204">
        <v>0</v>
      </c>
      <c r="H209" s="32"/>
      <c r="I209" s="220">
        <v>0</v>
      </c>
      <c r="J209" s="221">
        <v>0</v>
      </c>
      <c r="K209" s="372">
        <f t="shared" si="3"/>
        <v>0</v>
      </c>
      <c r="L209" s="244"/>
      <c r="M209" s="242"/>
    </row>
    <row r="210" spans="1:13" ht="16.5" customHeight="1" x14ac:dyDescent="0.15">
      <c r="A210" s="103"/>
      <c r="B210" s="450"/>
      <c r="C210" s="30" t="s">
        <v>395</v>
      </c>
      <c r="D210" s="30" t="s">
        <v>413</v>
      </c>
      <c r="E210" s="30" t="s">
        <v>442</v>
      </c>
      <c r="F210" s="33" t="s">
        <v>441</v>
      </c>
      <c r="G210" s="204">
        <v>0</v>
      </c>
      <c r="H210" s="32"/>
      <c r="I210" s="220">
        <v>0</v>
      </c>
      <c r="J210" s="221">
        <v>0</v>
      </c>
      <c r="K210" s="372">
        <f t="shared" si="3"/>
        <v>0</v>
      </c>
      <c r="L210" s="244"/>
      <c r="M210" s="242"/>
    </row>
    <row r="211" spans="1:13" ht="16.5" customHeight="1" x14ac:dyDescent="0.15">
      <c r="A211" s="103"/>
      <c r="B211" s="450"/>
      <c r="C211" s="30" t="s">
        <v>395</v>
      </c>
      <c r="D211" s="30" t="s">
        <v>413</v>
      </c>
      <c r="E211" s="30" t="s">
        <v>443</v>
      </c>
      <c r="F211" s="31" t="s">
        <v>877</v>
      </c>
      <c r="G211" s="204">
        <v>0</v>
      </c>
      <c r="H211" s="32"/>
      <c r="I211" s="220">
        <v>0</v>
      </c>
      <c r="J211" s="221">
        <v>0</v>
      </c>
      <c r="K211" s="372">
        <f t="shared" si="3"/>
        <v>0</v>
      </c>
      <c r="L211" s="244"/>
      <c r="M211" s="242"/>
    </row>
    <row r="212" spans="1:13" ht="16.5" customHeight="1" x14ac:dyDescent="0.15">
      <c r="A212" s="103"/>
      <c r="B212" s="450"/>
      <c r="C212" s="30" t="s">
        <v>395</v>
      </c>
      <c r="D212" s="30" t="s">
        <v>413</v>
      </c>
      <c r="E212" s="30" t="s">
        <v>444</v>
      </c>
      <c r="F212" s="31" t="s">
        <v>876</v>
      </c>
      <c r="G212" s="204">
        <v>0</v>
      </c>
      <c r="H212" s="32"/>
      <c r="I212" s="220">
        <v>0</v>
      </c>
      <c r="J212" s="221">
        <v>0</v>
      </c>
      <c r="K212" s="372">
        <f t="shared" si="3"/>
        <v>0</v>
      </c>
      <c r="L212" s="244"/>
      <c r="M212" s="242"/>
    </row>
    <row r="213" spans="1:13" ht="16.5" customHeight="1" x14ac:dyDescent="0.15">
      <c r="A213" s="103"/>
      <c r="B213" s="450"/>
      <c r="C213" s="30" t="s">
        <v>395</v>
      </c>
      <c r="D213" s="30" t="s">
        <v>413</v>
      </c>
      <c r="E213" s="30" t="s">
        <v>445</v>
      </c>
      <c r="F213" s="31"/>
      <c r="G213" s="204">
        <v>0</v>
      </c>
      <c r="H213" s="32"/>
      <c r="I213" s="220">
        <v>0</v>
      </c>
      <c r="J213" s="221">
        <v>0</v>
      </c>
      <c r="K213" s="372">
        <f t="shared" si="3"/>
        <v>0</v>
      </c>
      <c r="L213" s="244"/>
      <c r="M213" s="242"/>
    </row>
    <row r="214" spans="1:13" ht="16.5" customHeight="1" x14ac:dyDescent="0.15">
      <c r="A214" s="103"/>
      <c r="B214" s="450"/>
      <c r="C214" s="30" t="s">
        <v>395</v>
      </c>
      <c r="D214" s="30" t="s">
        <v>413</v>
      </c>
      <c r="E214" s="30" t="s">
        <v>446</v>
      </c>
      <c r="F214" s="31"/>
      <c r="G214" s="204">
        <v>0</v>
      </c>
      <c r="H214" s="32"/>
      <c r="I214" s="220">
        <v>0</v>
      </c>
      <c r="J214" s="221">
        <v>0</v>
      </c>
      <c r="K214" s="372">
        <f t="shared" si="3"/>
        <v>0</v>
      </c>
      <c r="L214" s="244"/>
      <c r="M214" s="242"/>
    </row>
    <row r="215" spans="1:13" ht="16.5" customHeight="1" x14ac:dyDescent="0.15">
      <c r="A215" s="103"/>
      <c r="B215" s="450"/>
      <c r="C215" s="30" t="s">
        <v>395</v>
      </c>
      <c r="D215" s="30" t="s">
        <v>413</v>
      </c>
      <c r="E215" s="30" t="s">
        <v>447</v>
      </c>
      <c r="F215" s="31"/>
      <c r="G215" s="204">
        <v>0</v>
      </c>
      <c r="H215" s="32"/>
      <c r="I215" s="220">
        <v>0</v>
      </c>
      <c r="J215" s="221">
        <v>0</v>
      </c>
      <c r="K215" s="372">
        <f t="shared" si="3"/>
        <v>0</v>
      </c>
      <c r="L215" s="244"/>
      <c r="M215" s="242"/>
    </row>
    <row r="216" spans="1:13" ht="16.5" customHeight="1" x14ac:dyDescent="0.15">
      <c r="A216" s="103"/>
      <c r="B216" s="450"/>
      <c r="C216" s="30" t="s">
        <v>395</v>
      </c>
      <c r="D216" s="30" t="s">
        <v>413</v>
      </c>
      <c r="E216" s="30" t="s">
        <v>448</v>
      </c>
      <c r="F216" s="31"/>
      <c r="G216" s="204">
        <v>0</v>
      </c>
      <c r="H216" s="32"/>
      <c r="I216" s="220">
        <v>0</v>
      </c>
      <c r="J216" s="221">
        <v>0</v>
      </c>
      <c r="K216" s="372">
        <f t="shared" si="3"/>
        <v>0</v>
      </c>
      <c r="L216" s="244"/>
      <c r="M216" s="242"/>
    </row>
    <row r="217" spans="1:13" ht="16.5" customHeight="1" x14ac:dyDescent="0.15">
      <c r="A217" s="103"/>
      <c r="B217" s="450"/>
      <c r="C217" s="30" t="s">
        <v>395</v>
      </c>
      <c r="D217" s="30" t="s">
        <v>413</v>
      </c>
      <c r="E217" s="30" t="s">
        <v>449</v>
      </c>
      <c r="F217" s="31"/>
      <c r="G217" s="204">
        <v>0</v>
      </c>
      <c r="H217" s="32"/>
      <c r="I217" s="220">
        <v>0</v>
      </c>
      <c r="J217" s="221">
        <v>0</v>
      </c>
      <c r="K217" s="372">
        <f t="shared" si="3"/>
        <v>0</v>
      </c>
      <c r="L217" s="244"/>
      <c r="M217" s="242"/>
    </row>
    <row r="218" spans="1:13" ht="16.5" customHeight="1" thickBot="1" x14ac:dyDescent="0.2">
      <c r="A218" s="103"/>
      <c r="B218" s="450"/>
      <c r="C218" s="30" t="s">
        <v>395</v>
      </c>
      <c r="D218" s="30" t="s">
        <v>413</v>
      </c>
      <c r="E218" s="30" t="s">
        <v>450</v>
      </c>
      <c r="F218" s="31"/>
      <c r="G218" s="204">
        <v>0</v>
      </c>
      <c r="H218" s="32"/>
      <c r="I218" s="220">
        <v>0</v>
      </c>
      <c r="J218" s="221">
        <v>0</v>
      </c>
      <c r="K218" s="372">
        <f t="shared" si="3"/>
        <v>0</v>
      </c>
      <c r="L218" s="244"/>
      <c r="M218" s="242"/>
    </row>
    <row r="219" spans="1:13" ht="16.5" customHeight="1" thickBot="1" x14ac:dyDescent="0.2">
      <c r="A219" s="103"/>
      <c r="B219" s="450"/>
      <c r="C219" s="30" t="s">
        <v>395</v>
      </c>
      <c r="D219" s="30" t="s">
        <v>413</v>
      </c>
      <c r="E219" s="30" t="s">
        <v>451</v>
      </c>
      <c r="F219" s="31"/>
      <c r="G219" s="204">
        <v>0</v>
      </c>
      <c r="H219" s="32"/>
      <c r="I219" s="220">
        <v>0</v>
      </c>
      <c r="J219" s="221">
        <v>0</v>
      </c>
      <c r="K219" s="372">
        <f t="shared" si="3"/>
        <v>0</v>
      </c>
      <c r="L219" s="446" t="s">
        <v>452</v>
      </c>
      <c r="M219" s="447"/>
    </row>
    <row r="220" spans="1:13" ht="16.5" customHeight="1" thickBot="1" x14ac:dyDescent="0.2">
      <c r="A220" s="103"/>
      <c r="B220" s="451"/>
      <c r="C220" s="138" t="s">
        <v>395</v>
      </c>
      <c r="D220" s="138" t="s">
        <v>413</v>
      </c>
      <c r="E220" s="138" t="s">
        <v>453</v>
      </c>
      <c r="F220" s="152"/>
      <c r="G220" s="205">
        <v>0</v>
      </c>
      <c r="H220" s="140"/>
      <c r="I220" s="222">
        <v>0</v>
      </c>
      <c r="J220" s="223">
        <v>0</v>
      </c>
      <c r="K220" s="373">
        <f t="shared" si="3"/>
        <v>0</v>
      </c>
      <c r="L220" s="245">
        <f>SUM(I196:I220)</f>
        <v>0</v>
      </c>
      <c r="M220" s="246">
        <f>SUM(J196:J220)</f>
        <v>0</v>
      </c>
    </row>
    <row r="221" spans="1:13" ht="16.5" customHeight="1" x14ac:dyDescent="0.15">
      <c r="A221" s="103"/>
      <c r="B221" s="449" t="s">
        <v>454</v>
      </c>
      <c r="C221" s="133" t="s">
        <v>395</v>
      </c>
      <c r="D221" s="133" t="s">
        <v>455</v>
      </c>
      <c r="E221" s="133" t="s">
        <v>456</v>
      </c>
      <c r="F221" s="134" t="s">
        <v>457</v>
      </c>
      <c r="G221" s="203">
        <v>0</v>
      </c>
      <c r="H221" s="135"/>
      <c r="I221" s="218">
        <v>0</v>
      </c>
      <c r="J221" s="219">
        <v>0</v>
      </c>
      <c r="K221" s="371">
        <f t="shared" si="3"/>
        <v>0</v>
      </c>
      <c r="L221" s="244"/>
      <c r="M221" s="242"/>
    </row>
    <row r="222" spans="1:13" ht="16.5" customHeight="1" x14ac:dyDescent="0.15">
      <c r="A222" s="103"/>
      <c r="B222" s="450"/>
      <c r="C222" s="30" t="s">
        <v>395</v>
      </c>
      <c r="D222" s="30" t="s">
        <v>455</v>
      </c>
      <c r="E222" s="30" t="s">
        <v>458</v>
      </c>
      <c r="F222" s="31" t="s">
        <v>459</v>
      </c>
      <c r="G222" s="204">
        <v>0</v>
      </c>
      <c r="H222" s="32"/>
      <c r="I222" s="220">
        <v>0</v>
      </c>
      <c r="J222" s="221">
        <v>0</v>
      </c>
      <c r="K222" s="372">
        <f t="shared" si="3"/>
        <v>0</v>
      </c>
      <c r="L222" s="244"/>
      <c r="M222" s="242"/>
    </row>
    <row r="223" spans="1:13" ht="16.5" customHeight="1" x14ac:dyDescent="0.15">
      <c r="A223" s="103"/>
      <c r="B223" s="450"/>
      <c r="C223" s="30" t="s">
        <v>395</v>
      </c>
      <c r="D223" s="30" t="s">
        <v>455</v>
      </c>
      <c r="E223" s="30" t="s">
        <v>460</v>
      </c>
      <c r="F223" s="31" t="s">
        <v>461</v>
      </c>
      <c r="G223" s="204">
        <v>0</v>
      </c>
      <c r="H223" s="32"/>
      <c r="I223" s="220">
        <v>0</v>
      </c>
      <c r="J223" s="221">
        <v>0</v>
      </c>
      <c r="K223" s="372">
        <f t="shared" si="3"/>
        <v>0</v>
      </c>
      <c r="L223" s="244"/>
      <c r="M223" s="242"/>
    </row>
    <row r="224" spans="1:13" ht="16.5" customHeight="1" x14ac:dyDescent="0.15">
      <c r="A224" s="103"/>
      <c r="B224" s="450"/>
      <c r="C224" s="30" t="s">
        <v>395</v>
      </c>
      <c r="D224" s="30" t="s">
        <v>455</v>
      </c>
      <c r="E224" s="30" t="s">
        <v>462</v>
      </c>
      <c r="F224" s="31" t="s">
        <v>463</v>
      </c>
      <c r="G224" s="204">
        <v>0</v>
      </c>
      <c r="H224" s="32"/>
      <c r="I224" s="220">
        <v>0</v>
      </c>
      <c r="J224" s="221">
        <v>0</v>
      </c>
      <c r="K224" s="372">
        <f t="shared" si="3"/>
        <v>0</v>
      </c>
      <c r="L224" s="244"/>
      <c r="M224" s="242"/>
    </row>
    <row r="225" spans="1:13" ht="16.5" customHeight="1" x14ac:dyDescent="0.15">
      <c r="A225" s="103"/>
      <c r="B225" s="450"/>
      <c r="C225" s="30" t="s">
        <v>395</v>
      </c>
      <c r="D225" s="30" t="s">
        <v>455</v>
      </c>
      <c r="E225" s="30" t="s">
        <v>464</v>
      </c>
      <c r="F225" s="31" t="s">
        <v>465</v>
      </c>
      <c r="G225" s="204">
        <v>0</v>
      </c>
      <c r="H225" s="32"/>
      <c r="I225" s="220">
        <v>0</v>
      </c>
      <c r="J225" s="221">
        <v>0</v>
      </c>
      <c r="K225" s="372">
        <f t="shared" si="3"/>
        <v>0</v>
      </c>
      <c r="L225" s="244"/>
      <c r="M225" s="242"/>
    </row>
    <row r="226" spans="1:13" ht="16.5" customHeight="1" x14ac:dyDescent="0.15">
      <c r="A226" s="103"/>
      <c r="B226" s="450"/>
      <c r="C226" s="30" t="s">
        <v>395</v>
      </c>
      <c r="D226" s="30" t="s">
        <v>455</v>
      </c>
      <c r="E226" s="30" t="s">
        <v>466</v>
      </c>
      <c r="F226" s="31" t="s">
        <v>467</v>
      </c>
      <c r="G226" s="204">
        <v>0</v>
      </c>
      <c r="H226" s="32"/>
      <c r="I226" s="220">
        <v>0</v>
      </c>
      <c r="J226" s="221">
        <v>0</v>
      </c>
      <c r="K226" s="372">
        <f t="shared" si="3"/>
        <v>0</v>
      </c>
      <c r="L226" s="244"/>
      <c r="M226" s="242"/>
    </row>
    <row r="227" spans="1:13" ht="16.5" customHeight="1" x14ac:dyDescent="0.15">
      <c r="A227" s="103"/>
      <c r="B227" s="450"/>
      <c r="C227" s="30" t="s">
        <v>395</v>
      </c>
      <c r="D227" s="30" t="s">
        <v>455</v>
      </c>
      <c r="E227" s="30" t="s">
        <v>468</v>
      </c>
      <c r="F227" s="31" t="s">
        <v>469</v>
      </c>
      <c r="G227" s="204">
        <v>0</v>
      </c>
      <c r="H227" s="32"/>
      <c r="I227" s="220">
        <v>0</v>
      </c>
      <c r="J227" s="221">
        <v>0</v>
      </c>
      <c r="K227" s="372">
        <f t="shared" si="3"/>
        <v>0</v>
      </c>
      <c r="L227" s="244"/>
      <c r="M227" s="242"/>
    </row>
    <row r="228" spans="1:13" ht="16.5" customHeight="1" x14ac:dyDescent="0.15">
      <c r="A228" s="103"/>
      <c r="B228" s="450"/>
      <c r="C228" s="30" t="s">
        <v>395</v>
      </c>
      <c r="D228" s="30" t="s">
        <v>455</v>
      </c>
      <c r="E228" s="30" t="s">
        <v>470</v>
      </c>
      <c r="F228" s="31" t="s">
        <v>471</v>
      </c>
      <c r="G228" s="204">
        <v>0</v>
      </c>
      <c r="H228" s="32"/>
      <c r="I228" s="220">
        <v>0</v>
      </c>
      <c r="J228" s="221">
        <v>0</v>
      </c>
      <c r="K228" s="372">
        <f t="shared" si="3"/>
        <v>0</v>
      </c>
      <c r="L228" s="244"/>
      <c r="M228" s="242"/>
    </row>
    <row r="229" spans="1:13" ht="16.5" customHeight="1" x14ac:dyDescent="0.15">
      <c r="A229" s="103"/>
      <c r="B229" s="450"/>
      <c r="C229" s="30" t="s">
        <v>395</v>
      </c>
      <c r="D229" s="30" t="s">
        <v>455</v>
      </c>
      <c r="E229" s="30" t="s">
        <v>472</v>
      </c>
      <c r="F229" s="31" t="s">
        <v>473</v>
      </c>
      <c r="G229" s="204">
        <v>0</v>
      </c>
      <c r="H229" s="32"/>
      <c r="I229" s="220">
        <v>0</v>
      </c>
      <c r="J229" s="221">
        <v>0</v>
      </c>
      <c r="K229" s="372">
        <f t="shared" si="3"/>
        <v>0</v>
      </c>
      <c r="L229" s="244"/>
      <c r="M229" s="242"/>
    </row>
    <row r="230" spans="1:13" ht="16.5" customHeight="1" x14ac:dyDescent="0.15">
      <c r="A230" s="103"/>
      <c r="B230" s="450"/>
      <c r="C230" s="30" t="s">
        <v>395</v>
      </c>
      <c r="D230" s="30" t="s">
        <v>455</v>
      </c>
      <c r="E230" s="30" t="s">
        <v>474</v>
      </c>
      <c r="F230" s="31" t="s">
        <v>475</v>
      </c>
      <c r="G230" s="204">
        <v>0</v>
      </c>
      <c r="H230" s="32"/>
      <c r="I230" s="220">
        <v>0</v>
      </c>
      <c r="J230" s="221">
        <v>0</v>
      </c>
      <c r="K230" s="372">
        <f t="shared" si="3"/>
        <v>0</v>
      </c>
      <c r="L230" s="244"/>
      <c r="M230" s="242"/>
    </row>
    <row r="231" spans="1:13" ht="16.5" customHeight="1" x14ac:dyDescent="0.15">
      <c r="A231" s="103"/>
      <c r="B231" s="450"/>
      <c r="C231" s="30" t="s">
        <v>395</v>
      </c>
      <c r="D231" s="30" t="s">
        <v>455</v>
      </c>
      <c r="E231" s="30" t="s">
        <v>476</v>
      </c>
      <c r="F231" s="31" t="s">
        <v>477</v>
      </c>
      <c r="G231" s="204">
        <v>0</v>
      </c>
      <c r="H231" s="32"/>
      <c r="I231" s="220">
        <v>0</v>
      </c>
      <c r="J231" s="221">
        <v>0</v>
      </c>
      <c r="K231" s="372">
        <f t="shared" si="3"/>
        <v>0</v>
      </c>
      <c r="L231" s="244"/>
      <c r="M231" s="242"/>
    </row>
    <row r="232" spans="1:13" ht="16.5" customHeight="1" x14ac:dyDescent="0.15">
      <c r="A232" s="103"/>
      <c r="B232" s="450"/>
      <c r="C232" s="30" t="s">
        <v>395</v>
      </c>
      <c r="D232" s="30" t="s">
        <v>455</v>
      </c>
      <c r="E232" s="30" t="s">
        <v>478</v>
      </c>
      <c r="F232" s="31" t="s">
        <v>479</v>
      </c>
      <c r="G232" s="204">
        <v>0</v>
      </c>
      <c r="H232" s="32"/>
      <c r="I232" s="220">
        <v>0</v>
      </c>
      <c r="J232" s="221">
        <v>0</v>
      </c>
      <c r="K232" s="372">
        <f t="shared" si="3"/>
        <v>0</v>
      </c>
      <c r="L232" s="244"/>
      <c r="M232" s="242"/>
    </row>
    <row r="233" spans="1:13" ht="16.5" customHeight="1" x14ac:dyDescent="0.15">
      <c r="A233" s="103"/>
      <c r="B233" s="450"/>
      <c r="C233" s="30" t="s">
        <v>395</v>
      </c>
      <c r="D233" s="30" t="s">
        <v>455</v>
      </c>
      <c r="E233" s="30" t="s">
        <v>480</v>
      </c>
      <c r="F233" s="31" t="s">
        <v>481</v>
      </c>
      <c r="G233" s="204">
        <v>0</v>
      </c>
      <c r="H233" s="32"/>
      <c r="I233" s="220">
        <v>0</v>
      </c>
      <c r="J233" s="221">
        <v>0</v>
      </c>
      <c r="K233" s="372">
        <f t="shared" si="3"/>
        <v>0</v>
      </c>
      <c r="L233" s="244"/>
      <c r="M233" s="242"/>
    </row>
    <row r="234" spans="1:13" ht="16.5" customHeight="1" x14ac:dyDescent="0.15">
      <c r="A234" s="103"/>
      <c r="B234" s="450"/>
      <c r="C234" s="30" t="s">
        <v>395</v>
      </c>
      <c r="D234" s="30" t="s">
        <v>455</v>
      </c>
      <c r="E234" s="30" t="s">
        <v>482</v>
      </c>
      <c r="F234" s="31" t="s">
        <v>483</v>
      </c>
      <c r="G234" s="204">
        <v>0</v>
      </c>
      <c r="H234" s="32"/>
      <c r="I234" s="220">
        <v>0</v>
      </c>
      <c r="J234" s="221">
        <v>0</v>
      </c>
      <c r="K234" s="372">
        <f t="shared" si="3"/>
        <v>0</v>
      </c>
      <c r="L234" s="244"/>
      <c r="M234" s="242"/>
    </row>
    <row r="235" spans="1:13" ht="16.5" customHeight="1" x14ac:dyDescent="0.15">
      <c r="A235" s="103"/>
      <c r="B235" s="450"/>
      <c r="C235" s="30" t="s">
        <v>395</v>
      </c>
      <c r="D235" s="30" t="s">
        <v>455</v>
      </c>
      <c r="E235" s="30" t="s">
        <v>484</v>
      </c>
      <c r="F235" s="31" t="s">
        <v>485</v>
      </c>
      <c r="G235" s="204">
        <v>0</v>
      </c>
      <c r="H235" s="32"/>
      <c r="I235" s="220">
        <v>0</v>
      </c>
      <c r="J235" s="221">
        <v>0</v>
      </c>
      <c r="K235" s="372">
        <f t="shared" si="3"/>
        <v>0</v>
      </c>
      <c r="L235" s="244"/>
      <c r="M235" s="242"/>
    </row>
    <row r="236" spans="1:13" ht="16.5" customHeight="1" x14ac:dyDescent="0.15">
      <c r="A236" s="103"/>
      <c r="B236" s="450"/>
      <c r="C236" s="30" t="s">
        <v>395</v>
      </c>
      <c r="D236" s="30" t="s">
        <v>455</v>
      </c>
      <c r="E236" s="30" t="s">
        <v>486</v>
      </c>
      <c r="F236" s="31" t="s">
        <v>487</v>
      </c>
      <c r="G236" s="204">
        <v>0</v>
      </c>
      <c r="H236" s="32"/>
      <c r="I236" s="220">
        <v>0</v>
      </c>
      <c r="J236" s="221">
        <v>0</v>
      </c>
      <c r="K236" s="372">
        <f t="shared" si="3"/>
        <v>0</v>
      </c>
      <c r="L236" s="244"/>
      <c r="M236" s="242"/>
    </row>
    <row r="237" spans="1:13" ht="16.5" customHeight="1" x14ac:dyDescent="0.15">
      <c r="A237" s="103"/>
      <c r="B237" s="450"/>
      <c r="C237" s="30" t="s">
        <v>395</v>
      </c>
      <c r="D237" s="30" t="s">
        <v>455</v>
      </c>
      <c r="E237" s="30" t="s">
        <v>488</v>
      </c>
      <c r="F237" s="31" t="s">
        <v>489</v>
      </c>
      <c r="G237" s="204">
        <v>0</v>
      </c>
      <c r="H237" s="32"/>
      <c r="I237" s="220">
        <v>0</v>
      </c>
      <c r="J237" s="221">
        <v>0</v>
      </c>
      <c r="K237" s="372">
        <f t="shared" si="3"/>
        <v>0</v>
      </c>
      <c r="L237" s="244"/>
      <c r="M237" s="242"/>
    </row>
    <row r="238" spans="1:13" ht="16.5" customHeight="1" x14ac:dyDescent="0.15">
      <c r="A238" s="103"/>
      <c r="B238" s="450"/>
      <c r="C238" s="30" t="s">
        <v>395</v>
      </c>
      <c r="D238" s="30" t="s">
        <v>455</v>
      </c>
      <c r="E238" s="30" t="s">
        <v>490</v>
      </c>
      <c r="F238" s="31" t="s">
        <v>491</v>
      </c>
      <c r="G238" s="204">
        <v>0</v>
      </c>
      <c r="H238" s="32"/>
      <c r="I238" s="220">
        <v>0</v>
      </c>
      <c r="J238" s="221">
        <v>0</v>
      </c>
      <c r="K238" s="372">
        <f t="shared" si="3"/>
        <v>0</v>
      </c>
      <c r="L238" s="244"/>
      <c r="M238" s="242"/>
    </row>
    <row r="239" spans="1:13" ht="16.5" customHeight="1" x14ac:dyDescent="0.15">
      <c r="A239" s="103"/>
      <c r="B239" s="450"/>
      <c r="C239" s="30" t="s">
        <v>395</v>
      </c>
      <c r="D239" s="30" t="s">
        <v>455</v>
      </c>
      <c r="E239" s="30" t="s">
        <v>492</v>
      </c>
      <c r="F239" s="31" t="s">
        <v>878</v>
      </c>
      <c r="G239" s="204">
        <v>0</v>
      </c>
      <c r="H239" s="32"/>
      <c r="I239" s="220">
        <v>0</v>
      </c>
      <c r="J239" s="221">
        <v>0</v>
      </c>
      <c r="K239" s="372">
        <f t="shared" si="3"/>
        <v>0</v>
      </c>
      <c r="L239" s="244"/>
      <c r="M239" s="242"/>
    </row>
    <row r="240" spans="1:13" ht="16.5" customHeight="1" x14ac:dyDescent="0.15">
      <c r="A240" s="103"/>
      <c r="B240" s="450"/>
      <c r="C240" s="30" t="s">
        <v>395</v>
      </c>
      <c r="D240" s="30" t="s">
        <v>455</v>
      </c>
      <c r="E240" s="30" t="s">
        <v>493</v>
      </c>
      <c r="F240" s="31" t="s">
        <v>879</v>
      </c>
      <c r="G240" s="204">
        <v>0</v>
      </c>
      <c r="H240" s="32"/>
      <c r="I240" s="220">
        <v>0</v>
      </c>
      <c r="J240" s="221">
        <v>0</v>
      </c>
      <c r="K240" s="372">
        <f t="shared" si="3"/>
        <v>0</v>
      </c>
      <c r="L240" s="244"/>
      <c r="M240" s="242"/>
    </row>
    <row r="241" spans="1:13" ht="16.5" customHeight="1" x14ac:dyDescent="0.15">
      <c r="A241" s="103"/>
      <c r="B241" s="450"/>
      <c r="C241" s="30" t="s">
        <v>395</v>
      </c>
      <c r="D241" s="30" t="s">
        <v>455</v>
      </c>
      <c r="E241" s="30" t="s">
        <v>494</v>
      </c>
      <c r="F241" s="31" t="s">
        <v>880</v>
      </c>
      <c r="G241" s="204">
        <v>0</v>
      </c>
      <c r="H241" s="32"/>
      <c r="I241" s="220">
        <v>0</v>
      </c>
      <c r="J241" s="221">
        <v>0</v>
      </c>
      <c r="K241" s="372">
        <f t="shared" si="3"/>
        <v>0</v>
      </c>
      <c r="L241" s="244"/>
      <c r="M241" s="242"/>
    </row>
    <row r="242" spans="1:13" ht="16.5" customHeight="1" x14ac:dyDescent="0.15">
      <c r="A242" s="103"/>
      <c r="B242" s="450"/>
      <c r="C242" s="30" t="s">
        <v>395</v>
      </c>
      <c r="D242" s="30" t="s">
        <v>455</v>
      </c>
      <c r="E242" s="30" t="s">
        <v>495</v>
      </c>
      <c r="F242" s="31"/>
      <c r="G242" s="204">
        <v>0</v>
      </c>
      <c r="H242" s="32"/>
      <c r="I242" s="220">
        <v>0</v>
      </c>
      <c r="J242" s="221">
        <v>0</v>
      </c>
      <c r="K242" s="372">
        <f t="shared" si="3"/>
        <v>0</v>
      </c>
      <c r="L242" s="244"/>
      <c r="M242" s="242"/>
    </row>
    <row r="243" spans="1:13" ht="16.5" customHeight="1" x14ac:dyDescent="0.15">
      <c r="A243" s="103"/>
      <c r="B243" s="450"/>
      <c r="C243" s="30" t="s">
        <v>395</v>
      </c>
      <c r="D243" s="30" t="s">
        <v>455</v>
      </c>
      <c r="E243" s="30" t="s">
        <v>496</v>
      </c>
      <c r="F243" s="31"/>
      <c r="G243" s="204">
        <v>0</v>
      </c>
      <c r="H243" s="32"/>
      <c r="I243" s="220">
        <v>0</v>
      </c>
      <c r="J243" s="221">
        <v>0</v>
      </c>
      <c r="K243" s="372">
        <f t="shared" si="3"/>
        <v>0</v>
      </c>
      <c r="L243" s="244"/>
      <c r="M243" s="242"/>
    </row>
    <row r="244" spans="1:13" ht="16.5" customHeight="1" x14ac:dyDescent="0.15">
      <c r="A244" s="103"/>
      <c r="B244" s="450"/>
      <c r="C244" s="30" t="s">
        <v>395</v>
      </c>
      <c r="D244" s="30" t="s">
        <v>455</v>
      </c>
      <c r="E244" s="30" t="s">
        <v>497</v>
      </c>
      <c r="F244" s="31"/>
      <c r="G244" s="204">
        <v>0</v>
      </c>
      <c r="H244" s="32"/>
      <c r="I244" s="220">
        <v>0</v>
      </c>
      <c r="J244" s="221">
        <v>0</v>
      </c>
      <c r="K244" s="372">
        <f t="shared" si="3"/>
        <v>0</v>
      </c>
      <c r="L244" s="244"/>
      <c r="M244" s="242"/>
    </row>
    <row r="245" spans="1:13" ht="16.5" customHeight="1" x14ac:dyDescent="0.15">
      <c r="A245" s="103"/>
      <c r="B245" s="450"/>
      <c r="C245" s="30" t="s">
        <v>395</v>
      </c>
      <c r="D245" s="30" t="s">
        <v>455</v>
      </c>
      <c r="E245" s="30" t="s">
        <v>498</v>
      </c>
      <c r="F245" s="31"/>
      <c r="G245" s="204">
        <v>0</v>
      </c>
      <c r="H245" s="32"/>
      <c r="I245" s="220">
        <v>0</v>
      </c>
      <c r="J245" s="221">
        <v>0</v>
      </c>
      <c r="K245" s="372">
        <f t="shared" si="3"/>
        <v>0</v>
      </c>
      <c r="L245" s="244"/>
      <c r="M245" s="242"/>
    </row>
    <row r="246" spans="1:13" ht="16.5" customHeight="1" x14ac:dyDescent="0.15">
      <c r="A246" s="103"/>
      <c r="B246" s="450"/>
      <c r="C246" s="30" t="s">
        <v>395</v>
      </c>
      <c r="D246" s="30" t="s">
        <v>455</v>
      </c>
      <c r="E246" s="30" t="s">
        <v>499</v>
      </c>
      <c r="F246" s="31"/>
      <c r="G246" s="204">
        <v>0</v>
      </c>
      <c r="H246" s="32"/>
      <c r="I246" s="220">
        <v>0</v>
      </c>
      <c r="J246" s="221">
        <v>0</v>
      </c>
      <c r="K246" s="372">
        <f t="shared" si="3"/>
        <v>0</v>
      </c>
      <c r="L246" s="244"/>
      <c r="M246" s="242"/>
    </row>
    <row r="247" spans="1:13" ht="16.5" customHeight="1" x14ac:dyDescent="0.15">
      <c r="A247" s="103"/>
      <c r="B247" s="450"/>
      <c r="C247" s="30" t="s">
        <v>395</v>
      </c>
      <c r="D247" s="30" t="s">
        <v>455</v>
      </c>
      <c r="E247" s="30" t="s">
        <v>500</v>
      </c>
      <c r="F247" s="31"/>
      <c r="G247" s="204">
        <v>0</v>
      </c>
      <c r="H247" s="32"/>
      <c r="I247" s="220">
        <v>0</v>
      </c>
      <c r="J247" s="221">
        <v>0</v>
      </c>
      <c r="K247" s="372">
        <f t="shared" si="3"/>
        <v>0</v>
      </c>
      <c r="L247" s="244"/>
      <c r="M247" s="242"/>
    </row>
    <row r="248" spans="1:13" ht="16.5" customHeight="1" thickBot="1" x14ac:dyDescent="0.2">
      <c r="A248" s="103"/>
      <c r="B248" s="450"/>
      <c r="C248" s="30" t="s">
        <v>395</v>
      </c>
      <c r="D248" s="30" t="s">
        <v>455</v>
      </c>
      <c r="E248" s="30" t="s">
        <v>501</v>
      </c>
      <c r="F248" s="31"/>
      <c r="G248" s="204">
        <v>0</v>
      </c>
      <c r="H248" s="32"/>
      <c r="I248" s="220">
        <v>0</v>
      </c>
      <c r="J248" s="221">
        <v>0</v>
      </c>
      <c r="K248" s="372">
        <f t="shared" si="3"/>
        <v>0</v>
      </c>
      <c r="L248" s="244"/>
      <c r="M248" s="242"/>
    </row>
    <row r="249" spans="1:13" ht="16.5" customHeight="1" thickBot="1" x14ac:dyDescent="0.2">
      <c r="A249" s="103"/>
      <c r="B249" s="450"/>
      <c r="C249" s="30" t="s">
        <v>395</v>
      </c>
      <c r="D249" s="30" t="s">
        <v>455</v>
      </c>
      <c r="E249" s="30" t="s">
        <v>502</v>
      </c>
      <c r="F249" s="31"/>
      <c r="G249" s="204">
        <v>0</v>
      </c>
      <c r="H249" s="32"/>
      <c r="I249" s="220">
        <v>0</v>
      </c>
      <c r="J249" s="221">
        <v>0</v>
      </c>
      <c r="K249" s="372">
        <f t="shared" si="3"/>
        <v>0</v>
      </c>
      <c r="L249" s="446" t="s">
        <v>503</v>
      </c>
      <c r="M249" s="447"/>
    </row>
    <row r="250" spans="1:13" ht="16.5" customHeight="1" thickBot="1" x14ac:dyDescent="0.2">
      <c r="A250" s="103"/>
      <c r="B250" s="451"/>
      <c r="C250" s="138" t="s">
        <v>395</v>
      </c>
      <c r="D250" s="138" t="s">
        <v>455</v>
      </c>
      <c r="E250" s="138" t="s">
        <v>504</v>
      </c>
      <c r="F250" s="141"/>
      <c r="G250" s="205">
        <v>0</v>
      </c>
      <c r="H250" s="140"/>
      <c r="I250" s="222">
        <v>0</v>
      </c>
      <c r="J250" s="223">
        <v>0</v>
      </c>
      <c r="K250" s="373">
        <f t="shared" si="3"/>
        <v>0</v>
      </c>
      <c r="L250" s="245">
        <f>SUM(I221:I250)</f>
        <v>0</v>
      </c>
      <c r="M250" s="246">
        <f>SUM(J221:J250)</f>
        <v>0</v>
      </c>
    </row>
    <row r="251" spans="1:13" ht="16.5" customHeight="1" x14ac:dyDescent="0.15">
      <c r="A251" s="103"/>
      <c r="B251" s="449" t="s">
        <v>505</v>
      </c>
      <c r="C251" s="133" t="s">
        <v>506</v>
      </c>
      <c r="D251" s="133" t="s">
        <v>507</v>
      </c>
      <c r="E251" s="133" t="s">
        <v>508</v>
      </c>
      <c r="F251" s="134" t="s">
        <v>509</v>
      </c>
      <c r="G251" s="203">
        <v>0</v>
      </c>
      <c r="H251" s="135"/>
      <c r="I251" s="218">
        <v>0</v>
      </c>
      <c r="J251" s="219">
        <v>0</v>
      </c>
      <c r="K251" s="371">
        <f t="shared" si="3"/>
        <v>0</v>
      </c>
      <c r="L251" s="244"/>
      <c r="M251" s="242"/>
    </row>
    <row r="252" spans="1:13" ht="16.5" customHeight="1" x14ac:dyDescent="0.15">
      <c r="A252" s="103"/>
      <c r="B252" s="450"/>
      <c r="C252" s="30" t="s">
        <v>506</v>
      </c>
      <c r="D252" s="30" t="s">
        <v>507</v>
      </c>
      <c r="E252" s="30" t="s">
        <v>510</v>
      </c>
      <c r="F252" s="31" t="s">
        <v>511</v>
      </c>
      <c r="G252" s="204">
        <v>0</v>
      </c>
      <c r="H252" s="32"/>
      <c r="I252" s="220">
        <v>0</v>
      </c>
      <c r="J252" s="221">
        <v>0</v>
      </c>
      <c r="K252" s="372">
        <f t="shared" si="3"/>
        <v>0</v>
      </c>
      <c r="L252" s="244"/>
      <c r="M252" s="242"/>
    </row>
    <row r="253" spans="1:13" ht="16.5" customHeight="1" x14ac:dyDescent="0.15">
      <c r="A253" s="103"/>
      <c r="B253" s="450"/>
      <c r="C253" s="30" t="s">
        <v>506</v>
      </c>
      <c r="D253" s="30" t="s">
        <v>507</v>
      </c>
      <c r="E253" s="30" t="s">
        <v>512</v>
      </c>
      <c r="F253" s="31" t="s">
        <v>513</v>
      </c>
      <c r="G253" s="204">
        <v>0</v>
      </c>
      <c r="H253" s="32"/>
      <c r="I253" s="220">
        <v>0</v>
      </c>
      <c r="J253" s="221">
        <v>0</v>
      </c>
      <c r="K253" s="372">
        <f t="shared" si="3"/>
        <v>0</v>
      </c>
      <c r="L253" s="244"/>
      <c r="M253" s="242"/>
    </row>
    <row r="254" spans="1:13" ht="16.5" customHeight="1" x14ac:dyDescent="0.15">
      <c r="A254" s="103"/>
      <c r="B254" s="450"/>
      <c r="C254" s="30" t="s">
        <v>506</v>
      </c>
      <c r="D254" s="30" t="s">
        <v>507</v>
      </c>
      <c r="E254" s="30" t="s">
        <v>514</v>
      </c>
      <c r="F254" s="31" t="s">
        <v>515</v>
      </c>
      <c r="G254" s="204">
        <v>0</v>
      </c>
      <c r="H254" s="32"/>
      <c r="I254" s="220">
        <v>0</v>
      </c>
      <c r="J254" s="221">
        <v>0</v>
      </c>
      <c r="K254" s="372">
        <f t="shared" si="3"/>
        <v>0</v>
      </c>
      <c r="L254" s="244"/>
      <c r="M254" s="242"/>
    </row>
    <row r="255" spans="1:13" ht="16.5" customHeight="1" x14ac:dyDescent="0.15">
      <c r="A255" s="103"/>
      <c r="B255" s="450"/>
      <c r="C255" s="30" t="s">
        <v>506</v>
      </c>
      <c r="D255" s="30" t="s">
        <v>507</v>
      </c>
      <c r="E255" s="30" t="s">
        <v>516</v>
      </c>
      <c r="F255" s="31" t="s">
        <v>517</v>
      </c>
      <c r="G255" s="204">
        <v>0</v>
      </c>
      <c r="H255" s="32"/>
      <c r="I255" s="220">
        <v>0</v>
      </c>
      <c r="J255" s="221">
        <v>0</v>
      </c>
      <c r="K255" s="372">
        <f t="shared" si="3"/>
        <v>0</v>
      </c>
      <c r="L255" s="244"/>
      <c r="M255" s="242"/>
    </row>
    <row r="256" spans="1:13" ht="16.5" customHeight="1" x14ac:dyDescent="0.15">
      <c r="A256" s="103"/>
      <c r="B256" s="450"/>
      <c r="C256" s="30" t="s">
        <v>506</v>
      </c>
      <c r="D256" s="30" t="s">
        <v>507</v>
      </c>
      <c r="E256" s="30" t="s">
        <v>518</v>
      </c>
      <c r="F256" s="31" t="s">
        <v>519</v>
      </c>
      <c r="G256" s="204">
        <v>0</v>
      </c>
      <c r="H256" s="32"/>
      <c r="I256" s="220">
        <v>0</v>
      </c>
      <c r="J256" s="221">
        <v>0</v>
      </c>
      <c r="K256" s="372">
        <f t="shared" si="3"/>
        <v>0</v>
      </c>
      <c r="L256" s="244"/>
      <c r="M256" s="242"/>
    </row>
    <row r="257" spans="1:13" ht="16.5" customHeight="1" x14ac:dyDescent="0.15">
      <c r="A257" s="103"/>
      <c r="B257" s="450"/>
      <c r="C257" s="30" t="s">
        <v>506</v>
      </c>
      <c r="D257" s="30" t="s">
        <v>507</v>
      </c>
      <c r="E257" s="30" t="s">
        <v>520</v>
      </c>
      <c r="F257" s="31" t="s">
        <v>521</v>
      </c>
      <c r="G257" s="204">
        <v>0</v>
      </c>
      <c r="H257" s="32"/>
      <c r="I257" s="220">
        <v>0</v>
      </c>
      <c r="J257" s="221">
        <v>0</v>
      </c>
      <c r="K257" s="372">
        <f t="shared" si="3"/>
        <v>0</v>
      </c>
      <c r="L257" s="244"/>
      <c r="M257" s="242"/>
    </row>
    <row r="258" spans="1:13" ht="16.5" customHeight="1" x14ac:dyDescent="0.15">
      <c r="A258" s="103"/>
      <c r="B258" s="450"/>
      <c r="C258" s="30" t="s">
        <v>506</v>
      </c>
      <c r="D258" s="30" t="s">
        <v>507</v>
      </c>
      <c r="E258" s="30" t="s">
        <v>522</v>
      </c>
      <c r="F258" s="31" t="s">
        <v>523</v>
      </c>
      <c r="G258" s="204">
        <v>0</v>
      </c>
      <c r="H258" s="32"/>
      <c r="I258" s="220">
        <v>0</v>
      </c>
      <c r="J258" s="221">
        <v>0</v>
      </c>
      <c r="K258" s="372">
        <f t="shared" si="3"/>
        <v>0</v>
      </c>
      <c r="L258" s="244"/>
      <c r="M258" s="242"/>
    </row>
    <row r="259" spans="1:13" ht="16.5" customHeight="1" x14ac:dyDescent="0.15">
      <c r="A259" s="103"/>
      <c r="B259" s="450"/>
      <c r="C259" s="30" t="s">
        <v>506</v>
      </c>
      <c r="D259" s="30" t="s">
        <v>507</v>
      </c>
      <c r="E259" s="30" t="s">
        <v>524</v>
      </c>
      <c r="F259" s="31" t="s">
        <v>525</v>
      </c>
      <c r="G259" s="204">
        <v>0</v>
      </c>
      <c r="H259" s="32"/>
      <c r="I259" s="220">
        <v>0</v>
      </c>
      <c r="J259" s="221">
        <v>0</v>
      </c>
      <c r="K259" s="372">
        <f t="shared" si="3"/>
        <v>0</v>
      </c>
      <c r="L259" s="244"/>
      <c r="M259" s="242"/>
    </row>
    <row r="260" spans="1:13" ht="16.5" customHeight="1" x14ac:dyDescent="0.15">
      <c r="A260" s="103"/>
      <c r="B260" s="450"/>
      <c r="C260" s="30" t="s">
        <v>506</v>
      </c>
      <c r="D260" s="30" t="s">
        <v>507</v>
      </c>
      <c r="E260" s="30" t="s">
        <v>526</v>
      </c>
      <c r="F260" s="31" t="s">
        <v>527</v>
      </c>
      <c r="G260" s="204">
        <v>0</v>
      </c>
      <c r="H260" s="32"/>
      <c r="I260" s="220">
        <v>0</v>
      </c>
      <c r="J260" s="221">
        <v>0</v>
      </c>
      <c r="K260" s="372">
        <f t="shared" si="3"/>
        <v>0</v>
      </c>
      <c r="L260" s="244"/>
      <c r="M260" s="242"/>
    </row>
    <row r="261" spans="1:13" ht="16.5" customHeight="1" x14ac:dyDescent="0.15">
      <c r="A261" s="103"/>
      <c r="B261" s="450"/>
      <c r="C261" s="30" t="s">
        <v>506</v>
      </c>
      <c r="D261" s="30" t="s">
        <v>507</v>
      </c>
      <c r="E261" s="30" t="s">
        <v>528</v>
      </c>
      <c r="F261" s="31" t="s">
        <v>529</v>
      </c>
      <c r="G261" s="204">
        <v>0</v>
      </c>
      <c r="H261" s="32"/>
      <c r="I261" s="220">
        <v>0</v>
      </c>
      <c r="J261" s="221">
        <v>0</v>
      </c>
      <c r="K261" s="372">
        <f t="shared" si="3"/>
        <v>0</v>
      </c>
      <c r="L261" s="244"/>
      <c r="M261" s="242"/>
    </row>
    <row r="262" spans="1:13" ht="16.5" customHeight="1" x14ac:dyDescent="0.15">
      <c r="A262" s="103"/>
      <c r="B262" s="450"/>
      <c r="C262" s="30" t="s">
        <v>506</v>
      </c>
      <c r="D262" s="30" t="s">
        <v>507</v>
      </c>
      <c r="E262" s="30" t="s">
        <v>530</v>
      </c>
      <c r="F262" s="31" t="s">
        <v>531</v>
      </c>
      <c r="G262" s="204">
        <v>0</v>
      </c>
      <c r="H262" s="32"/>
      <c r="I262" s="220">
        <v>0</v>
      </c>
      <c r="J262" s="221">
        <v>0</v>
      </c>
      <c r="K262" s="372">
        <f t="shared" si="3"/>
        <v>0</v>
      </c>
      <c r="L262" s="244"/>
      <c r="M262" s="242"/>
    </row>
    <row r="263" spans="1:13" ht="16.5" customHeight="1" x14ac:dyDescent="0.15">
      <c r="A263" s="103"/>
      <c r="B263" s="450"/>
      <c r="C263" s="30" t="s">
        <v>506</v>
      </c>
      <c r="D263" s="30" t="s">
        <v>507</v>
      </c>
      <c r="E263" s="30" t="s">
        <v>532</v>
      </c>
      <c r="F263" s="31" t="s">
        <v>533</v>
      </c>
      <c r="G263" s="204">
        <v>0</v>
      </c>
      <c r="H263" s="32"/>
      <c r="I263" s="220">
        <v>0</v>
      </c>
      <c r="J263" s="221">
        <v>0</v>
      </c>
      <c r="K263" s="372">
        <f t="shared" si="3"/>
        <v>0</v>
      </c>
      <c r="L263" s="244"/>
      <c r="M263" s="242"/>
    </row>
    <row r="264" spans="1:13" ht="16.5" customHeight="1" x14ac:dyDescent="0.15">
      <c r="A264" s="103"/>
      <c r="B264" s="450"/>
      <c r="C264" s="30" t="s">
        <v>506</v>
      </c>
      <c r="D264" s="30" t="s">
        <v>507</v>
      </c>
      <c r="E264" s="30" t="s">
        <v>534</v>
      </c>
      <c r="F264" s="31"/>
      <c r="G264" s="204">
        <v>0</v>
      </c>
      <c r="H264" s="32"/>
      <c r="I264" s="220">
        <v>0</v>
      </c>
      <c r="J264" s="221">
        <v>0</v>
      </c>
      <c r="K264" s="372">
        <f t="shared" si="3"/>
        <v>0</v>
      </c>
      <c r="L264" s="244"/>
      <c r="M264" s="242"/>
    </row>
    <row r="265" spans="1:13" ht="16.5" customHeight="1" x14ac:dyDescent="0.15">
      <c r="A265" s="103"/>
      <c r="B265" s="450"/>
      <c r="C265" s="30" t="s">
        <v>506</v>
      </c>
      <c r="D265" s="30" t="s">
        <v>507</v>
      </c>
      <c r="E265" s="30" t="s">
        <v>535</v>
      </c>
      <c r="F265" s="31"/>
      <c r="G265" s="204">
        <v>0</v>
      </c>
      <c r="H265" s="32"/>
      <c r="I265" s="220">
        <v>0</v>
      </c>
      <c r="J265" s="221">
        <v>0</v>
      </c>
      <c r="K265" s="372">
        <f t="shared" si="3"/>
        <v>0</v>
      </c>
      <c r="L265" s="244"/>
      <c r="M265" s="242"/>
    </row>
    <row r="266" spans="1:13" ht="16.5" customHeight="1" x14ac:dyDescent="0.15">
      <c r="A266" s="103"/>
      <c r="B266" s="450"/>
      <c r="C266" s="30" t="s">
        <v>506</v>
      </c>
      <c r="D266" s="30" t="s">
        <v>507</v>
      </c>
      <c r="E266" s="30" t="s">
        <v>536</v>
      </c>
      <c r="F266" s="31"/>
      <c r="G266" s="204">
        <v>0</v>
      </c>
      <c r="H266" s="32"/>
      <c r="I266" s="220">
        <v>0</v>
      </c>
      <c r="J266" s="221">
        <v>0</v>
      </c>
      <c r="K266" s="372">
        <f t="shared" ref="K266:K329" si="4">SUM(I266:J266)</f>
        <v>0</v>
      </c>
      <c r="L266" s="244"/>
      <c r="M266" s="242"/>
    </row>
    <row r="267" spans="1:13" ht="16.5" customHeight="1" x14ac:dyDescent="0.15">
      <c r="A267" s="103"/>
      <c r="B267" s="450"/>
      <c r="C267" s="30" t="s">
        <v>506</v>
      </c>
      <c r="D267" s="30" t="s">
        <v>507</v>
      </c>
      <c r="E267" s="30" t="s">
        <v>537</v>
      </c>
      <c r="F267" s="31"/>
      <c r="G267" s="204">
        <v>0</v>
      </c>
      <c r="H267" s="32"/>
      <c r="I267" s="220">
        <v>0</v>
      </c>
      <c r="J267" s="221">
        <v>0</v>
      </c>
      <c r="K267" s="372">
        <f t="shared" si="4"/>
        <v>0</v>
      </c>
      <c r="L267" s="244"/>
      <c r="M267" s="242"/>
    </row>
    <row r="268" spans="1:13" ht="16.5" customHeight="1" thickBot="1" x14ac:dyDescent="0.2">
      <c r="A268" s="103"/>
      <c r="B268" s="450"/>
      <c r="C268" s="30" t="s">
        <v>506</v>
      </c>
      <c r="D268" s="30" t="s">
        <v>507</v>
      </c>
      <c r="E268" s="30" t="s">
        <v>538</v>
      </c>
      <c r="F268" s="31"/>
      <c r="G268" s="204">
        <v>0</v>
      </c>
      <c r="H268" s="32"/>
      <c r="I268" s="220">
        <v>0</v>
      </c>
      <c r="J268" s="221">
        <v>0</v>
      </c>
      <c r="K268" s="372">
        <f t="shared" si="4"/>
        <v>0</v>
      </c>
      <c r="L268" s="244"/>
      <c r="M268" s="242"/>
    </row>
    <row r="269" spans="1:13" ht="16.5" customHeight="1" thickBot="1" x14ac:dyDescent="0.2">
      <c r="A269" s="103"/>
      <c r="B269" s="450"/>
      <c r="C269" s="30" t="s">
        <v>506</v>
      </c>
      <c r="D269" s="30" t="s">
        <v>507</v>
      </c>
      <c r="E269" s="30" t="s">
        <v>539</v>
      </c>
      <c r="F269" s="31"/>
      <c r="G269" s="204">
        <v>0</v>
      </c>
      <c r="H269" s="32"/>
      <c r="I269" s="220">
        <v>0</v>
      </c>
      <c r="J269" s="221">
        <v>0</v>
      </c>
      <c r="K269" s="372">
        <f t="shared" si="4"/>
        <v>0</v>
      </c>
      <c r="L269" s="446" t="s">
        <v>540</v>
      </c>
      <c r="M269" s="447"/>
    </row>
    <row r="270" spans="1:13" ht="16.5" customHeight="1" thickBot="1" x14ac:dyDescent="0.2">
      <c r="A270" s="103"/>
      <c r="B270" s="451"/>
      <c r="C270" s="138" t="s">
        <v>506</v>
      </c>
      <c r="D270" s="138" t="s">
        <v>507</v>
      </c>
      <c r="E270" s="138" t="s">
        <v>541</v>
      </c>
      <c r="F270" s="152"/>
      <c r="G270" s="205">
        <v>0</v>
      </c>
      <c r="H270" s="140"/>
      <c r="I270" s="222">
        <v>0</v>
      </c>
      <c r="J270" s="223">
        <v>0</v>
      </c>
      <c r="K270" s="373">
        <f t="shared" si="4"/>
        <v>0</v>
      </c>
      <c r="L270" s="245">
        <f>SUM(I251:I270)</f>
        <v>0</v>
      </c>
      <c r="M270" s="246">
        <f>SUM(J251:J270)</f>
        <v>0</v>
      </c>
    </row>
    <row r="271" spans="1:13" ht="16.5" customHeight="1" x14ac:dyDescent="0.15">
      <c r="A271" s="103"/>
      <c r="B271" s="449" t="s">
        <v>542</v>
      </c>
      <c r="C271" s="133" t="s">
        <v>506</v>
      </c>
      <c r="D271" s="133" t="s">
        <v>543</v>
      </c>
      <c r="E271" s="133" t="s">
        <v>544</v>
      </c>
      <c r="F271" s="134" t="s">
        <v>545</v>
      </c>
      <c r="G271" s="203">
        <v>0</v>
      </c>
      <c r="H271" s="135"/>
      <c r="I271" s="218">
        <v>0</v>
      </c>
      <c r="J271" s="219">
        <v>0</v>
      </c>
      <c r="K271" s="371">
        <f t="shared" si="4"/>
        <v>0</v>
      </c>
      <c r="L271" s="247"/>
      <c r="M271" s="242"/>
    </row>
    <row r="272" spans="1:13" ht="16.5" customHeight="1" x14ac:dyDescent="0.15">
      <c r="A272" s="103"/>
      <c r="B272" s="450"/>
      <c r="C272" s="30" t="s">
        <v>506</v>
      </c>
      <c r="D272" s="30" t="s">
        <v>543</v>
      </c>
      <c r="E272" s="30" t="s">
        <v>546</v>
      </c>
      <c r="F272" s="31" t="s">
        <v>547</v>
      </c>
      <c r="G272" s="204">
        <v>0</v>
      </c>
      <c r="H272" s="32"/>
      <c r="I272" s="220">
        <v>0</v>
      </c>
      <c r="J272" s="221">
        <v>0</v>
      </c>
      <c r="K272" s="372">
        <f t="shared" si="4"/>
        <v>0</v>
      </c>
      <c r="L272" s="244"/>
      <c r="M272" s="242"/>
    </row>
    <row r="273" spans="1:13" ht="16.5" customHeight="1" x14ac:dyDescent="0.15">
      <c r="A273" s="103"/>
      <c r="B273" s="450"/>
      <c r="C273" s="30" t="s">
        <v>506</v>
      </c>
      <c r="D273" s="30" t="s">
        <v>543</v>
      </c>
      <c r="E273" s="30" t="s">
        <v>548</v>
      </c>
      <c r="F273" s="31" t="s">
        <v>549</v>
      </c>
      <c r="G273" s="204">
        <v>0</v>
      </c>
      <c r="H273" s="32"/>
      <c r="I273" s="220">
        <v>0</v>
      </c>
      <c r="J273" s="221">
        <v>0</v>
      </c>
      <c r="K273" s="372">
        <f t="shared" si="4"/>
        <v>0</v>
      </c>
      <c r="L273" s="244"/>
      <c r="M273" s="242"/>
    </row>
    <row r="274" spans="1:13" ht="16.5" customHeight="1" x14ac:dyDescent="0.15">
      <c r="A274" s="103"/>
      <c r="B274" s="450"/>
      <c r="C274" s="30" t="s">
        <v>506</v>
      </c>
      <c r="D274" s="30" t="s">
        <v>543</v>
      </c>
      <c r="E274" s="30" t="s">
        <v>550</v>
      </c>
      <c r="F274" s="31" t="s">
        <v>551</v>
      </c>
      <c r="G274" s="204">
        <v>0</v>
      </c>
      <c r="H274" s="32"/>
      <c r="I274" s="220">
        <v>0</v>
      </c>
      <c r="J274" s="221">
        <v>0</v>
      </c>
      <c r="K274" s="372">
        <f t="shared" si="4"/>
        <v>0</v>
      </c>
      <c r="L274" s="244"/>
      <c r="M274" s="242"/>
    </row>
    <row r="275" spans="1:13" ht="16.5" customHeight="1" x14ac:dyDescent="0.15">
      <c r="A275" s="103"/>
      <c r="B275" s="450"/>
      <c r="C275" s="30" t="s">
        <v>506</v>
      </c>
      <c r="D275" s="30" t="s">
        <v>543</v>
      </c>
      <c r="E275" s="30" t="s">
        <v>552</v>
      </c>
      <c r="F275" s="31" t="s">
        <v>553</v>
      </c>
      <c r="G275" s="204">
        <v>0</v>
      </c>
      <c r="H275" s="32"/>
      <c r="I275" s="220">
        <v>0</v>
      </c>
      <c r="J275" s="221">
        <v>0</v>
      </c>
      <c r="K275" s="372">
        <f t="shared" si="4"/>
        <v>0</v>
      </c>
      <c r="L275" s="244"/>
      <c r="M275" s="242"/>
    </row>
    <row r="276" spans="1:13" ht="16.5" customHeight="1" x14ac:dyDescent="0.15">
      <c r="A276" s="103"/>
      <c r="B276" s="450"/>
      <c r="C276" s="30" t="s">
        <v>506</v>
      </c>
      <c r="D276" s="30" t="s">
        <v>543</v>
      </c>
      <c r="E276" s="30" t="s">
        <v>554</v>
      </c>
      <c r="F276" s="31" t="s">
        <v>555</v>
      </c>
      <c r="G276" s="204">
        <v>0</v>
      </c>
      <c r="H276" s="32"/>
      <c r="I276" s="220">
        <v>0</v>
      </c>
      <c r="J276" s="221">
        <v>0</v>
      </c>
      <c r="K276" s="372">
        <f t="shared" si="4"/>
        <v>0</v>
      </c>
      <c r="L276" s="244"/>
      <c r="M276" s="242"/>
    </row>
    <row r="277" spans="1:13" ht="16.5" customHeight="1" x14ac:dyDescent="0.15">
      <c r="A277" s="103"/>
      <c r="B277" s="450"/>
      <c r="C277" s="30" t="s">
        <v>506</v>
      </c>
      <c r="D277" s="30" t="s">
        <v>543</v>
      </c>
      <c r="E277" s="30" t="s">
        <v>556</v>
      </c>
      <c r="F277" s="31" t="s">
        <v>557</v>
      </c>
      <c r="G277" s="204">
        <v>0</v>
      </c>
      <c r="H277" s="32"/>
      <c r="I277" s="220">
        <v>0</v>
      </c>
      <c r="J277" s="221">
        <v>0</v>
      </c>
      <c r="K277" s="372">
        <f t="shared" si="4"/>
        <v>0</v>
      </c>
      <c r="L277" s="244"/>
      <c r="M277" s="242"/>
    </row>
    <row r="278" spans="1:13" ht="16.5" customHeight="1" x14ac:dyDescent="0.15">
      <c r="A278" s="103"/>
      <c r="B278" s="450"/>
      <c r="C278" s="30" t="s">
        <v>506</v>
      </c>
      <c r="D278" s="30" t="s">
        <v>543</v>
      </c>
      <c r="E278" s="30" t="s">
        <v>558</v>
      </c>
      <c r="F278" s="31"/>
      <c r="G278" s="204">
        <v>0</v>
      </c>
      <c r="H278" s="32"/>
      <c r="I278" s="220">
        <v>0</v>
      </c>
      <c r="J278" s="221">
        <v>0</v>
      </c>
      <c r="K278" s="372">
        <f t="shared" si="4"/>
        <v>0</v>
      </c>
      <c r="L278" s="244"/>
      <c r="M278" s="242"/>
    </row>
    <row r="279" spans="1:13" ht="16.5" customHeight="1" x14ac:dyDescent="0.15">
      <c r="A279" s="103"/>
      <c r="B279" s="450"/>
      <c r="C279" s="30" t="s">
        <v>506</v>
      </c>
      <c r="D279" s="30" t="s">
        <v>543</v>
      </c>
      <c r="E279" s="30" t="s">
        <v>559</v>
      </c>
      <c r="F279" s="31"/>
      <c r="G279" s="204">
        <v>0</v>
      </c>
      <c r="H279" s="32"/>
      <c r="I279" s="220">
        <v>0</v>
      </c>
      <c r="J279" s="221">
        <v>0</v>
      </c>
      <c r="K279" s="372">
        <f t="shared" si="4"/>
        <v>0</v>
      </c>
      <c r="L279" s="244"/>
      <c r="M279" s="242"/>
    </row>
    <row r="280" spans="1:13" ht="16.5" customHeight="1" x14ac:dyDescent="0.15">
      <c r="A280" s="103"/>
      <c r="B280" s="450"/>
      <c r="C280" s="30" t="s">
        <v>506</v>
      </c>
      <c r="D280" s="30" t="s">
        <v>543</v>
      </c>
      <c r="E280" s="30" t="s">
        <v>560</v>
      </c>
      <c r="F280" s="31"/>
      <c r="G280" s="204">
        <v>0</v>
      </c>
      <c r="H280" s="32"/>
      <c r="I280" s="220">
        <v>0</v>
      </c>
      <c r="J280" s="221">
        <v>0</v>
      </c>
      <c r="K280" s="372">
        <f t="shared" si="4"/>
        <v>0</v>
      </c>
      <c r="L280" s="244"/>
      <c r="M280" s="242"/>
    </row>
    <row r="281" spans="1:13" ht="16.5" customHeight="1" x14ac:dyDescent="0.15">
      <c r="A281" s="103"/>
      <c r="B281" s="450"/>
      <c r="C281" s="30" t="s">
        <v>506</v>
      </c>
      <c r="D281" s="30" t="s">
        <v>543</v>
      </c>
      <c r="E281" s="30" t="s">
        <v>561</v>
      </c>
      <c r="F281" s="31"/>
      <c r="G281" s="204">
        <v>0</v>
      </c>
      <c r="H281" s="32"/>
      <c r="I281" s="220">
        <v>0</v>
      </c>
      <c r="J281" s="221">
        <v>0</v>
      </c>
      <c r="K281" s="372">
        <f t="shared" si="4"/>
        <v>0</v>
      </c>
      <c r="L281" s="244"/>
      <c r="M281" s="242"/>
    </row>
    <row r="282" spans="1:13" ht="16.5" customHeight="1" x14ac:dyDescent="0.15">
      <c r="A282" s="103"/>
      <c r="B282" s="450"/>
      <c r="C282" s="30" t="s">
        <v>506</v>
      </c>
      <c r="D282" s="30" t="s">
        <v>543</v>
      </c>
      <c r="E282" s="30" t="s">
        <v>562</v>
      </c>
      <c r="F282" s="31"/>
      <c r="G282" s="204">
        <v>0</v>
      </c>
      <c r="H282" s="32"/>
      <c r="I282" s="220">
        <v>0</v>
      </c>
      <c r="J282" s="221">
        <v>0</v>
      </c>
      <c r="K282" s="372">
        <f t="shared" si="4"/>
        <v>0</v>
      </c>
      <c r="L282" s="244"/>
      <c r="M282" s="242"/>
    </row>
    <row r="283" spans="1:13" ht="16.5" customHeight="1" thickBot="1" x14ac:dyDescent="0.2">
      <c r="A283" s="103"/>
      <c r="B283" s="450"/>
      <c r="C283" s="30" t="s">
        <v>506</v>
      </c>
      <c r="D283" s="30" t="s">
        <v>543</v>
      </c>
      <c r="E283" s="30" t="s">
        <v>563</v>
      </c>
      <c r="F283" s="31"/>
      <c r="G283" s="204">
        <v>0</v>
      </c>
      <c r="H283" s="32"/>
      <c r="I283" s="220">
        <v>0</v>
      </c>
      <c r="J283" s="221">
        <v>0</v>
      </c>
      <c r="K283" s="372">
        <f t="shared" si="4"/>
        <v>0</v>
      </c>
      <c r="L283" s="244"/>
      <c r="M283" s="242"/>
    </row>
    <row r="284" spans="1:13" ht="16.5" customHeight="1" thickBot="1" x14ac:dyDescent="0.2">
      <c r="A284" s="103"/>
      <c r="B284" s="450"/>
      <c r="C284" s="30" t="s">
        <v>506</v>
      </c>
      <c r="D284" s="30" t="s">
        <v>543</v>
      </c>
      <c r="E284" s="30" t="s">
        <v>564</v>
      </c>
      <c r="F284" s="31"/>
      <c r="G284" s="204">
        <v>0</v>
      </c>
      <c r="H284" s="32"/>
      <c r="I284" s="220">
        <v>0</v>
      </c>
      <c r="J284" s="221">
        <v>0</v>
      </c>
      <c r="K284" s="372">
        <f t="shared" si="4"/>
        <v>0</v>
      </c>
      <c r="L284" s="446" t="s">
        <v>565</v>
      </c>
      <c r="M284" s="447"/>
    </row>
    <row r="285" spans="1:13" ht="16.5" customHeight="1" thickBot="1" x14ac:dyDescent="0.2">
      <c r="A285" s="103"/>
      <c r="B285" s="451"/>
      <c r="C285" s="138" t="s">
        <v>506</v>
      </c>
      <c r="D285" s="138" t="s">
        <v>543</v>
      </c>
      <c r="E285" s="138" t="s">
        <v>566</v>
      </c>
      <c r="F285" s="141"/>
      <c r="G285" s="205">
        <v>0</v>
      </c>
      <c r="H285" s="140"/>
      <c r="I285" s="222">
        <v>0</v>
      </c>
      <c r="J285" s="223">
        <v>0</v>
      </c>
      <c r="K285" s="373">
        <f t="shared" si="4"/>
        <v>0</v>
      </c>
      <c r="L285" s="245">
        <f>SUM(I271:I285)</f>
        <v>0</v>
      </c>
      <c r="M285" s="246">
        <f>SUM(J271:J285)</f>
        <v>0</v>
      </c>
    </row>
    <row r="286" spans="1:13" ht="16.5" customHeight="1" x14ac:dyDescent="0.15">
      <c r="A286" s="103"/>
      <c r="B286" s="449" t="s">
        <v>567</v>
      </c>
      <c r="C286" s="133" t="s">
        <v>506</v>
      </c>
      <c r="D286" s="133" t="s">
        <v>568</v>
      </c>
      <c r="E286" s="133" t="s">
        <v>569</v>
      </c>
      <c r="F286" s="134" t="s">
        <v>570</v>
      </c>
      <c r="G286" s="203">
        <v>0</v>
      </c>
      <c r="H286" s="135"/>
      <c r="I286" s="218">
        <v>0</v>
      </c>
      <c r="J286" s="219">
        <v>0</v>
      </c>
      <c r="K286" s="371">
        <f t="shared" si="4"/>
        <v>0</v>
      </c>
      <c r="L286" s="244"/>
      <c r="M286" s="242"/>
    </row>
    <row r="287" spans="1:13" ht="16.5" customHeight="1" x14ac:dyDescent="0.15">
      <c r="A287" s="103"/>
      <c r="B287" s="450"/>
      <c r="C287" s="30" t="s">
        <v>506</v>
      </c>
      <c r="D287" s="30" t="s">
        <v>568</v>
      </c>
      <c r="E287" s="30" t="s">
        <v>571</v>
      </c>
      <c r="F287" s="31" t="s">
        <v>572</v>
      </c>
      <c r="G287" s="204">
        <v>0</v>
      </c>
      <c r="H287" s="32"/>
      <c r="I287" s="220">
        <v>0</v>
      </c>
      <c r="J287" s="221">
        <v>0</v>
      </c>
      <c r="K287" s="372">
        <f t="shared" si="4"/>
        <v>0</v>
      </c>
      <c r="L287" s="244"/>
      <c r="M287" s="242"/>
    </row>
    <row r="288" spans="1:13" ht="16.5" customHeight="1" x14ac:dyDescent="0.15">
      <c r="A288" s="103"/>
      <c r="B288" s="450"/>
      <c r="C288" s="30" t="s">
        <v>506</v>
      </c>
      <c r="D288" s="30" t="s">
        <v>568</v>
      </c>
      <c r="E288" s="30" t="s">
        <v>573</v>
      </c>
      <c r="F288" s="31" t="s">
        <v>574</v>
      </c>
      <c r="G288" s="204">
        <v>0</v>
      </c>
      <c r="H288" s="32"/>
      <c r="I288" s="220">
        <v>0</v>
      </c>
      <c r="J288" s="221">
        <v>0</v>
      </c>
      <c r="K288" s="372">
        <f t="shared" si="4"/>
        <v>0</v>
      </c>
      <c r="L288" s="244"/>
      <c r="M288" s="242"/>
    </row>
    <row r="289" spans="1:13" ht="16.5" customHeight="1" x14ac:dyDescent="0.15">
      <c r="A289" s="103"/>
      <c r="B289" s="450"/>
      <c r="C289" s="30" t="s">
        <v>506</v>
      </c>
      <c r="D289" s="30" t="s">
        <v>568</v>
      </c>
      <c r="E289" s="30" t="s">
        <v>575</v>
      </c>
      <c r="F289" s="31" t="s">
        <v>576</v>
      </c>
      <c r="G289" s="204">
        <v>0</v>
      </c>
      <c r="H289" s="32"/>
      <c r="I289" s="220">
        <v>0</v>
      </c>
      <c r="J289" s="221">
        <v>0</v>
      </c>
      <c r="K289" s="372">
        <f t="shared" si="4"/>
        <v>0</v>
      </c>
      <c r="L289" s="244"/>
      <c r="M289" s="242"/>
    </row>
    <row r="290" spans="1:13" ht="16.5" customHeight="1" x14ac:dyDescent="0.15">
      <c r="A290" s="103"/>
      <c r="B290" s="450"/>
      <c r="C290" s="30" t="s">
        <v>506</v>
      </c>
      <c r="D290" s="30" t="s">
        <v>568</v>
      </c>
      <c r="E290" s="30" t="s">
        <v>577</v>
      </c>
      <c r="F290" s="31" t="s">
        <v>578</v>
      </c>
      <c r="G290" s="204">
        <v>0</v>
      </c>
      <c r="H290" s="32"/>
      <c r="I290" s="220">
        <v>0</v>
      </c>
      <c r="J290" s="221">
        <v>0</v>
      </c>
      <c r="K290" s="372">
        <f t="shared" si="4"/>
        <v>0</v>
      </c>
      <c r="L290" s="244"/>
      <c r="M290" s="242"/>
    </row>
    <row r="291" spans="1:13" ht="16.5" customHeight="1" x14ac:dyDescent="0.15">
      <c r="A291" s="103"/>
      <c r="B291" s="450"/>
      <c r="C291" s="30" t="s">
        <v>506</v>
      </c>
      <c r="D291" s="30" t="s">
        <v>568</v>
      </c>
      <c r="E291" s="30" t="s">
        <v>579</v>
      </c>
      <c r="F291" s="31" t="s">
        <v>580</v>
      </c>
      <c r="G291" s="204">
        <v>0</v>
      </c>
      <c r="H291" s="32"/>
      <c r="I291" s="220">
        <v>0</v>
      </c>
      <c r="J291" s="221">
        <v>0</v>
      </c>
      <c r="K291" s="372">
        <f t="shared" si="4"/>
        <v>0</v>
      </c>
      <c r="L291" s="244"/>
      <c r="M291" s="242"/>
    </row>
    <row r="292" spans="1:13" ht="16.5" customHeight="1" x14ac:dyDescent="0.15">
      <c r="A292" s="103"/>
      <c r="B292" s="450"/>
      <c r="C292" s="30" t="s">
        <v>506</v>
      </c>
      <c r="D292" s="30" t="s">
        <v>568</v>
      </c>
      <c r="E292" s="30" t="s">
        <v>581</v>
      </c>
      <c r="F292" s="31" t="s">
        <v>582</v>
      </c>
      <c r="G292" s="204">
        <v>0</v>
      </c>
      <c r="H292" s="32"/>
      <c r="I292" s="220">
        <v>0</v>
      </c>
      <c r="J292" s="221">
        <v>0</v>
      </c>
      <c r="K292" s="372">
        <f t="shared" si="4"/>
        <v>0</v>
      </c>
      <c r="L292" s="244"/>
      <c r="M292" s="242"/>
    </row>
    <row r="293" spans="1:13" ht="16.5" customHeight="1" x14ac:dyDescent="0.15">
      <c r="A293" s="103"/>
      <c r="B293" s="450"/>
      <c r="C293" s="30" t="s">
        <v>506</v>
      </c>
      <c r="D293" s="30" t="s">
        <v>568</v>
      </c>
      <c r="E293" s="30" t="s">
        <v>583</v>
      </c>
      <c r="F293" s="31" t="s">
        <v>584</v>
      </c>
      <c r="G293" s="204">
        <v>0</v>
      </c>
      <c r="H293" s="32"/>
      <c r="I293" s="220">
        <v>0</v>
      </c>
      <c r="J293" s="221">
        <v>0</v>
      </c>
      <c r="K293" s="372">
        <f t="shared" si="4"/>
        <v>0</v>
      </c>
      <c r="L293" s="244"/>
      <c r="M293" s="242"/>
    </row>
    <row r="294" spans="1:13" ht="16.5" customHeight="1" x14ac:dyDescent="0.15">
      <c r="A294" s="103"/>
      <c r="B294" s="450"/>
      <c r="C294" s="30" t="s">
        <v>506</v>
      </c>
      <c r="D294" s="30" t="s">
        <v>568</v>
      </c>
      <c r="E294" s="30" t="s">
        <v>585</v>
      </c>
      <c r="F294" s="31" t="s">
        <v>586</v>
      </c>
      <c r="G294" s="204">
        <v>0</v>
      </c>
      <c r="H294" s="32"/>
      <c r="I294" s="220">
        <v>0</v>
      </c>
      <c r="J294" s="221">
        <v>0</v>
      </c>
      <c r="K294" s="372">
        <f t="shared" si="4"/>
        <v>0</v>
      </c>
      <c r="L294" s="244"/>
      <c r="M294" s="242"/>
    </row>
    <row r="295" spans="1:13" ht="16.5" customHeight="1" x14ac:dyDescent="0.15">
      <c r="A295" s="103"/>
      <c r="B295" s="450"/>
      <c r="C295" s="30" t="s">
        <v>506</v>
      </c>
      <c r="D295" s="30" t="s">
        <v>568</v>
      </c>
      <c r="E295" s="30" t="s">
        <v>587</v>
      </c>
      <c r="F295" s="31" t="s">
        <v>588</v>
      </c>
      <c r="G295" s="204">
        <v>0</v>
      </c>
      <c r="H295" s="32"/>
      <c r="I295" s="220">
        <v>0</v>
      </c>
      <c r="J295" s="221">
        <v>0</v>
      </c>
      <c r="K295" s="372">
        <f t="shared" si="4"/>
        <v>0</v>
      </c>
      <c r="L295" s="244"/>
      <c r="M295" s="242"/>
    </row>
    <row r="296" spans="1:13" ht="16.5" customHeight="1" x14ac:dyDescent="0.15">
      <c r="A296" s="103"/>
      <c r="B296" s="450"/>
      <c r="C296" s="30" t="s">
        <v>506</v>
      </c>
      <c r="D296" s="30" t="s">
        <v>568</v>
      </c>
      <c r="E296" s="30" t="s">
        <v>589</v>
      </c>
      <c r="F296" s="31" t="s">
        <v>881</v>
      </c>
      <c r="G296" s="204">
        <v>0</v>
      </c>
      <c r="H296" s="32"/>
      <c r="I296" s="220">
        <v>0</v>
      </c>
      <c r="J296" s="221">
        <v>0</v>
      </c>
      <c r="K296" s="372">
        <f t="shared" si="4"/>
        <v>0</v>
      </c>
      <c r="L296" s="244"/>
      <c r="M296" s="242"/>
    </row>
    <row r="297" spans="1:13" ht="16.5" customHeight="1" x14ac:dyDescent="0.15">
      <c r="A297" s="103"/>
      <c r="B297" s="450"/>
      <c r="C297" s="30" t="s">
        <v>506</v>
      </c>
      <c r="D297" s="30" t="s">
        <v>568</v>
      </c>
      <c r="E297" s="30" t="s">
        <v>590</v>
      </c>
      <c r="F297" s="31"/>
      <c r="G297" s="204">
        <v>0</v>
      </c>
      <c r="H297" s="32"/>
      <c r="I297" s="220">
        <v>0</v>
      </c>
      <c r="J297" s="221">
        <v>0</v>
      </c>
      <c r="K297" s="372">
        <f t="shared" si="4"/>
        <v>0</v>
      </c>
      <c r="L297" s="244"/>
      <c r="M297" s="242"/>
    </row>
    <row r="298" spans="1:13" ht="16.5" customHeight="1" x14ac:dyDescent="0.15">
      <c r="A298" s="103"/>
      <c r="B298" s="450"/>
      <c r="C298" s="30" t="s">
        <v>506</v>
      </c>
      <c r="D298" s="30" t="s">
        <v>568</v>
      </c>
      <c r="E298" s="30" t="s">
        <v>591</v>
      </c>
      <c r="F298" s="31"/>
      <c r="G298" s="204">
        <v>0</v>
      </c>
      <c r="H298" s="32"/>
      <c r="I298" s="220">
        <v>0</v>
      </c>
      <c r="J298" s="221">
        <v>0</v>
      </c>
      <c r="K298" s="372">
        <f t="shared" si="4"/>
        <v>0</v>
      </c>
      <c r="L298" s="244"/>
      <c r="M298" s="242"/>
    </row>
    <row r="299" spans="1:13" ht="16.5" customHeight="1" x14ac:dyDescent="0.15">
      <c r="A299" s="103"/>
      <c r="B299" s="450"/>
      <c r="C299" s="30" t="s">
        <v>506</v>
      </c>
      <c r="D299" s="30" t="s">
        <v>568</v>
      </c>
      <c r="E299" s="30" t="s">
        <v>592</v>
      </c>
      <c r="F299" s="31"/>
      <c r="G299" s="204">
        <v>0</v>
      </c>
      <c r="H299" s="32"/>
      <c r="I299" s="220">
        <v>0</v>
      </c>
      <c r="J299" s="221">
        <v>0</v>
      </c>
      <c r="K299" s="372">
        <f t="shared" si="4"/>
        <v>0</v>
      </c>
      <c r="L299" s="244"/>
      <c r="M299" s="242"/>
    </row>
    <row r="300" spans="1:13" ht="16.5" customHeight="1" x14ac:dyDescent="0.15">
      <c r="A300" s="103"/>
      <c r="B300" s="450"/>
      <c r="C300" s="30" t="s">
        <v>506</v>
      </c>
      <c r="D300" s="30" t="s">
        <v>568</v>
      </c>
      <c r="E300" s="30" t="s">
        <v>593</v>
      </c>
      <c r="F300" s="31"/>
      <c r="G300" s="204">
        <v>0</v>
      </c>
      <c r="H300" s="32"/>
      <c r="I300" s="220">
        <v>0</v>
      </c>
      <c r="J300" s="221">
        <v>0</v>
      </c>
      <c r="K300" s="372">
        <f t="shared" si="4"/>
        <v>0</v>
      </c>
      <c r="L300" s="244"/>
      <c r="M300" s="242"/>
    </row>
    <row r="301" spans="1:13" ht="16.5" customHeight="1" x14ac:dyDescent="0.15">
      <c r="A301" s="103"/>
      <c r="B301" s="450"/>
      <c r="C301" s="30" t="s">
        <v>506</v>
      </c>
      <c r="D301" s="30" t="s">
        <v>568</v>
      </c>
      <c r="E301" s="30" t="s">
        <v>594</v>
      </c>
      <c r="F301" s="31"/>
      <c r="G301" s="204">
        <v>0</v>
      </c>
      <c r="H301" s="32"/>
      <c r="I301" s="220">
        <v>0</v>
      </c>
      <c r="J301" s="221">
        <v>0</v>
      </c>
      <c r="K301" s="372">
        <f t="shared" si="4"/>
        <v>0</v>
      </c>
      <c r="L301" s="244"/>
      <c r="M301" s="242"/>
    </row>
    <row r="302" spans="1:13" ht="16.5" customHeight="1" x14ac:dyDescent="0.15">
      <c r="A302" s="103"/>
      <c r="B302" s="450"/>
      <c r="C302" s="30" t="s">
        <v>506</v>
      </c>
      <c r="D302" s="30" t="s">
        <v>568</v>
      </c>
      <c r="E302" s="30" t="s">
        <v>595</v>
      </c>
      <c r="F302" s="31"/>
      <c r="G302" s="204">
        <v>0</v>
      </c>
      <c r="H302" s="32"/>
      <c r="I302" s="220">
        <v>0</v>
      </c>
      <c r="J302" s="221">
        <v>0</v>
      </c>
      <c r="K302" s="372">
        <f t="shared" si="4"/>
        <v>0</v>
      </c>
      <c r="L302" s="244"/>
      <c r="M302" s="242"/>
    </row>
    <row r="303" spans="1:13" ht="16.5" customHeight="1" thickBot="1" x14ac:dyDescent="0.2">
      <c r="A303" s="103"/>
      <c r="B303" s="450"/>
      <c r="C303" s="30" t="s">
        <v>506</v>
      </c>
      <c r="D303" s="30" t="s">
        <v>568</v>
      </c>
      <c r="E303" s="30" t="s">
        <v>596</v>
      </c>
      <c r="F303" s="196"/>
      <c r="G303" s="204">
        <v>0</v>
      </c>
      <c r="H303" s="32"/>
      <c r="I303" s="220">
        <v>0</v>
      </c>
      <c r="J303" s="221">
        <v>0</v>
      </c>
      <c r="K303" s="372">
        <f t="shared" si="4"/>
        <v>0</v>
      </c>
      <c r="L303" s="244"/>
      <c r="M303" s="242"/>
    </row>
    <row r="304" spans="1:13" ht="16.5" customHeight="1" thickBot="1" x14ac:dyDescent="0.2">
      <c r="A304" s="103"/>
      <c r="B304" s="450"/>
      <c r="C304" s="30" t="s">
        <v>506</v>
      </c>
      <c r="D304" s="30" t="s">
        <v>568</v>
      </c>
      <c r="E304" s="30" t="s">
        <v>597</v>
      </c>
      <c r="F304" s="31"/>
      <c r="G304" s="204">
        <v>0</v>
      </c>
      <c r="H304" s="32"/>
      <c r="I304" s="220">
        <v>0</v>
      </c>
      <c r="J304" s="221">
        <v>0</v>
      </c>
      <c r="K304" s="372">
        <f t="shared" si="4"/>
        <v>0</v>
      </c>
      <c r="L304" s="446" t="s">
        <v>598</v>
      </c>
      <c r="M304" s="447"/>
    </row>
    <row r="305" spans="1:13" ht="16.5" customHeight="1" thickBot="1" x14ac:dyDescent="0.2">
      <c r="A305" s="103"/>
      <c r="B305" s="451"/>
      <c r="C305" s="138" t="s">
        <v>506</v>
      </c>
      <c r="D305" s="138" t="s">
        <v>568</v>
      </c>
      <c r="E305" s="138" t="s">
        <v>599</v>
      </c>
      <c r="F305" s="152"/>
      <c r="G305" s="205">
        <v>0</v>
      </c>
      <c r="H305" s="140"/>
      <c r="I305" s="222">
        <v>0</v>
      </c>
      <c r="J305" s="223">
        <v>0</v>
      </c>
      <c r="K305" s="373">
        <f t="shared" si="4"/>
        <v>0</v>
      </c>
      <c r="L305" s="245">
        <f>SUM(I286:I305)</f>
        <v>0</v>
      </c>
      <c r="M305" s="246">
        <f>SUM(J286:J305)</f>
        <v>0</v>
      </c>
    </row>
    <row r="306" spans="1:13" ht="16.5" customHeight="1" x14ac:dyDescent="0.15">
      <c r="A306" s="103"/>
      <c r="B306" s="449" t="s">
        <v>600</v>
      </c>
      <c r="C306" s="133" t="s">
        <v>601</v>
      </c>
      <c r="D306" s="133" t="s">
        <v>602</v>
      </c>
      <c r="E306" s="133" t="s">
        <v>603</v>
      </c>
      <c r="F306" s="134" t="s">
        <v>604</v>
      </c>
      <c r="G306" s="203">
        <v>0</v>
      </c>
      <c r="H306" s="135"/>
      <c r="I306" s="218">
        <v>0</v>
      </c>
      <c r="J306" s="219">
        <v>0</v>
      </c>
      <c r="K306" s="371">
        <f t="shared" si="4"/>
        <v>0</v>
      </c>
      <c r="L306" s="244"/>
      <c r="M306" s="242"/>
    </row>
    <row r="307" spans="1:13" ht="16.5" customHeight="1" x14ac:dyDescent="0.15">
      <c r="A307" s="103"/>
      <c r="B307" s="450"/>
      <c r="C307" s="38" t="s">
        <v>601</v>
      </c>
      <c r="D307" s="38" t="s">
        <v>602</v>
      </c>
      <c r="E307" s="38" t="s">
        <v>605</v>
      </c>
      <c r="F307" s="31" t="s">
        <v>606</v>
      </c>
      <c r="G307" s="204">
        <v>0</v>
      </c>
      <c r="H307" s="32"/>
      <c r="I307" s="220">
        <v>0</v>
      </c>
      <c r="J307" s="221">
        <v>0</v>
      </c>
      <c r="K307" s="372">
        <f t="shared" si="4"/>
        <v>0</v>
      </c>
      <c r="L307" s="244"/>
      <c r="M307" s="242"/>
    </row>
    <row r="308" spans="1:13" ht="16.5" customHeight="1" x14ac:dyDescent="0.15">
      <c r="A308" s="103"/>
      <c r="B308" s="450"/>
      <c r="C308" s="30" t="s">
        <v>601</v>
      </c>
      <c r="D308" s="30" t="s">
        <v>602</v>
      </c>
      <c r="E308" s="30" t="s">
        <v>607</v>
      </c>
      <c r="F308" s="31" t="s">
        <v>608</v>
      </c>
      <c r="G308" s="204">
        <v>0</v>
      </c>
      <c r="H308" s="32"/>
      <c r="I308" s="220">
        <v>0</v>
      </c>
      <c r="J308" s="221">
        <v>0</v>
      </c>
      <c r="K308" s="372">
        <f t="shared" si="4"/>
        <v>0</v>
      </c>
      <c r="L308" s="244"/>
      <c r="M308" s="242"/>
    </row>
    <row r="309" spans="1:13" ht="16.5" customHeight="1" x14ac:dyDescent="0.15">
      <c r="A309" s="103"/>
      <c r="B309" s="450"/>
      <c r="C309" s="30" t="s">
        <v>601</v>
      </c>
      <c r="D309" s="30" t="s">
        <v>602</v>
      </c>
      <c r="E309" s="30" t="s">
        <v>609</v>
      </c>
      <c r="F309" s="31" t="s">
        <v>610</v>
      </c>
      <c r="G309" s="204">
        <v>0</v>
      </c>
      <c r="H309" s="32"/>
      <c r="I309" s="220">
        <v>0</v>
      </c>
      <c r="J309" s="221">
        <v>0</v>
      </c>
      <c r="K309" s="372">
        <f t="shared" si="4"/>
        <v>0</v>
      </c>
      <c r="L309" s="244"/>
      <c r="M309" s="242"/>
    </row>
    <row r="310" spans="1:13" ht="16.5" customHeight="1" x14ac:dyDescent="0.15">
      <c r="A310" s="103"/>
      <c r="B310" s="450"/>
      <c r="C310" s="30" t="s">
        <v>601</v>
      </c>
      <c r="D310" s="30" t="s">
        <v>602</v>
      </c>
      <c r="E310" s="30" t="s">
        <v>611</v>
      </c>
      <c r="F310" s="31" t="s">
        <v>612</v>
      </c>
      <c r="G310" s="204">
        <v>0</v>
      </c>
      <c r="H310" s="32"/>
      <c r="I310" s="220">
        <v>0</v>
      </c>
      <c r="J310" s="221">
        <v>0</v>
      </c>
      <c r="K310" s="372">
        <f t="shared" si="4"/>
        <v>0</v>
      </c>
      <c r="L310" s="244"/>
      <c r="M310" s="242"/>
    </row>
    <row r="311" spans="1:13" ht="16.5" customHeight="1" x14ac:dyDescent="0.15">
      <c r="A311" s="103"/>
      <c r="B311" s="450"/>
      <c r="C311" s="30" t="s">
        <v>601</v>
      </c>
      <c r="D311" s="30" t="s">
        <v>602</v>
      </c>
      <c r="E311" s="30" t="s">
        <v>613</v>
      </c>
      <c r="F311" s="31"/>
      <c r="G311" s="204">
        <v>0</v>
      </c>
      <c r="H311" s="32"/>
      <c r="I311" s="220">
        <v>0</v>
      </c>
      <c r="J311" s="221">
        <v>0</v>
      </c>
      <c r="K311" s="372">
        <f t="shared" si="4"/>
        <v>0</v>
      </c>
      <c r="L311" s="244"/>
      <c r="M311" s="242"/>
    </row>
    <row r="312" spans="1:13" ht="16.5" customHeight="1" x14ac:dyDescent="0.15">
      <c r="A312" s="103"/>
      <c r="B312" s="450"/>
      <c r="C312" s="30" t="s">
        <v>601</v>
      </c>
      <c r="D312" s="30" t="s">
        <v>602</v>
      </c>
      <c r="E312" s="30" t="s">
        <v>614</v>
      </c>
      <c r="F312" s="31"/>
      <c r="G312" s="204">
        <v>0</v>
      </c>
      <c r="H312" s="32"/>
      <c r="I312" s="220">
        <v>0</v>
      </c>
      <c r="J312" s="221">
        <v>0</v>
      </c>
      <c r="K312" s="372">
        <f t="shared" si="4"/>
        <v>0</v>
      </c>
      <c r="L312" s="244"/>
      <c r="M312" s="242"/>
    </row>
    <row r="313" spans="1:13" ht="16.5" customHeight="1" thickBot="1" x14ac:dyDescent="0.2">
      <c r="A313" s="103"/>
      <c r="B313" s="450"/>
      <c r="C313" s="30" t="s">
        <v>601</v>
      </c>
      <c r="D313" s="30" t="s">
        <v>602</v>
      </c>
      <c r="E313" s="30" t="s">
        <v>615</v>
      </c>
      <c r="F313" s="31"/>
      <c r="G313" s="204">
        <v>0</v>
      </c>
      <c r="H313" s="32"/>
      <c r="I313" s="220">
        <v>0</v>
      </c>
      <c r="J313" s="221">
        <v>0</v>
      </c>
      <c r="K313" s="372">
        <f t="shared" si="4"/>
        <v>0</v>
      </c>
      <c r="L313" s="244"/>
      <c r="M313" s="242"/>
    </row>
    <row r="314" spans="1:13" ht="16.5" customHeight="1" thickBot="1" x14ac:dyDescent="0.2">
      <c r="A314" s="103"/>
      <c r="B314" s="450"/>
      <c r="C314" s="30" t="s">
        <v>601</v>
      </c>
      <c r="D314" s="30" t="s">
        <v>602</v>
      </c>
      <c r="E314" s="30" t="s">
        <v>616</v>
      </c>
      <c r="F314" s="31"/>
      <c r="G314" s="204">
        <v>0</v>
      </c>
      <c r="H314" s="32"/>
      <c r="I314" s="220">
        <v>0</v>
      </c>
      <c r="J314" s="221">
        <v>0</v>
      </c>
      <c r="K314" s="372">
        <f t="shared" si="4"/>
        <v>0</v>
      </c>
      <c r="L314" s="446" t="s">
        <v>617</v>
      </c>
      <c r="M314" s="447"/>
    </row>
    <row r="315" spans="1:13" ht="16.5" customHeight="1" thickBot="1" x14ac:dyDescent="0.2">
      <c r="A315" s="103"/>
      <c r="B315" s="451"/>
      <c r="C315" s="138" t="s">
        <v>601</v>
      </c>
      <c r="D315" s="138" t="s">
        <v>602</v>
      </c>
      <c r="E315" s="138" t="s">
        <v>618</v>
      </c>
      <c r="F315" s="141"/>
      <c r="G315" s="205">
        <v>0</v>
      </c>
      <c r="H315" s="140"/>
      <c r="I315" s="222">
        <v>0</v>
      </c>
      <c r="J315" s="223">
        <v>0</v>
      </c>
      <c r="K315" s="373">
        <f t="shared" si="4"/>
        <v>0</v>
      </c>
      <c r="L315" s="245">
        <f>SUM(I306:I315)</f>
        <v>0</v>
      </c>
      <c r="M315" s="246">
        <f>SUM(J306:J315)</f>
        <v>0</v>
      </c>
    </row>
    <row r="316" spans="1:13" ht="16.5" customHeight="1" x14ac:dyDescent="0.15">
      <c r="A316" s="103"/>
      <c r="B316" s="449" t="s">
        <v>619</v>
      </c>
      <c r="C316" s="133" t="s">
        <v>601</v>
      </c>
      <c r="D316" s="133" t="s">
        <v>620</v>
      </c>
      <c r="E316" s="133" t="s">
        <v>621</v>
      </c>
      <c r="F316" s="134" t="s">
        <v>622</v>
      </c>
      <c r="G316" s="203">
        <v>0</v>
      </c>
      <c r="H316" s="135"/>
      <c r="I316" s="218">
        <v>0</v>
      </c>
      <c r="J316" s="219">
        <v>0</v>
      </c>
      <c r="K316" s="371">
        <f t="shared" si="4"/>
        <v>0</v>
      </c>
      <c r="L316" s="244"/>
      <c r="M316" s="242"/>
    </row>
    <row r="317" spans="1:13" ht="16.5" customHeight="1" x14ac:dyDescent="0.15">
      <c r="A317" s="103"/>
      <c r="B317" s="450"/>
      <c r="C317" s="30" t="s">
        <v>601</v>
      </c>
      <c r="D317" s="30" t="s">
        <v>620</v>
      </c>
      <c r="E317" s="30" t="s">
        <v>623</v>
      </c>
      <c r="F317" s="31" t="s">
        <v>624</v>
      </c>
      <c r="G317" s="204">
        <v>0</v>
      </c>
      <c r="H317" s="32"/>
      <c r="I317" s="220">
        <v>0</v>
      </c>
      <c r="J317" s="221">
        <v>0</v>
      </c>
      <c r="K317" s="372">
        <f t="shared" si="4"/>
        <v>0</v>
      </c>
      <c r="L317" s="244"/>
      <c r="M317" s="242"/>
    </row>
    <row r="318" spans="1:13" ht="16.5" customHeight="1" x14ac:dyDescent="0.15">
      <c r="A318" s="103"/>
      <c r="B318" s="450"/>
      <c r="C318" s="30" t="s">
        <v>601</v>
      </c>
      <c r="D318" s="30" t="s">
        <v>620</v>
      </c>
      <c r="E318" s="30" t="s">
        <v>625</v>
      </c>
      <c r="F318" s="31" t="s">
        <v>626</v>
      </c>
      <c r="G318" s="204">
        <v>0</v>
      </c>
      <c r="H318" s="32"/>
      <c r="I318" s="220">
        <v>0</v>
      </c>
      <c r="J318" s="221">
        <v>0</v>
      </c>
      <c r="K318" s="372">
        <f t="shared" si="4"/>
        <v>0</v>
      </c>
      <c r="L318" s="244"/>
      <c r="M318" s="242"/>
    </row>
    <row r="319" spans="1:13" ht="16.5" customHeight="1" x14ac:dyDescent="0.15">
      <c r="A319" s="103"/>
      <c r="B319" s="450"/>
      <c r="C319" s="30" t="s">
        <v>601</v>
      </c>
      <c r="D319" s="30" t="s">
        <v>620</v>
      </c>
      <c r="E319" s="30" t="s">
        <v>627</v>
      </c>
      <c r="F319" s="31" t="s">
        <v>628</v>
      </c>
      <c r="G319" s="204">
        <v>0</v>
      </c>
      <c r="H319" s="32"/>
      <c r="I319" s="220">
        <v>0</v>
      </c>
      <c r="J319" s="221">
        <v>0</v>
      </c>
      <c r="K319" s="372">
        <f t="shared" si="4"/>
        <v>0</v>
      </c>
      <c r="L319" s="244"/>
      <c r="M319" s="242"/>
    </row>
    <row r="320" spans="1:13" ht="16.5" customHeight="1" x14ac:dyDescent="0.15">
      <c r="A320" s="103"/>
      <c r="B320" s="450"/>
      <c r="C320" s="30" t="s">
        <v>601</v>
      </c>
      <c r="D320" s="30" t="s">
        <v>620</v>
      </c>
      <c r="E320" s="30" t="s">
        <v>629</v>
      </c>
      <c r="F320" s="31" t="s">
        <v>630</v>
      </c>
      <c r="G320" s="204">
        <v>0</v>
      </c>
      <c r="H320" s="32"/>
      <c r="I320" s="220">
        <v>0</v>
      </c>
      <c r="J320" s="221">
        <v>0</v>
      </c>
      <c r="K320" s="372">
        <f t="shared" si="4"/>
        <v>0</v>
      </c>
      <c r="L320" s="244"/>
      <c r="M320" s="242"/>
    </row>
    <row r="321" spans="1:13" ht="16.5" customHeight="1" x14ac:dyDescent="0.15">
      <c r="A321" s="103"/>
      <c r="B321" s="450"/>
      <c r="C321" s="30" t="s">
        <v>601</v>
      </c>
      <c r="D321" s="30" t="s">
        <v>620</v>
      </c>
      <c r="E321" s="30" t="s">
        <v>631</v>
      </c>
      <c r="F321" s="31" t="s">
        <v>632</v>
      </c>
      <c r="G321" s="204">
        <v>0</v>
      </c>
      <c r="H321" s="32"/>
      <c r="I321" s="220">
        <v>0</v>
      </c>
      <c r="J321" s="221">
        <v>0</v>
      </c>
      <c r="K321" s="372">
        <f t="shared" si="4"/>
        <v>0</v>
      </c>
      <c r="L321" s="244"/>
      <c r="M321" s="242"/>
    </row>
    <row r="322" spans="1:13" ht="16.5" customHeight="1" x14ac:dyDescent="0.15">
      <c r="A322" s="103"/>
      <c r="B322" s="450"/>
      <c r="C322" s="30" t="s">
        <v>601</v>
      </c>
      <c r="D322" s="30" t="s">
        <v>620</v>
      </c>
      <c r="E322" s="30" t="s">
        <v>633</v>
      </c>
      <c r="F322" s="31"/>
      <c r="G322" s="204">
        <v>0</v>
      </c>
      <c r="H322" s="32"/>
      <c r="I322" s="220">
        <v>0</v>
      </c>
      <c r="J322" s="221">
        <v>0</v>
      </c>
      <c r="K322" s="372">
        <f t="shared" si="4"/>
        <v>0</v>
      </c>
      <c r="L322" s="244"/>
      <c r="M322" s="242"/>
    </row>
    <row r="323" spans="1:13" ht="16.5" customHeight="1" thickBot="1" x14ac:dyDescent="0.2">
      <c r="A323" s="103"/>
      <c r="B323" s="450"/>
      <c r="C323" s="30" t="s">
        <v>601</v>
      </c>
      <c r="D323" s="30" t="s">
        <v>620</v>
      </c>
      <c r="E323" s="30" t="s">
        <v>634</v>
      </c>
      <c r="F323" s="31"/>
      <c r="G323" s="204">
        <v>0</v>
      </c>
      <c r="H323" s="32"/>
      <c r="I323" s="220">
        <v>0</v>
      </c>
      <c r="J323" s="221">
        <v>0</v>
      </c>
      <c r="K323" s="372">
        <f t="shared" si="4"/>
        <v>0</v>
      </c>
      <c r="L323" s="244"/>
      <c r="M323" s="242"/>
    </row>
    <row r="324" spans="1:13" ht="16.5" customHeight="1" thickBot="1" x14ac:dyDescent="0.2">
      <c r="A324" s="103"/>
      <c r="B324" s="450"/>
      <c r="C324" s="30" t="s">
        <v>601</v>
      </c>
      <c r="D324" s="30" t="s">
        <v>620</v>
      </c>
      <c r="E324" s="30" t="s">
        <v>635</v>
      </c>
      <c r="F324" s="31"/>
      <c r="G324" s="204">
        <v>0</v>
      </c>
      <c r="H324" s="32"/>
      <c r="I324" s="220">
        <v>0</v>
      </c>
      <c r="J324" s="221">
        <v>0</v>
      </c>
      <c r="K324" s="372">
        <f t="shared" si="4"/>
        <v>0</v>
      </c>
      <c r="L324" s="446" t="s">
        <v>636</v>
      </c>
      <c r="M324" s="447"/>
    </row>
    <row r="325" spans="1:13" ht="16.5" customHeight="1" thickBot="1" x14ac:dyDescent="0.2">
      <c r="A325" s="103"/>
      <c r="B325" s="451"/>
      <c r="C325" s="138" t="s">
        <v>601</v>
      </c>
      <c r="D325" s="138" t="s">
        <v>620</v>
      </c>
      <c r="E325" s="138" t="s">
        <v>637</v>
      </c>
      <c r="F325" s="141"/>
      <c r="G325" s="205">
        <v>0</v>
      </c>
      <c r="H325" s="140"/>
      <c r="I325" s="222">
        <v>0</v>
      </c>
      <c r="J325" s="223">
        <v>0</v>
      </c>
      <c r="K325" s="373">
        <f t="shared" si="4"/>
        <v>0</v>
      </c>
      <c r="L325" s="245">
        <f>SUM(I316:I325)</f>
        <v>0</v>
      </c>
      <c r="M325" s="246">
        <f>SUM(J316:J325)</f>
        <v>0</v>
      </c>
    </row>
    <row r="326" spans="1:13" ht="16.5" customHeight="1" x14ac:dyDescent="0.15">
      <c r="A326" s="103"/>
      <c r="B326" s="449" t="s">
        <v>638</v>
      </c>
      <c r="C326" s="133" t="s">
        <v>601</v>
      </c>
      <c r="D326" s="133" t="s">
        <v>639</v>
      </c>
      <c r="E326" s="133" t="s">
        <v>640</v>
      </c>
      <c r="F326" s="134" t="s">
        <v>641</v>
      </c>
      <c r="G326" s="203">
        <v>0</v>
      </c>
      <c r="H326" s="135"/>
      <c r="I326" s="218">
        <v>0</v>
      </c>
      <c r="J326" s="219">
        <v>0</v>
      </c>
      <c r="K326" s="371">
        <f t="shared" si="4"/>
        <v>0</v>
      </c>
      <c r="L326" s="244"/>
      <c r="M326" s="242"/>
    </row>
    <row r="327" spans="1:13" ht="16.5" customHeight="1" x14ac:dyDescent="0.15">
      <c r="A327" s="103"/>
      <c r="B327" s="450"/>
      <c r="C327" s="30" t="s">
        <v>601</v>
      </c>
      <c r="D327" s="30" t="s">
        <v>639</v>
      </c>
      <c r="E327" s="30" t="s">
        <v>642</v>
      </c>
      <c r="F327" s="31" t="s">
        <v>643</v>
      </c>
      <c r="G327" s="204">
        <v>0</v>
      </c>
      <c r="H327" s="32"/>
      <c r="I327" s="220">
        <v>0</v>
      </c>
      <c r="J327" s="221">
        <v>0</v>
      </c>
      <c r="K327" s="372">
        <f t="shared" si="4"/>
        <v>0</v>
      </c>
      <c r="L327" s="244"/>
      <c r="M327" s="242"/>
    </row>
    <row r="328" spans="1:13" ht="16.5" customHeight="1" x14ac:dyDescent="0.15">
      <c r="A328" s="103"/>
      <c r="B328" s="450"/>
      <c r="C328" s="30" t="s">
        <v>601</v>
      </c>
      <c r="D328" s="30" t="s">
        <v>639</v>
      </c>
      <c r="E328" s="30" t="s">
        <v>644</v>
      </c>
      <c r="F328" s="31" t="s">
        <v>645</v>
      </c>
      <c r="G328" s="204">
        <v>0</v>
      </c>
      <c r="H328" s="32"/>
      <c r="I328" s="220">
        <v>0</v>
      </c>
      <c r="J328" s="221">
        <v>0</v>
      </c>
      <c r="K328" s="372">
        <f t="shared" si="4"/>
        <v>0</v>
      </c>
      <c r="L328" s="244"/>
      <c r="M328" s="242"/>
    </row>
    <row r="329" spans="1:13" ht="16.5" customHeight="1" x14ac:dyDescent="0.15">
      <c r="A329" s="103"/>
      <c r="B329" s="450"/>
      <c r="C329" s="30" t="s">
        <v>601</v>
      </c>
      <c r="D329" s="30" t="s">
        <v>639</v>
      </c>
      <c r="E329" s="30" t="s">
        <v>646</v>
      </c>
      <c r="F329" s="31" t="s">
        <v>647</v>
      </c>
      <c r="G329" s="204">
        <v>0</v>
      </c>
      <c r="H329" s="32"/>
      <c r="I329" s="220">
        <v>0</v>
      </c>
      <c r="J329" s="221">
        <v>0</v>
      </c>
      <c r="K329" s="372">
        <f t="shared" si="4"/>
        <v>0</v>
      </c>
      <c r="L329" s="244"/>
      <c r="M329" s="242"/>
    </row>
    <row r="330" spans="1:13" ht="16.5" customHeight="1" x14ac:dyDescent="0.15">
      <c r="A330" s="103"/>
      <c r="B330" s="450"/>
      <c r="C330" s="30" t="s">
        <v>601</v>
      </c>
      <c r="D330" s="30" t="s">
        <v>639</v>
      </c>
      <c r="E330" s="30" t="s">
        <v>648</v>
      </c>
      <c r="F330" s="31" t="s">
        <v>649</v>
      </c>
      <c r="G330" s="204">
        <v>0</v>
      </c>
      <c r="H330" s="32"/>
      <c r="I330" s="220">
        <v>0</v>
      </c>
      <c r="J330" s="221">
        <v>0</v>
      </c>
      <c r="K330" s="372">
        <f t="shared" ref="K330:K377" si="5">SUM(I330:J330)</f>
        <v>0</v>
      </c>
      <c r="L330" s="244"/>
      <c r="M330" s="242"/>
    </row>
    <row r="331" spans="1:13" ht="16.5" customHeight="1" x14ac:dyDescent="0.15">
      <c r="A331" s="103"/>
      <c r="B331" s="450"/>
      <c r="C331" s="30" t="s">
        <v>601</v>
      </c>
      <c r="D331" s="30" t="s">
        <v>639</v>
      </c>
      <c r="E331" s="30" t="s">
        <v>650</v>
      </c>
      <c r="F331" s="31" t="s">
        <v>632</v>
      </c>
      <c r="G331" s="204">
        <v>0</v>
      </c>
      <c r="H331" s="32"/>
      <c r="I331" s="220">
        <v>0</v>
      </c>
      <c r="J331" s="221">
        <v>0</v>
      </c>
      <c r="K331" s="372">
        <f t="shared" si="5"/>
        <v>0</v>
      </c>
      <c r="L331" s="244"/>
      <c r="M331" s="242"/>
    </row>
    <row r="332" spans="1:13" ht="16.5" customHeight="1" x14ac:dyDescent="0.15">
      <c r="A332" s="103"/>
      <c r="B332" s="450"/>
      <c r="C332" s="30" t="s">
        <v>601</v>
      </c>
      <c r="D332" s="30" t="s">
        <v>639</v>
      </c>
      <c r="E332" s="30" t="s">
        <v>651</v>
      </c>
      <c r="F332" s="31" t="s">
        <v>652</v>
      </c>
      <c r="G332" s="204">
        <v>0</v>
      </c>
      <c r="H332" s="32"/>
      <c r="I332" s="220">
        <v>0</v>
      </c>
      <c r="J332" s="221">
        <v>0</v>
      </c>
      <c r="K332" s="372">
        <f t="shared" si="5"/>
        <v>0</v>
      </c>
      <c r="L332" s="244"/>
      <c r="M332" s="242"/>
    </row>
    <row r="333" spans="1:13" ht="16.5" customHeight="1" x14ac:dyDescent="0.15">
      <c r="A333" s="103"/>
      <c r="B333" s="450"/>
      <c r="C333" s="30" t="s">
        <v>601</v>
      </c>
      <c r="D333" s="30" t="s">
        <v>639</v>
      </c>
      <c r="E333" s="30" t="s">
        <v>653</v>
      </c>
      <c r="F333" s="31" t="s">
        <v>654</v>
      </c>
      <c r="G333" s="204">
        <v>0</v>
      </c>
      <c r="H333" s="32"/>
      <c r="I333" s="220">
        <v>0</v>
      </c>
      <c r="J333" s="221">
        <v>0</v>
      </c>
      <c r="K333" s="372">
        <f t="shared" si="5"/>
        <v>0</v>
      </c>
      <c r="L333" s="244"/>
      <c r="M333" s="242"/>
    </row>
    <row r="334" spans="1:13" ht="16.5" customHeight="1" x14ac:dyDescent="0.15">
      <c r="A334" s="103"/>
      <c r="B334" s="450"/>
      <c r="C334" s="30" t="s">
        <v>601</v>
      </c>
      <c r="D334" s="30" t="s">
        <v>639</v>
      </c>
      <c r="E334" s="30" t="s">
        <v>655</v>
      </c>
      <c r="F334" s="31" t="s">
        <v>656</v>
      </c>
      <c r="G334" s="204">
        <v>0</v>
      </c>
      <c r="H334" s="32"/>
      <c r="I334" s="220">
        <v>0</v>
      </c>
      <c r="J334" s="221">
        <v>0</v>
      </c>
      <c r="K334" s="372">
        <f t="shared" si="5"/>
        <v>0</v>
      </c>
      <c r="L334" s="244"/>
      <c r="M334" s="242"/>
    </row>
    <row r="335" spans="1:13" ht="16.5" customHeight="1" x14ac:dyDescent="0.15">
      <c r="A335" s="103"/>
      <c r="B335" s="450"/>
      <c r="C335" s="30" t="s">
        <v>601</v>
      </c>
      <c r="D335" s="30" t="s">
        <v>639</v>
      </c>
      <c r="E335" s="30" t="s">
        <v>657</v>
      </c>
      <c r="F335" s="31" t="s">
        <v>658</v>
      </c>
      <c r="G335" s="204">
        <v>0</v>
      </c>
      <c r="H335" s="32"/>
      <c r="I335" s="220">
        <v>0</v>
      </c>
      <c r="J335" s="221">
        <v>0</v>
      </c>
      <c r="K335" s="372">
        <f t="shared" si="5"/>
        <v>0</v>
      </c>
      <c r="L335" s="244"/>
      <c r="M335" s="242"/>
    </row>
    <row r="336" spans="1:13" ht="16.5" customHeight="1" x14ac:dyDescent="0.15">
      <c r="A336" s="103"/>
      <c r="B336" s="450"/>
      <c r="C336" s="30" t="s">
        <v>601</v>
      </c>
      <c r="D336" s="30" t="s">
        <v>639</v>
      </c>
      <c r="E336" s="30" t="s">
        <v>659</v>
      </c>
      <c r="F336" s="35" t="s">
        <v>660</v>
      </c>
      <c r="G336" s="204">
        <v>0</v>
      </c>
      <c r="H336" s="32"/>
      <c r="I336" s="220">
        <v>0</v>
      </c>
      <c r="J336" s="221">
        <v>0</v>
      </c>
      <c r="K336" s="372">
        <f t="shared" si="5"/>
        <v>0</v>
      </c>
      <c r="L336" s="244"/>
      <c r="M336" s="242"/>
    </row>
    <row r="337" spans="1:13" ht="16.5" customHeight="1" x14ac:dyDescent="0.15">
      <c r="A337" s="103"/>
      <c r="B337" s="450"/>
      <c r="C337" s="30" t="s">
        <v>601</v>
      </c>
      <c r="D337" s="30" t="s">
        <v>639</v>
      </c>
      <c r="E337" s="30" t="s">
        <v>661</v>
      </c>
      <c r="F337" s="31"/>
      <c r="G337" s="204">
        <v>0</v>
      </c>
      <c r="H337" s="32"/>
      <c r="I337" s="220">
        <v>0</v>
      </c>
      <c r="J337" s="221">
        <v>0</v>
      </c>
      <c r="K337" s="372">
        <f t="shared" si="5"/>
        <v>0</v>
      </c>
      <c r="L337" s="244"/>
      <c r="M337" s="242"/>
    </row>
    <row r="338" spans="1:13" ht="16.5" customHeight="1" x14ac:dyDescent="0.15">
      <c r="A338" s="103"/>
      <c r="B338" s="450"/>
      <c r="C338" s="30" t="s">
        <v>601</v>
      </c>
      <c r="D338" s="30" t="s">
        <v>639</v>
      </c>
      <c r="E338" s="30" t="s">
        <v>662</v>
      </c>
      <c r="F338" s="31"/>
      <c r="G338" s="204">
        <v>0</v>
      </c>
      <c r="H338" s="32"/>
      <c r="I338" s="220">
        <v>0</v>
      </c>
      <c r="J338" s="221">
        <v>0</v>
      </c>
      <c r="K338" s="372">
        <f t="shared" si="5"/>
        <v>0</v>
      </c>
      <c r="L338" s="244"/>
      <c r="M338" s="242"/>
    </row>
    <row r="339" spans="1:13" ht="16.5" customHeight="1" x14ac:dyDescent="0.15">
      <c r="A339" s="103"/>
      <c r="B339" s="450"/>
      <c r="C339" s="30" t="s">
        <v>601</v>
      </c>
      <c r="D339" s="30" t="s">
        <v>639</v>
      </c>
      <c r="E339" s="30" t="s">
        <v>663</v>
      </c>
      <c r="F339" s="31"/>
      <c r="G339" s="204">
        <v>0</v>
      </c>
      <c r="H339" s="32"/>
      <c r="I339" s="220">
        <v>0</v>
      </c>
      <c r="J339" s="221">
        <v>0</v>
      </c>
      <c r="K339" s="372">
        <f t="shared" si="5"/>
        <v>0</v>
      </c>
      <c r="L339" s="244"/>
      <c r="M339" s="242"/>
    </row>
    <row r="340" spans="1:13" ht="16.5" customHeight="1" x14ac:dyDescent="0.15">
      <c r="A340" s="103"/>
      <c r="B340" s="450"/>
      <c r="C340" s="30" t="s">
        <v>601</v>
      </c>
      <c r="D340" s="30" t="s">
        <v>639</v>
      </c>
      <c r="E340" s="30" t="s">
        <v>664</v>
      </c>
      <c r="F340" s="31"/>
      <c r="G340" s="204">
        <v>0</v>
      </c>
      <c r="H340" s="32"/>
      <c r="I340" s="220">
        <v>0</v>
      </c>
      <c r="J340" s="221">
        <v>0</v>
      </c>
      <c r="K340" s="372">
        <f t="shared" si="5"/>
        <v>0</v>
      </c>
      <c r="L340" s="244"/>
      <c r="M340" s="242"/>
    </row>
    <row r="341" spans="1:13" ht="16.5" customHeight="1" x14ac:dyDescent="0.15">
      <c r="A341" s="103"/>
      <c r="B341" s="450"/>
      <c r="C341" s="30" t="s">
        <v>601</v>
      </c>
      <c r="D341" s="30" t="s">
        <v>639</v>
      </c>
      <c r="E341" s="30" t="s">
        <v>665</v>
      </c>
      <c r="F341" s="31"/>
      <c r="G341" s="204">
        <v>0</v>
      </c>
      <c r="H341" s="32"/>
      <c r="I341" s="220">
        <v>0</v>
      </c>
      <c r="J341" s="221">
        <v>0</v>
      </c>
      <c r="K341" s="372">
        <f t="shared" si="5"/>
        <v>0</v>
      </c>
      <c r="L341" s="244"/>
      <c r="M341" s="242"/>
    </row>
    <row r="342" spans="1:13" ht="16.5" customHeight="1" x14ac:dyDescent="0.15">
      <c r="A342" s="103"/>
      <c r="B342" s="450"/>
      <c r="C342" s="30" t="s">
        <v>601</v>
      </c>
      <c r="D342" s="30" t="s">
        <v>639</v>
      </c>
      <c r="E342" s="30" t="s">
        <v>666</v>
      </c>
      <c r="F342" s="196"/>
      <c r="G342" s="204">
        <v>0</v>
      </c>
      <c r="H342" s="32"/>
      <c r="I342" s="220">
        <v>0</v>
      </c>
      <c r="J342" s="221">
        <v>0</v>
      </c>
      <c r="K342" s="372">
        <f t="shared" si="5"/>
        <v>0</v>
      </c>
      <c r="L342" s="244"/>
      <c r="M342" s="242"/>
    </row>
    <row r="343" spans="1:13" ht="16.5" customHeight="1" thickBot="1" x14ac:dyDescent="0.2">
      <c r="A343" s="103"/>
      <c r="B343" s="450"/>
      <c r="C343" s="30" t="s">
        <v>601</v>
      </c>
      <c r="D343" s="30" t="s">
        <v>639</v>
      </c>
      <c r="E343" s="30" t="s">
        <v>667</v>
      </c>
      <c r="F343" s="31"/>
      <c r="G343" s="204">
        <v>0</v>
      </c>
      <c r="H343" s="32"/>
      <c r="I343" s="220">
        <v>0</v>
      </c>
      <c r="J343" s="221">
        <v>0</v>
      </c>
      <c r="K343" s="372">
        <f t="shared" si="5"/>
        <v>0</v>
      </c>
      <c r="L343" s="244"/>
      <c r="M343" s="242"/>
    </row>
    <row r="344" spans="1:13" ht="16.5" customHeight="1" thickBot="1" x14ac:dyDescent="0.2">
      <c r="A344" s="103"/>
      <c r="B344" s="450"/>
      <c r="C344" s="30" t="s">
        <v>601</v>
      </c>
      <c r="D344" s="30" t="s">
        <v>639</v>
      </c>
      <c r="E344" s="30" t="s">
        <v>668</v>
      </c>
      <c r="F344" s="31"/>
      <c r="G344" s="204">
        <v>0</v>
      </c>
      <c r="H344" s="32"/>
      <c r="I344" s="220">
        <v>0</v>
      </c>
      <c r="J344" s="221">
        <v>0</v>
      </c>
      <c r="K344" s="372">
        <f t="shared" si="5"/>
        <v>0</v>
      </c>
      <c r="L344" s="446" t="s">
        <v>669</v>
      </c>
      <c r="M344" s="447"/>
    </row>
    <row r="345" spans="1:13" ht="16.5" customHeight="1" thickBot="1" x14ac:dyDescent="0.2">
      <c r="A345" s="103"/>
      <c r="B345" s="451"/>
      <c r="C345" s="138" t="s">
        <v>601</v>
      </c>
      <c r="D345" s="138" t="s">
        <v>639</v>
      </c>
      <c r="E345" s="138" t="s">
        <v>670</v>
      </c>
      <c r="F345" s="55"/>
      <c r="G345" s="205">
        <v>0</v>
      </c>
      <c r="H345" s="140"/>
      <c r="I345" s="222">
        <v>0</v>
      </c>
      <c r="J345" s="223">
        <v>0</v>
      </c>
      <c r="K345" s="373">
        <f t="shared" si="5"/>
        <v>0</v>
      </c>
      <c r="L345" s="245">
        <f>SUM(I326:I345)</f>
        <v>0</v>
      </c>
      <c r="M345" s="246">
        <f>SUM(J326:J345)</f>
        <v>0</v>
      </c>
    </row>
    <row r="346" spans="1:13" ht="16.5" customHeight="1" x14ac:dyDescent="0.15">
      <c r="A346" s="103"/>
      <c r="B346" s="449" t="s">
        <v>671</v>
      </c>
      <c r="C346" s="133" t="s">
        <v>601</v>
      </c>
      <c r="D346" s="133" t="s">
        <v>672</v>
      </c>
      <c r="E346" s="133" t="s">
        <v>673</v>
      </c>
      <c r="F346" s="134" t="s">
        <v>674</v>
      </c>
      <c r="G346" s="203">
        <v>0</v>
      </c>
      <c r="H346" s="135"/>
      <c r="I346" s="218">
        <v>0</v>
      </c>
      <c r="J346" s="219">
        <v>0</v>
      </c>
      <c r="K346" s="371">
        <f t="shared" si="5"/>
        <v>0</v>
      </c>
      <c r="L346" s="244"/>
      <c r="M346" s="242"/>
    </row>
    <row r="347" spans="1:13" ht="16.5" customHeight="1" x14ac:dyDescent="0.15">
      <c r="A347" s="103"/>
      <c r="B347" s="450"/>
      <c r="C347" s="30" t="s">
        <v>601</v>
      </c>
      <c r="D347" s="30" t="s">
        <v>672</v>
      </c>
      <c r="E347" s="30" t="s">
        <v>675</v>
      </c>
      <c r="F347" s="31" t="s">
        <v>943</v>
      </c>
      <c r="G347" s="204">
        <v>0</v>
      </c>
      <c r="H347" s="32"/>
      <c r="I347" s="220">
        <v>0</v>
      </c>
      <c r="J347" s="221">
        <v>0</v>
      </c>
      <c r="K347" s="372">
        <f t="shared" si="5"/>
        <v>0</v>
      </c>
      <c r="L347" s="244"/>
      <c r="M347" s="242"/>
    </row>
    <row r="348" spans="1:13" ht="16.5" customHeight="1" x14ac:dyDescent="0.15">
      <c r="A348" s="103"/>
      <c r="B348" s="450"/>
      <c r="C348" s="30" t="s">
        <v>601</v>
      </c>
      <c r="D348" s="30" t="s">
        <v>672</v>
      </c>
      <c r="E348" s="30" t="s">
        <v>676</v>
      </c>
      <c r="F348" s="31" t="s">
        <v>677</v>
      </c>
      <c r="G348" s="204">
        <v>0</v>
      </c>
      <c r="H348" s="32"/>
      <c r="I348" s="220">
        <v>0</v>
      </c>
      <c r="J348" s="221">
        <v>0</v>
      </c>
      <c r="K348" s="372">
        <f t="shared" si="5"/>
        <v>0</v>
      </c>
      <c r="L348" s="244"/>
      <c r="M348" s="242"/>
    </row>
    <row r="349" spans="1:13" ht="16.5" customHeight="1" x14ac:dyDescent="0.15">
      <c r="A349" s="103"/>
      <c r="B349" s="450"/>
      <c r="C349" s="30" t="s">
        <v>601</v>
      </c>
      <c r="D349" s="30" t="s">
        <v>672</v>
      </c>
      <c r="E349" s="30" t="s">
        <v>678</v>
      </c>
      <c r="F349" s="31" t="s">
        <v>679</v>
      </c>
      <c r="G349" s="204">
        <v>0</v>
      </c>
      <c r="H349" s="32"/>
      <c r="I349" s="220">
        <v>0</v>
      </c>
      <c r="J349" s="221">
        <v>0</v>
      </c>
      <c r="K349" s="372">
        <f t="shared" si="5"/>
        <v>0</v>
      </c>
      <c r="L349" s="244"/>
      <c r="M349" s="242"/>
    </row>
    <row r="350" spans="1:13" ht="16.5" customHeight="1" x14ac:dyDescent="0.15">
      <c r="A350" s="103"/>
      <c r="B350" s="450"/>
      <c r="C350" s="30" t="s">
        <v>601</v>
      </c>
      <c r="D350" s="30" t="s">
        <v>672</v>
      </c>
      <c r="E350" s="30" t="s">
        <v>680</v>
      </c>
      <c r="F350" s="31" t="s">
        <v>681</v>
      </c>
      <c r="G350" s="204">
        <v>0</v>
      </c>
      <c r="H350" s="32"/>
      <c r="I350" s="220">
        <v>0</v>
      </c>
      <c r="J350" s="221">
        <v>0</v>
      </c>
      <c r="K350" s="372">
        <f t="shared" si="5"/>
        <v>0</v>
      </c>
      <c r="L350" s="244"/>
      <c r="M350" s="242"/>
    </row>
    <row r="351" spans="1:13" ht="16.5" customHeight="1" x14ac:dyDescent="0.15">
      <c r="A351" s="103"/>
      <c r="B351" s="450"/>
      <c r="C351" s="30" t="s">
        <v>601</v>
      </c>
      <c r="D351" s="30" t="s">
        <v>672</v>
      </c>
      <c r="E351" s="30" t="s">
        <v>682</v>
      </c>
      <c r="F351" s="31" t="s">
        <v>683</v>
      </c>
      <c r="G351" s="204">
        <v>0</v>
      </c>
      <c r="H351" s="32"/>
      <c r="I351" s="220">
        <v>0</v>
      </c>
      <c r="J351" s="221">
        <v>0</v>
      </c>
      <c r="K351" s="372">
        <f t="shared" si="5"/>
        <v>0</v>
      </c>
      <c r="L351" s="244"/>
      <c r="M351" s="242"/>
    </row>
    <row r="352" spans="1:13" ht="16.5" customHeight="1" x14ac:dyDescent="0.15">
      <c r="A352" s="103"/>
      <c r="B352" s="450"/>
      <c r="C352" s="30" t="s">
        <v>601</v>
      </c>
      <c r="D352" s="30" t="s">
        <v>672</v>
      </c>
      <c r="E352" s="30" t="s">
        <v>684</v>
      </c>
      <c r="F352" s="31" t="s">
        <v>685</v>
      </c>
      <c r="G352" s="204">
        <v>0</v>
      </c>
      <c r="H352" s="32"/>
      <c r="I352" s="220">
        <v>0</v>
      </c>
      <c r="J352" s="221">
        <v>0</v>
      </c>
      <c r="K352" s="372">
        <f t="shared" si="5"/>
        <v>0</v>
      </c>
      <c r="L352" s="244"/>
      <c r="M352" s="242"/>
    </row>
    <row r="353" spans="1:13" ht="16.5" customHeight="1" x14ac:dyDescent="0.15">
      <c r="A353" s="103"/>
      <c r="B353" s="450"/>
      <c r="C353" s="30" t="s">
        <v>601</v>
      </c>
      <c r="D353" s="30" t="s">
        <v>672</v>
      </c>
      <c r="E353" s="30" t="s">
        <v>686</v>
      </c>
      <c r="F353" s="31"/>
      <c r="G353" s="204">
        <v>0</v>
      </c>
      <c r="H353" s="32"/>
      <c r="I353" s="220">
        <v>0</v>
      </c>
      <c r="J353" s="221">
        <v>0</v>
      </c>
      <c r="K353" s="372">
        <f t="shared" si="5"/>
        <v>0</v>
      </c>
      <c r="L353" s="244"/>
      <c r="M353" s="242"/>
    </row>
    <row r="354" spans="1:13" ht="16.5" customHeight="1" x14ac:dyDescent="0.15">
      <c r="A354" s="103"/>
      <c r="B354" s="450"/>
      <c r="C354" s="30" t="s">
        <v>601</v>
      </c>
      <c r="D354" s="30" t="s">
        <v>672</v>
      </c>
      <c r="E354" s="30" t="s">
        <v>687</v>
      </c>
      <c r="F354" s="31"/>
      <c r="G354" s="204">
        <v>0</v>
      </c>
      <c r="H354" s="32"/>
      <c r="I354" s="220">
        <v>0</v>
      </c>
      <c r="J354" s="221">
        <v>0</v>
      </c>
      <c r="K354" s="372">
        <f t="shared" si="5"/>
        <v>0</v>
      </c>
      <c r="L354" s="244"/>
      <c r="M354" s="242"/>
    </row>
    <row r="355" spans="1:13" ht="16.5" customHeight="1" x14ac:dyDescent="0.15">
      <c r="A355" s="103"/>
      <c r="B355" s="450"/>
      <c r="C355" s="30" t="s">
        <v>601</v>
      </c>
      <c r="D355" s="30" t="s">
        <v>672</v>
      </c>
      <c r="E355" s="30" t="s">
        <v>688</v>
      </c>
      <c r="F355" s="31"/>
      <c r="G355" s="204">
        <v>0</v>
      </c>
      <c r="H355" s="32"/>
      <c r="I355" s="220">
        <v>0</v>
      </c>
      <c r="J355" s="221">
        <v>0</v>
      </c>
      <c r="K355" s="372">
        <f t="shared" si="5"/>
        <v>0</v>
      </c>
      <c r="L355" s="244"/>
      <c r="M355" s="242"/>
    </row>
    <row r="356" spans="1:13" ht="16.5" customHeight="1" thickBot="1" x14ac:dyDescent="0.2">
      <c r="A356" s="103"/>
      <c r="B356" s="450"/>
      <c r="C356" s="30" t="s">
        <v>601</v>
      </c>
      <c r="D356" s="30" t="s">
        <v>672</v>
      </c>
      <c r="E356" s="30" t="s">
        <v>689</v>
      </c>
      <c r="F356" s="31"/>
      <c r="G356" s="204">
        <v>0</v>
      </c>
      <c r="H356" s="32"/>
      <c r="I356" s="220">
        <v>0</v>
      </c>
      <c r="J356" s="221">
        <v>0</v>
      </c>
      <c r="K356" s="372">
        <f t="shared" si="5"/>
        <v>0</v>
      </c>
      <c r="L356" s="244"/>
      <c r="M356" s="242"/>
    </row>
    <row r="357" spans="1:13" ht="16.5" customHeight="1" thickBot="1" x14ac:dyDescent="0.2">
      <c r="A357" s="103"/>
      <c r="B357" s="450"/>
      <c r="C357" s="30" t="s">
        <v>601</v>
      </c>
      <c r="D357" s="30" t="s">
        <v>672</v>
      </c>
      <c r="E357" s="30" t="s">
        <v>690</v>
      </c>
      <c r="F357" s="31"/>
      <c r="G357" s="204">
        <v>0</v>
      </c>
      <c r="H357" s="32"/>
      <c r="I357" s="220">
        <v>0</v>
      </c>
      <c r="J357" s="221">
        <v>0</v>
      </c>
      <c r="K357" s="372">
        <f t="shared" si="5"/>
        <v>0</v>
      </c>
      <c r="L357" s="446" t="s">
        <v>691</v>
      </c>
      <c r="M357" s="447"/>
    </row>
    <row r="358" spans="1:13" ht="16.5" customHeight="1" thickBot="1" x14ac:dyDescent="0.2">
      <c r="A358" s="103"/>
      <c r="B358" s="451"/>
      <c r="C358" s="138" t="s">
        <v>601</v>
      </c>
      <c r="D358" s="138" t="s">
        <v>672</v>
      </c>
      <c r="E358" s="138" t="s">
        <v>692</v>
      </c>
      <c r="F358" s="141"/>
      <c r="G358" s="205">
        <v>0</v>
      </c>
      <c r="H358" s="140"/>
      <c r="I358" s="222">
        <v>0</v>
      </c>
      <c r="J358" s="223">
        <v>0</v>
      </c>
      <c r="K358" s="373">
        <f t="shared" si="5"/>
        <v>0</v>
      </c>
      <c r="L358" s="245">
        <f>SUM(I346:I358)</f>
        <v>0</v>
      </c>
      <c r="M358" s="246">
        <f>SUM(J346:J358)</f>
        <v>0</v>
      </c>
    </row>
    <row r="359" spans="1:13" ht="16.5" customHeight="1" x14ac:dyDescent="0.15">
      <c r="A359" s="103"/>
      <c r="B359" s="449" t="s">
        <v>882</v>
      </c>
      <c r="C359" s="133" t="s">
        <v>693</v>
      </c>
      <c r="D359" s="135" t="s">
        <v>694</v>
      </c>
      <c r="E359" s="133" t="s">
        <v>695</v>
      </c>
      <c r="F359" s="134" t="s">
        <v>696</v>
      </c>
      <c r="G359" s="203">
        <v>0</v>
      </c>
      <c r="H359" s="135"/>
      <c r="I359" s="218">
        <v>0</v>
      </c>
      <c r="J359" s="219">
        <v>0</v>
      </c>
      <c r="K359" s="371">
        <f t="shared" si="5"/>
        <v>0</v>
      </c>
      <c r="L359" s="244"/>
      <c r="M359" s="242"/>
    </row>
    <row r="360" spans="1:13" ht="16.5" customHeight="1" x14ac:dyDescent="0.15">
      <c r="A360" s="103"/>
      <c r="B360" s="450"/>
      <c r="C360" s="32" t="s">
        <v>693</v>
      </c>
      <c r="D360" s="32" t="s">
        <v>694</v>
      </c>
      <c r="E360" s="30" t="s">
        <v>697</v>
      </c>
      <c r="F360" s="31" t="s">
        <v>698</v>
      </c>
      <c r="G360" s="204">
        <v>0</v>
      </c>
      <c r="H360" s="32"/>
      <c r="I360" s="220">
        <v>0</v>
      </c>
      <c r="J360" s="221">
        <v>0</v>
      </c>
      <c r="K360" s="372">
        <f t="shared" si="5"/>
        <v>0</v>
      </c>
      <c r="L360" s="244"/>
      <c r="M360" s="242"/>
    </row>
    <row r="361" spans="1:13" ht="16.5" customHeight="1" x14ac:dyDescent="0.15">
      <c r="A361" s="103"/>
      <c r="B361" s="450"/>
      <c r="C361" s="32" t="s">
        <v>693</v>
      </c>
      <c r="D361" s="32" t="s">
        <v>694</v>
      </c>
      <c r="E361" s="30" t="s">
        <v>699</v>
      </c>
      <c r="F361" s="31" t="s">
        <v>700</v>
      </c>
      <c r="G361" s="204">
        <v>0</v>
      </c>
      <c r="H361" s="32"/>
      <c r="I361" s="220">
        <v>0</v>
      </c>
      <c r="J361" s="221">
        <v>0</v>
      </c>
      <c r="K361" s="372">
        <f t="shared" si="5"/>
        <v>0</v>
      </c>
      <c r="L361" s="244"/>
      <c r="M361" s="242"/>
    </row>
    <row r="362" spans="1:13" ht="16.5" customHeight="1" x14ac:dyDescent="0.15">
      <c r="A362" s="103"/>
      <c r="B362" s="450"/>
      <c r="C362" s="32" t="s">
        <v>693</v>
      </c>
      <c r="D362" s="32" t="s">
        <v>694</v>
      </c>
      <c r="E362" s="30" t="s">
        <v>701</v>
      </c>
      <c r="F362" s="31" t="s">
        <v>702</v>
      </c>
      <c r="G362" s="204">
        <v>0</v>
      </c>
      <c r="H362" s="32"/>
      <c r="I362" s="220">
        <v>0</v>
      </c>
      <c r="J362" s="221">
        <v>0</v>
      </c>
      <c r="K362" s="372">
        <f t="shared" si="5"/>
        <v>0</v>
      </c>
      <c r="L362" s="244"/>
      <c r="M362" s="242"/>
    </row>
    <row r="363" spans="1:13" ht="16.5" customHeight="1" x14ac:dyDescent="0.15">
      <c r="A363" s="103"/>
      <c r="B363" s="450"/>
      <c r="C363" s="32" t="s">
        <v>693</v>
      </c>
      <c r="D363" s="32" t="s">
        <v>694</v>
      </c>
      <c r="E363" s="30" t="s">
        <v>944</v>
      </c>
      <c r="F363" s="31" t="s">
        <v>707</v>
      </c>
      <c r="G363" s="204">
        <v>0</v>
      </c>
      <c r="H363" s="32"/>
      <c r="I363" s="220">
        <v>0</v>
      </c>
      <c r="J363" s="221">
        <v>0</v>
      </c>
      <c r="K363" s="372">
        <f t="shared" si="5"/>
        <v>0</v>
      </c>
      <c r="L363" s="244"/>
      <c r="M363" s="242"/>
    </row>
    <row r="364" spans="1:13" ht="16.5" customHeight="1" x14ac:dyDescent="0.15">
      <c r="A364" s="103"/>
      <c r="B364" s="450"/>
      <c r="C364" s="32" t="s">
        <v>693</v>
      </c>
      <c r="D364" s="32" t="s">
        <v>694</v>
      </c>
      <c r="E364" s="30" t="s">
        <v>945</v>
      </c>
      <c r="F364" s="31" t="s">
        <v>708</v>
      </c>
      <c r="G364" s="204">
        <v>0</v>
      </c>
      <c r="H364" s="32"/>
      <c r="I364" s="220">
        <v>0</v>
      </c>
      <c r="J364" s="221">
        <v>0</v>
      </c>
      <c r="K364" s="372">
        <f t="shared" si="5"/>
        <v>0</v>
      </c>
      <c r="L364" s="244"/>
      <c r="M364" s="242"/>
    </row>
    <row r="365" spans="1:13" ht="16.5" customHeight="1" x14ac:dyDescent="0.15">
      <c r="A365" s="103"/>
      <c r="B365" s="450"/>
      <c r="C365" s="32" t="s">
        <v>693</v>
      </c>
      <c r="D365" s="32" t="s">
        <v>694</v>
      </c>
      <c r="E365" s="30" t="s">
        <v>946</v>
      </c>
      <c r="F365" s="31" t="s">
        <v>947</v>
      </c>
      <c r="G365" s="204">
        <v>0</v>
      </c>
      <c r="H365" s="32"/>
      <c r="I365" s="220">
        <v>0</v>
      </c>
      <c r="J365" s="221">
        <v>0</v>
      </c>
      <c r="K365" s="372">
        <f t="shared" si="5"/>
        <v>0</v>
      </c>
      <c r="L365" s="244"/>
      <c r="M365" s="242"/>
    </row>
    <row r="366" spans="1:13" ht="16.5" customHeight="1" thickBot="1" x14ac:dyDescent="0.2">
      <c r="A366" s="103"/>
      <c r="B366" s="450"/>
      <c r="C366" s="32" t="s">
        <v>693</v>
      </c>
      <c r="D366" s="32" t="s">
        <v>706</v>
      </c>
      <c r="E366" s="30" t="s">
        <v>703</v>
      </c>
      <c r="F366" s="31"/>
      <c r="G366" s="204">
        <v>0</v>
      </c>
      <c r="H366" s="32"/>
      <c r="I366" s="220">
        <v>0</v>
      </c>
      <c r="J366" s="221">
        <v>0</v>
      </c>
      <c r="K366" s="372">
        <f t="shared" si="5"/>
        <v>0</v>
      </c>
      <c r="L366" s="244"/>
      <c r="M366" s="242"/>
    </row>
    <row r="367" spans="1:13" ht="16.5" customHeight="1" thickBot="1" x14ac:dyDescent="0.2">
      <c r="A367" s="103"/>
      <c r="B367" s="450"/>
      <c r="C367" s="32" t="s">
        <v>693</v>
      </c>
      <c r="D367" s="32" t="s">
        <v>706</v>
      </c>
      <c r="E367" s="30" t="s">
        <v>704</v>
      </c>
      <c r="F367" s="31"/>
      <c r="G367" s="204">
        <v>0</v>
      </c>
      <c r="H367" s="32"/>
      <c r="I367" s="220">
        <v>0</v>
      </c>
      <c r="J367" s="221">
        <v>0</v>
      </c>
      <c r="K367" s="372">
        <f t="shared" si="5"/>
        <v>0</v>
      </c>
      <c r="L367" s="446" t="s">
        <v>709</v>
      </c>
      <c r="M367" s="447"/>
    </row>
    <row r="368" spans="1:13" ht="16.5" customHeight="1" thickBot="1" x14ac:dyDescent="0.2">
      <c r="A368" s="103"/>
      <c r="B368" s="451"/>
      <c r="C368" s="138" t="s">
        <v>693</v>
      </c>
      <c r="D368" s="140" t="s">
        <v>706</v>
      </c>
      <c r="E368" s="138" t="s">
        <v>705</v>
      </c>
      <c r="F368" s="141"/>
      <c r="G368" s="205">
        <v>0</v>
      </c>
      <c r="H368" s="140"/>
      <c r="I368" s="222">
        <v>0</v>
      </c>
      <c r="J368" s="223">
        <v>0</v>
      </c>
      <c r="K368" s="373">
        <f t="shared" si="5"/>
        <v>0</v>
      </c>
      <c r="L368" s="245">
        <f>SUM(I359:I368)</f>
        <v>0</v>
      </c>
      <c r="M368" s="246">
        <f>SUM(J359:J368)</f>
        <v>0</v>
      </c>
    </row>
    <row r="369" spans="1:13" ht="15.75" customHeight="1" thickBot="1" x14ac:dyDescent="0.2">
      <c r="A369" s="103"/>
      <c r="B369" s="449" t="s">
        <v>710</v>
      </c>
      <c r="C369" s="133" t="s">
        <v>711</v>
      </c>
      <c r="D369" s="197" t="s">
        <v>712</v>
      </c>
      <c r="E369" s="197" t="s">
        <v>713</v>
      </c>
      <c r="F369" s="79" t="s">
        <v>937</v>
      </c>
      <c r="G369" s="208">
        <v>0</v>
      </c>
      <c r="H369" s="198" t="s">
        <v>842</v>
      </c>
      <c r="I369" s="228">
        <v>0</v>
      </c>
      <c r="J369" s="229">
        <v>0</v>
      </c>
      <c r="K369" s="376">
        <f t="shared" si="5"/>
        <v>0</v>
      </c>
      <c r="L369" s="244"/>
      <c r="M369" s="242"/>
    </row>
    <row r="370" spans="1:13" ht="15.75" customHeight="1" x14ac:dyDescent="0.15">
      <c r="A370" s="103"/>
      <c r="B370" s="450"/>
      <c r="C370" s="194" t="s">
        <v>711</v>
      </c>
      <c r="D370" s="41" t="s">
        <v>712</v>
      </c>
      <c r="E370" s="41" t="s">
        <v>714</v>
      </c>
      <c r="F370" s="42" t="s">
        <v>715</v>
      </c>
      <c r="G370" s="209">
        <v>0</v>
      </c>
      <c r="H370" s="43" t="s">
        <v>841</v>
      </c>
      <c r="I370" s="230">
        <v>0</v>
      </c>
      <c r="J370" s="231">
        <v>0</v>
      </c>
      <c r="K370" s="377">
        <f t="shared" si="5"/>
        <v>0</v>
      </c>
      <c r="L370" s="244"/>
      <c r="M370" s="242"/>
    </row>
    <row r="371" spans="1:13" ht="15.75" customHeight="1" x14ac:dyDescent="0.15">
      <c r="A371" s="103"/>
      <c r="B371" s="450"/>
      <c r="C371" s="195" t="s">
        <v>711</v>
      </c>
      <c r="D371" s="40" t="s">
        <v>712</v>
      </c>
      <c r="E371" s="40" t="s">
        <v>716</v>
      </c>
      <c r="F371" s="42" t="s">
        <v>717</v>
      </c>
      <c r="G371" s="209">
        <v>0</v>
      </c>
      <c r="H371" s="43" t="s">
        <v>841</v>
      </c>
      <c r="I371" s="230">
        <v>0</v>
      </c>
      <c r="J371" s="231">
        <v>0</v>
      </c>
      <c r="K371" s="377">
        <f t="shared" si="5"/>
        <v>0</v>
      </c>
      <c r="L371" s="244"/>
      <c r="M371" s="242"/>
    </row>
    <row r="372" spans="1:13" ht="15.75" customHeight="1" x14ac:dyDescent="0.15">
      <c r="A372" s="103"/>
      <c r="B372" s="450"/>
      <c r="C372" s="194" t="s">
        <v>711</v>
      </c>
      <c r="D372" s="41" t="s">
        <v>712</v>
      </c>
      <c r="E372" s="41" t="s">
        <v>718</v>
      </c>
      <c r="F372" s="42" t="s">
        <v>719</v>
      </c>
      <c r="G372" s="210">
        <v>0</v>
      </c>
      <c r="H372" s="43" t="s">
        <v>841</v>
      </c>
      <c r="I372" s="230">
        <v>0</v>
      </c>
      <c r="J372" s="231">
        <v>0</v>
      </c>
      <c r="K372" s="377">
        <f t="shared" si="5"/>
        <v>0</v>
      </c>
      <c r="L372" s="244"/>
      <c r="M372" s="242"/>
    </row>
    <row r="373" spans="1:13" ht="15.75" customHeight="1" x14ac:dyDescent="0.15">
      <c r="A373" s="103"/>
      <c r="B373" s="450"/>
      <c r="C373" s="195" t="s">
        <v>711</v>
      </c>
      <c r="D373" s="40" t="s">
        <v>712</v>
      </c>
      <c r="E373" s="40" t="s">
        <v>720</v>
      </c>
      <c r="F373" s="42" t="s">
        <v>840</v>
      </c>
      <c r="G373" s="210">
        <v>0</v>
      </c>
      <c r="H373" s="43" t="s">
        <v>841</v>
      </c>
      <c r="I373" s="230">
        <v>0</v>
      </c>
      <c r="J373" s="231">
        <v>0</v>
      </c>
      <c r="K373" s="377">
        <f t="shared" si="5"/>
        <v>0</v>
      </c>
      <c r="L373" s="244"/>
      <c r="M373" s="242"/>
    </row>
    <row r="374" spans="1:13" ht="15.75" customHeight="1" x14ac:dyDescent="0.15">
      <c r="A374" s="103"/>
      <c r="B374" s="450"/>
      <c r="C374" s="194" t="s">
        <v>711</v>
      </c>
      <c r="D374" s="41" t="s">
        <v>712</v>
      </c>
      <c r="E374" s="41" t="s">
        <v>721</v>
      </c>
      <c r="F374" s="42" t="s">
        <v>722</v>
      </c>
      <c r="G374" s="209">
        <v>0</v>
      </c>
      <c r="H374" s="43" t="s">
        <v>842</v>
      </c>
      <c r="I374" s="230">
        <v>0</v>
      </c>
      <c r="J374" s="231">
        <v>0</v>
      </c>
      <c r="K374" s="377">
        <f t="shared" si="5"/>
        <v>0</v>
      </c>
      <c r="L374" s="244"/>
      <c r="M374" s="242"/>
    </row>
    <row r="375" spans="1:13" ht="15.75" customHeight="1" thickBot="1" x14ac:dyDescent="0.2">
      <c r="A375" s="103"/>
      <c r="B375" s="450"/>
      <c r="C375" s="195" t="s">
        <v>711</v>
      </c>
      <c r="D375" s="40" t="s">
        <v>712</v>
      </c>
      <c r="E375" s="40" t="s">
        <v>723</v>
      </c>
      <c r="F375" s="42" t="s">
        <v>724</v>
      </c>
      <c r="G375" s="210">
        <v>0</v>
      </c>
      <c r="H375" s="43" t="s">
        <v>842</v>
      </c>
      <c r="I375" s="230">
        <v>0</v>
      </c>
      <c r="J375" s="231">
        <v>0</v>
      </c>
      <c r="K375" s="377">
        <f t="shared" si="5"/>
        <v>0</v>
      </c>
      <c r="L375" s="244"/>
      <c r="M375" s="242"/>
    </row>
    <row r="376" spans="1:13" ht="15.75" customHeight="1" thickBot="1" x14ac:dyDescent="0.2">
      <c r="A376" s="103"/>
      <c r="B376" s="450"/>
      <c r="C376" s="194" t="s">
        <v>711</v>
      </c>
      <c r="D376" s="41" t="s">
        <v>712</v>
      </c>
      <c r="E376" s="41" t="s">
        <v>725</v>
      </c>
      <c r="F376" s="76" t="s">
        <v>726</v>
      </c>
      <c r="G376" s="210">
        <v>0</v>
      </c>
      <c r="H376" s="43"/>
      <c r="I376" s="230">
        <v>0</v>
      </c>
      <c r="J376" s="231">
        <v>0</v>
      </c>
      <c r="K376" s="377">
        <f t="shared" si="5"/>
        <v>0</v>
      </c>
      <c r="L376" s="448" t="s">
        <v>727</v>
      </c>
      <c r="M376" s="447"/>
    </row>
    <row r="377" spans="1:13" ht="15.75" customHeight="1" thickBot="1" x14ac:dyDescent="0.2">
      <c r="A377" s="103"/>
      <c r="B377" s="451"/>
      <c r="C377" s="199"/>
      <c r="D377" s="199"/>
      <c r="E377" s="199"/>
      <c r="F377" s="200"/>
      <c r="G377" s="211"/>
      <c r="H377" s="201"/>
      <c r="I377" s="232">
        <v>0</v>
      </c>
      <c r="J377" s="233">
        <v>0</v>
      </c>
      <c r="K377" s="378">
        <f t="shared" si="5"/>
        <v>0</v>
      </c>
      <c r="L377" s="245">
        <f>SUM(I369:I377)</f>
        <v>0</v>
      </c>
      <c r="M377" s="246">
        <f>SUM(J369:J377)</f>
        <v>0</v>
      </c>
    </row>
    <row r="378" spans="1:13" ht="14.25" x14ac:dyDescent="0.15">
      <c r="A378" s="255"/>
      <c r="B378" s="249"/>
      <c r="C378" s="463"/>
      <c r="D378" s="463"/>
      <c r="E378" s="463"/>
      <c r="F378" s="463"/>
      <c r="G378" s="463"/>
      <c r="H378" s="463"/>
      <c r="I378" s="103"/>
      <c r="J378" s="103"/>
      <c r="K378" s="258"/>
      <c r="L378" s="167"/>
      <c r="M378" s="242"/>
    </row>
    <row r="379" spans="1:13" ht="14.25" x14ac:dyDescent="0.15">
      <c r="A379" s="255"/>
      <c r="B379" s="167"/>
      <c r="C379" s="250"/>
      <c r="D379" s="250"/>
      <c r="E379" s="250"/>
      <c r="F379" s="167"/>
      <c r="G379" s="251"/>
      <c r="H379" s="167"/>
      <c r="I379" s="167"/>
      <c r="J379" s="167"/>
      <c r="K379" s="253"/>
      <c r="L379" s="167"/>
      <c r="M379" s="242"/>
    </row>
    <row r="380" spans="1:13" ht="14.25" x14ac:dyDescent="0.15">
      <c r="A380" s="255"/>
      <c r="B380" s="167"/>
      <c r="C380" s="250"/>
      <c r="D380" s="250"/>
      <c r="E380" s="250"/>
      <c r="F380" s="167"/>
      <c r="G380" s="251"/>
      <c r="H380" s="167"/>
      <c r="I380" s="180" t="s">
        <v>101</v>
      </c>
      <c r="J380" s="180" t="s">
        <v>102</v>
      </c>
      <c r="K380" s="180" t="s">
        <v>832</v>
      </c>
      <c r="L380" s="244"/>
      <c r="M380" s="242"/>
    </row>
    <row r="381" spans="1:13" ht="14.25" x14ac:dyDescent="0.15">
      <c r="A381" s="255"/>
      <c r="B381" s="167"/>
      <c r="C381" s="250"/>
      <c r="D381" s="250"/>
      <c r="E381" s="250"/>
      <c r="F381" s="167"/>
      <c r="G381" s="251"/>
      <c r="H381" s="252" t="s">
        <v>728</v>
      </c>
      <c r="I381" s="379">
        <f>SUM(I9:I377)</f>
        <v>0</v>
      </c>
      <c r="J381" s="379">
        <f>SUM(J9:J377)</f>
        <v>0</v>
      </c>
      <c r="K381" s="379">
        <f>SUM(K9:K377)</f>
        <v>0</v>
      </c>
      <c r="L381" s="244"/>
      <c r="M381" s="242"/>
    </row>
    <row r="382" spans="1:13" ht="14.25" x14ac:dyDescent="0.15">
      <c r="A382" s="255"/>
      <c r="B382" s="167"/>
      <c r="C382" s="167"/>
      <c r="D382" s="167"/>
      <c r="E382" s="167"/>
      <c r="F382" s="167"/>
      <c r="G382" s="167"/>
      <c r="H382" s="167"/>
      <c r="I382" s="167"/>
      <c r="J382" s="167"/>
      <c r="K382" s="167"/>
      <c r="L382" s="167"/>
      <c r="M382" s="167"/>
    </row>
    <row r="383" spans="1:13" ht="14.25" x14ac:dyDescent="0.15">
      <c r="A383" s="255"/>
      <c r="B383" s="167"/>
      <c r="C383" s="167"/>
      <c r="D383" s="167"/>
      <c r="E383" s="167"/>
      <c r="F383" s="167"/>
      <c r="G383" s="167"/>
      <c r="H383" s="167"/>
      <c r="I383" s="167"/>
      <c r="J383" s="167"/>
      <c r="K383" s="167"/>
      <c r="L383" s="167"/>
      <c r="M383" s="167"/>
    </row>
    <row r="384" spans="1:13" ht="14.25" x14ac:dyDescent="0.15">
      <c r="A384" s="255"/>
      <c r="B384" s="464" t="s">
        <v>729</v>
      </c>
      <c r="C384" s="465"/>
      <c r="D384" s="465"/>
      <c r="E384" s="465"/>
      <c r="F384" s="465"/>
      <c r="G384" s="465"/>
      <c r="H384" s="465"/>
      <c r="I384" s="465"/>
      <c r="J384" s="465"/>
      <c r="K384" s="466"/>
      <c r="L384" s="167"/>
      <c r="M384" s="167"/>
    </row>
    <row r="385" spans="1:13" ht="14.25" x14ac:dyDescent="0.15">
      <c r="A385" s="255"/>
      <c r="B385" s="467"/>
      <c r="C385" s="468"/>
      <c r="D385" s="468"/>
      <c r="E385" s="468"/>
      <c r="F385" s="468"/>
      <c r="G385" s="468"/>
      <c r="H385" s="468"/>
      <c r="I385" s="468"/>
      <c r="J385" s="468"/>
      <c r="K385" s="469"/>
      <c r="L385" s="167"/>
      <c r="M385" s="167"/>
    </row>
    <row r="386" spans="1:13" ht="15" thickBot="1" x14ac:dyDescent="0.2">
      <c r="A386" s="255"/>
      <c r="B386" s="467"/>
      <c r="C386" s="468"/>
      <c r="D386" s="468"/>
      <c r="E386" s="468"/>
      <c r="F386" s="468"/>
      <c r="G386" s="468"/>
      <c r="H386" s="468"/>
      <c r="I386" s="468"/>
      <c r="J386" s="468"/>
      <c r="K386" s="469"/>
      <c r="L386" s="167"/>
      <c r="M386" s="167"/>
    </row>
    <row r="387" spans="1:13" ht="14.25" x14ac:dyDescent="0.15">
      <c r="A387" s="255"/>
      <c r="B387" s="470"/>
      <c r="C387" s="471"/>
      <c r="D387" s="471"/>
      <c r="E387" s="471"/>
      <c r="F387" s="471"/>
      <c r="G387" s="471"/>
      <c r="H387" s="471"/>
      <c r="I387" s="471"/>
      <c r="J387" s="471"/>
      <c r="K387" s="472"/>
      <c r="L387" s="167"/>
      <c r="M387" s="167"/>
    </row>
    <row r="388" spans="1:13" ht="14.25" x14ac:dyDescent="0.15">
      <c r="A388" s="256"/>
      <c r="B388" s="253"/>
      <c r="C388" s="254"/>
      <c r="D388" s="254"/>
      <c r="E388" s="254"/>
      <c r="F388" s="253"/>
      <c r="G388" s="253"/>
      <c r="H388" s="253"/>
      <c r="I388" s="253"/>
      <c r="J388" s="253"/>
      <c r="K388" s="253"/>
      <c r="L388" s="253"/>
      <c r="M388" s="248"/>
    </row>
  </sheetData>
  <sheetProtection selectLockedCells="1"/>
  <mergeCells count="48">
    <mergeCell ref="C378:H378"/>
    <mergeCell ref="L175:M175"/>
    <mergeCell ref="B384:K387"/>
    <mergeCell ref="B89:B108"/>
    <mergeCell ref="B109:B118"/>
    <mergeCell ref="L117:M117"/>
    <mergeCell ref="L219:M219"/>
    <mergeCell ref="L127:M127"/>
    <mergeCell ref="L142:M142"/>
    <mergeCell ref="L165:M165"/>
    <mergeCell ref="L184:M184"/>
    <mergeCell ref="L194:M194"/>
    <mergeCell ref="B346:B358"/>
    <mergeCell ref="L357:M357"/>
    <mergeCell ref="B221:B250"/>
    <mergeCell ref="L249:M249"/>
    <mergeCell ref="L19:M19"/>
    <mergeCell ref="L42:M42"/>
    <mergeCell ref="L52:M52"/>
    <mergeCell ref="L87:M87"/>
    <mergeCell ref="L107:M107"/>
    <mergeCell ref="B9:B20"/>
    <mergeCell ref="B21:B43"/>
    <mergeCell ref="B44:B53"/>
    <mergeCell ref="B54:B88"/>
    <mergeCell ref="B196:B220"/>
    <mergeCell ref="B119:B128"/>
    <mergeCell ref="B129:B143"/>
    <mergeCell ref="B144:B166"/>
    <mergeCell ref="B167:B176"/>
    <mergeCell ref="B186:B195"/>
    <mergeCell ref="B177:B185"/>
    <mergeCell ref="B251:B270"/>
    <mergeCell ref="L269:M269"/>
    <mergeCell ref="B271:B285"/>
    <mergeCell ref="L284:M284"/>
    <mergeCell ref="B286:B305"/>
    <mergeCell ref="L304:M304"/>
    <mergeCell ref="L367:M367"/>
    <mergeCell ref="L376:M376"/>
    <mergeCell ref="B369:B377"/>
    <mergeCell ref="B359:B368"/>
    <mergeCell ref="B306:B315"/>
    <mergeCell ref="L314:M314"/>
    <mergeCell ref="B316:B325"/>
    <mergeCell ref="L324:M324"/>
    <mergeCell ref="B326:B345"/>
    <mergeCell ref="L344:M344"/>
  </mergeCells>
  <phoneticPr fontId="0" type="noConversion"/>
  <printOptions horizontalCentered="1"/>
  <pageMargins left="0.51181102362204722" right="0" top="0.39370078740157483" bottom="0.51181102362204722" header="0.51181102362204722" footer="0"/>
  <pageSetup paperSize="9" scale="83" firstPageNumber="32" fitToHeight="13" orientation="portrait" useFirstPageNumber="1" horizontalDpi="300" verticalDpi="300" r:id="rId1"/>
  <headerFooter alignWithMargins="0">
    <oddFooter>&amp;L&amp;"Arial,Normal"&amp;8&amp;F/&amp;A&amp;R&amp;"Arial,Normal"&amp;8&amp;P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I52"/>
  <sheetViews>
    <sheetView showGridLines="0" zoomScale="90" zoomScaleNormal="90" zoomScaleSheetLayoutView="100" workbookViewId="0">
      <pane xSplit="8" ySplit="8" topLeftCell="I9" activePane="bottomRight" state="frozen"/>
      <selection pane="topRight" activeCell="I1" sqref="I1"/>
      <selection pane="bottomLeft" activeCell="A9" sqref="A9"/>
      <selection pane="bottomRight" activeCell="E29" sqref="E29"/>
    </sheetView>
  </sheetViews>
  <sheetFormatPr defaultColWidth="11" defaultRowHeight="12.75" x14ac:dyDescent="0.15"/>
  <cols>
    <col min="1" max="1" width="10" style="5" customWidth="1"/>
    <col min="2" max="2" width="6.875" style="5" customWidth="1"/>
    <col min="3" max="3" width="43.375" style="1" customWidth="1"/>
    <col min="4" max="7" width="17.25" style="1" customWidth="1"/>
    <col min="8" max="8" width="8.125" style="1" customWidth="1"/>
    <col min="9" max="16384" width="11" style="1"/>
  </cols>
  <sheetData>
    <row r="1" spans="1:9" x14ac:dyDescent="0.15">
      <c r="A1" s="1"/>
      <c r="B1" s="1"/>
    </row>
    <row r="2" spans="1:9" ht="22.5" customHeight="1" x14ac:dyDescent="0.15">
      <c r="A2" s="1"/>
      <c r="B2" s="110"/>
      <c r="C2" s="111"/>
      <c r="D2" s="111"/>
      <c r="E2" s="111"/>
      <c r="F2" s="111"/>
      <c r="G2" s="111"/>
      <c r="H2" s="156"/>
    </row>
    <row r="3" spans="1:9" s="57" customFormat="1" ht="17.25" customHeight="1" x14ac:dyDescent="0.15">
      <c r="B3" s="113"/>
      <c r="C3" s="172" t="s">
        <v>940</v>
      </c>
      <c r="D3" s="173"/>
      <c r="E3" s="173"/>
      <c r="F3" s="173"/>
      <c r="G3" s="174"/>
      <c r="H3" s="115"/>
      <c r="I3" s="4"/>
    </row>
    <row r="4" spans="1:9" s="5" customFormat="1" ht="16.5" customHeight="1" x14ac:dyDescent="0.15">
      <c r="B4" s="113"/>
      <c r="C4" s="175" t="s">
        <v>730</v>
      </c>
      <c r="D4" s="176"/>
      <c r="E4" s="176"/>
      <c r="F4" s="176"/>
      <c r="G4" s="177"/>
      <c r="H4" s="115"/>
      <c r="I4" s="4"/>
    </row>
    <row r="5" spans="1:9" s="5" customFormat="1" ht="16.5" customHeight="1" x14ac:dyDescent="0.15">
      <c r="B5" s="113"/>
      <c r="C5" s="103"/>
      <c r="D5" s="103"/>
      <c r="E5" s="103"/>
      <c r="F5" s="103"/>
      <c r="G5" s="103"/>
      <c r="H5" s="115"/>
      <c r="I5" s="4"/>
    </row>
    <row r="6" spans="1:9" s="4" customFormat="1" ht="16.5" customHeight="1" x14ac:dyDescent="0.15">
      <c r="B6" s="113"/>
      <c r="C6" s="103"/>
      <c r="D6" s="157"/>
      <c r="E6" s="157"/>
      <c r="F6" s="106" t="s">
        <v>93</v>
      </c>
      <c r="G6" s="180" t="str">
        <f>Resumo!E8</f>
        <v>R$ / US$</v>
      </c>
      <c r="H6" s="115"/>
    </row>
    <row r="7" spans="1:9" s="4" customFormat="1" ht="16.5" customHeight="1" x14ac:dyDescent="0.15">
      <c r="B7" s="113"/>
      <c r="C7" s="103"/>
      <c r="D7" s="157"/>
      <c r="E7" s="157"/>
      <c r="F7" s="106" t="s">
        <v>94</v>
      </c>
      <c r="G7" s="364">
        <f>Resumo!E10</f>
        <v>1.2344999999999999</v>
      </c>
      <c r="H7" s="115"/>
    </row>
    <row r="8" spans="1:9" s="5" customFormat="1" ht="14.25" x14ac:dyDescent="0.15">
      <c r="B8" s="113"/>
      <c r="C8" s="473" t="s">
        <v>731</v>
      </c>
      <c r="D8" s="473"/>
      <c r="E8" s="473"/>
      <c r="F8" s="473"/>
      <c r="G8" s="473"/>
      <c r="H8" s="115"/>
    </row>
    <row r="9" spans="1:9" s="5" customFormat="1" ht="16.5" customHeight="1" x14ac:dyDescent="0.15">
      <c r="B9" s="113"/>
      <c r="C9" s="157"/>
      <c r="D9" s="157"/>
      <c r="E9" s="157"/>
      <c r="F9" s="157"/>
      <c r="G9" s="157"/>
      <c r="H9" s="115"/>
    </row>
    <row r="10" spans="1:9" s="5" customFormat="1" ht="14.25" x14ac:dyDescent="0.15">
      <c r="B10" s="113"/>
      <c r="C10" s="473" t="s">
        <v>732</v>
      </c>
      <c r="D10" s="473"/>
      <c r="E10" s="473"/>
      <c r="F10" s="473"/>
      <c r="G10" s="473"/>
      <c r="H10" s="115"/>
    </row>
    <row r="11" spans="1:9" ht="16.5" customHeight="1" x14ac:dyDescent="0.15">
      <c r="A11" s="1"/>
      <c r="B11" s="113"/>
      <c r="C11" s="157"/>
      <c r="D11" s="157"/>
      <c r="E11" s="157"/>
      <c r="F11" s="157"/>
      <c r="G11" s="157"/>
      <c r="H11" s="115"/>
    </row>
    <row r="12" spans="1:9" ht="19.5" customHeight="1" x14ac:dyDescent="0.15">
      <c r="A12" s="57"/>
      <c r="B12" s="113"/>
      <c r="C12" s="474" t="s">
        <v>95</v>
      </c>
      <c r="D12" s="234" t="s">
        <v>733</v>
      </c>
      <c r="E12" s="234"/>
      <c r="F12" s="234" t="s">
        <v>734</v>
      </c>
      <c r="G12" s="234"/>
      <c r="H12" s="115"/>
    </row>
    <row r="13" spans="1:9" ht="15" customHeight="1" x14ac:dyDescent="0.15">
      <c r="B13" s="113"/>
      <c r="C13" s="475"/>
      <c r="D13" s="178" t="s">
        <v>735</v>
      </c>
      <c r="E13" s="178" t="s">
        <v>736</v>
      </c>
      <c r="F13" s="178" t="s">
        <v>735</v>
      </c>
      <c r="G13" s="178" t="s">
        <v>736</v>
      </c>
      <c r="H13" s="115"/>
    </row>
    <row r="14" spans="1:9" ht="16.5" customHeight="1" x14ac:dyDescent="0.15">
      <c r="A14" s="4"/>
      <c r="B14" s="113"/>
      <c r="C14" s="2" t="s">
        <v>104</v>
      </c>
      <c r="D14" s="235">
        <v>0</v>
      </c>
      <c r="E14" s="236">
        <v>0</v>
      </c>
      <c r="F14" s="235">
        <v>0</v>
      </c>
      <c r="G14" s="236">
        <v>0</v>
      </c>
      <c r="H14" s="115"/>
    </row>
    <row r="15" spans="1:9" ht="15" customHeight="1" x14ac:dyDescent="0.15">
      <c r="B15" s="113"/>
      <c r="C15" s="2" t="s">
        <v>123</v>
      </c>
      <c r="D15" s="235">
        <v>0</v>
      </c>
      <c r="E15" s="236">
        <v>0</v>
      </c>
      <c r="F15" s="235">
        <v>0</v>
      </c>
      <c r="G15" s="236">
        <v>0</v>
      </c>
      <c r="H15" s="115"/>
    </row>
    <row r="16" spans="1:9" ht="16.5" customHeight="1" x14ac:dyDescent="0.15">
      <c r="B16" s="113"/>
      <c r="C16" s="2" t="s">
        <v>358</v>
      </c>
      <c r="D16" s="235">
        <v>0</v>
      </c>
      <c r="E16" s="236">
        <v>0</v>
      </c>
      <c r="F16" s="235">
        <v>0</v>
      </c>
      <c r="G16" s="236">
        <v>0</v>
      </c>
      <c r="H16" s="115"/>
    </row>
    <row r="17" spans="1:8" ht="16.5" customHeight="1" x14ac:dyDescent="0.15">
      <c r="B17" s="113"/>
      <c r="C17" s="2" t="s">
        <v>395</v>
      </c>
      <c r="D17" s="235">
        <v>0</v>
      </c>
      <c r="E17" s="236">
        <v>0</v>
      </c>
      <c r="F17" s="235">
        <v>0</v>
      </c>
      <c r="G17" s="236">
        <v>0</v>
      </c>
      <c r="H17" s="115"/>
    </row>
    <row r="18" spans="1:8" ht="16.5" customHeight="1" x14ac:dyDescent="0.15">
      <c r="A18" s="6"/>
      <c r="B18" s="113"/>
      <c r="C18" s="2" t="s">
        <v>506</v>
      </c>
      <c r="D18" s="235">
        <v>0</v>
      </c>
      <c r="E18" s="236">
        <v>0</v>
      </c>
      <c r="F18" s="235">
        <v>0</v>
      </c>
      <c r="G18" s="236">
        <v>0</v>
      </c>
      <c r="H18" s="115"/>
    </row>
    <row r="19" spans="1:8" ht="16.5" customHeight="1" x14ac:dyDescent="0.15">
      <c r="A19" s="27"/>
      <c r="B19" s="113"/>
      <c r="C19" s="2" t="s">
        <v>601</v>
      </c>
      <c r="D19" s="235">
        <v>0</v>
      </c>
      <c r="E19" s="236">
        <v>0</v>
      </c>
      <c r="F19" s="235">
        <v>0</v>
      </c>
      <c r="G19" s="236">
        <v>0</v>
      </c>
      <c r="H19" s="115"/>
    </row>
    <row r="20" spans="1:8" ht="16.5" customHeight="1" x14ac:dyDescent="0.15">
      <c r="A20" s="23"/>
      <c r="B20" s="113"/>
      <c r="C20" s="2" t="s">
        <v>693</v>
      </c>
      <c r="D20" s="235">
        <v>0</v>
      </c>
      <c r="E20" s="236">
        <v>0</v>
      </c>
      <c r="F20" s="235">
        <v>0</v>
      </c>
      <c r="G20" s="236">
        <v>0</v>
      </c>
      <c r="H20" s="115"/>
    </row>
    <row r="21" spans="1:8" ht="16.5" customHeight="1" x14ac:dyDescent="0.15">
      <c r="A21" s="28"/>
      <c r="B21" s="113"/>
      <c r="C21" s="260" t="s">
        <v>737</v>
      </c>
      <c r="D21" s="261">
        <f>SUM(D14:D20)</f>
        <v>0</v>
      </c>
      <c r="E21" s="262">
        <f>SUM(E14:E20)</f>
        <v>0</v>
      </c>
      <c r="F21" s="261">
        <f>SUM(F14:F20)</f>
        <v>0</v>
      </c>
      <c r="G21" s="263">
        <f>SUM(G14:G20)</f>
        <v>0</v>
      </c>
      <c r="H21" s="115"/>
    </row>
    <row r="22" spans="1:8" ht="16.5" customHeight="1" x14ac:dyDescent="0.15">
      <c r="A22" s="29"/>
      <c r="B22" s="113"/>
      <c r="C22" s="157"/>
      <c r="D22" s="157"/>
      <c r="E22" s="157"/>
      <c r="F22" s="157"/>
      <c r="G22" s="157"/>
      <c r="H22" s="115"/>
    </row>
    <row r="23" spans="1:8" s="5" customFormat="1" ht="15.75" x14ac:dyDescent="0.15">
      <c r="B23" s="113"/>
      <c r="C23" s="476" t="s">
        <v>92</v>
      </c>
      <c r="D23" s="477"/>
      <c r="E23" s="477"/>
      <c r="F23" s="478"/>
      <c r="G23" s="157"/>
      <c r="H23" s="115"/>
    </row>
    <row r="24" spans="1:8" ht="16.5" customHeight="1" x14ac:dyDescent="0.15">
      <c r="A24" s="29"/>
      <c r="B24" s="113"/>
      <c r="C24" s="157"/>
      <c r="D24" s="157"/>
      <c r="E24" s="157"/>
      <c r="F24" s="157"/>
      <c r="G24" s="157"/>
      <c r="H24" s="115"/>
    </row>
    <row r="25" spans="1:8" ht="16.5" customHeight="1" x14ac:dyDescent="0.15">
      <c r="A25" s="28"/>
      <c r="B25" s="113"/>
      <c r="C25" s="178" t="s">
        <v>95</v>
      </c>
      <c r="D25" s="178" t="s">
        <v>101</v>
      </c>
      <c r="E25" s="178" t="s">
        <v>102</v>
      </c>
      <c r="F25" s="178" t="s">
        <v>738</v>
      </c>
      <c r="G25" s="157"/>
      <c r="H25" s="115"/>
    </row>
    <row r="26" spans="1:8" ht="16.5" customHeight="1" x14ac:dyDescent="0.15">
      <c r="A26" s="28"/>
      <c r="B26" s="113"/>
      <c r="C26" s="2" t="s">
        <v>104</v>
      </c>
      <c r="D26" s="267">
        <f>'C. Diretos'!L20</f>
        <v>0</v>
      </c>
      <c r="E26" s="267">
        <f>'C. Diretos'!M20</f>
        <v>0</v>
      </c>
      <c r="F26" s="267">
        <f>+D26+E26</f>
        <v>0</v>
      </c>
      <c r="G26" s="157"/>
      <c r="H26" s="115"/>
    </row>
    <row r="27" spans="1:8" ht="16.5" customHeight="1" x14ac:dyDescent="0.15">
      <c r="A27" s="28"/>
      <c r="B27" s="113"/>
      <c r="C27" s="2" t="s">
        <v>123</v>
      </c>
      <c r="D27" s="267">
        <f>SUM('C. Diretos'!L43,'C. Diretos'!L53,'C. Diretos'!L88,'C. Diretos'!L108,'C. Diretos'!L118,'C. Diretos'!L128,'C. Diretos'!L143,'C. Diretos'!L166)</f>
        <v>0</v>
      </c>
      <c r="E27" s="267">
        <f>SUM('C. Diretos'!M43,'C. Diretos'!M53,'C. Diretos'!M88,'C. Diretos'!M108,'C. Diretos'!M118,'C. Diretos'!M128,'C. Diretos'!M143,'C. Diretos'!M166)</f>
        <v>0</v>
      </c>
      <c r="F27" s="267">
        <f t="shared" ref="F27:F32" si="0">+D27+E27</f>
        <v>0</v>
      </c>
      <c r="G27" s="157"/>
      <c r="H27" s="115"/>
    </row>
    <row r="28" spans="1:8" ht="16.5" customHeight="1" x14ac:dyDescent="0.15">
      <c r="A28" s="28"/>
      <c r="B28" s="113"/>
      <c r="C28" s="2" t="s">
        <v>358</v>
      </c>
      <c r="D28" s="267">
        <f>SUM('C. Diretos'!L176,'C. Diretos'!L185)</f>
        <v>0</v>
      </c>
      <c r="E28" s="267">
        <f>SUM('C. Diretos'!M176,'C. Diretos'!M185)</f>
        <v>0</v>
      </c>
      <c r="F28" s="267">
        <f t="shared" si="0"/>
        <v>0</v>
      </c>
      <c r="G28" s="157"/>
      <c r="H28" s="115"/>
    </row>
    <row r="29" spans="1:8" ht="16.5" customHeight="1" x14ac:dyDescent="0.15">
      <c r="A29" s="28"/>
      <c r="B29" s="113"/>
      <c r="C29" s="2" t="s">
        <v>395</v>
      </c>
      <c r="D29" s="267">
        <f>SUM('C. Diretos'!L195,'C. Diretos'!L220,'C. Diretos'!L250)</f>
        <v>0</v>
      </c>
      <c r="E29" s="267">
        <f>SUM('C. Diretos'!M195,'C. Diretos'!M220,'C. Diretos'!M250)</f>
        <v>0</v>
      </c>
      <c r="F29" s="267">
        <f t="shared" si="0"/>
        <v>0</v>
      </c>
      <c r="G29" s="157"/>
      <c r="H29" s="115"/>
    </row>
    <row r="30" spans="1:8" ht="16.5" customHeight="1" x14ac:dyDescent="0.15">
      <c r="A30" s="28"/>
      <c r="B30" s="113"/>
      <c r="C30" s="2" t="s">
        <v>739</v>
      </c>
      <c r="D30" s="267">
        <f>SUM('C. Diretos'!L270,'C. Diretos'!L285,'C. Diretos'!L305)</f>
        <v>0</v>
      </c>
      <c r="E30" s="267">
        <f>SUM('C. Diretos'!M270,'C. Diretos'!M285,'C. Diretos'!M305)</f>
        <v>0</v>
      </c>
      <c r="F30" s="267">
        <f t="shared" si="0"/>
        <v>0</v>
      </c>
      <c r="G30" s="157"/>
      <c r="H30" s="115"/>
    </row>
    <row r="31" spans="1:8" ht="16.5" customHeight="1" x14ac:dyDescent="0.15">
      <c r="B31" s="113"/>
      <c r="C31" s="2" t="s">
        <v>601</v>
      </c>
      <c r="D31" s="267">
        <f>SUM('C. Diretos'!L315,'C. Diretos'!L325,'C. Diretos'!L345,'C. Diretos'!L358)</f>
        <v>0</v>
      </c>
      <c r="E31" s="267">
        <f>SUM('C. Diretos'!M315,'C. Diretos'!M325,'C. Diretos'!M345,'C. Diretos'!M358)</f>
        <v>0</v>
      </c>
      <c r="F31" s="267">
        <f t="shared" si="0"/>
        <v>0</v>
      </c>
      <c r="G31" s="157"/>
      <c r="H31" s="115"/>
    </row>
    <row r="32" spans="1:8" ht="16.5" customHeight="1" x14ac:dyDescent="0.15">
      <c r="B32" s="113"/>
      <c r="C32" s="2" t="s">
        <v>693</v>
      </c>
      <c r="D32" s="267">
        <f>'C. Diretos'!L368</f>
        <v>0</v>
      </c>
      <c r="E32" s="267">
        <f>'C. Diretos'!M368</f>
        <v>0</v>
      </c>
      <c r="F32" s="267">
        <f t="shared" si="0"/>
        <v>0</v>
      </c>
      <c r="G32" s="157"/>
      <c r="H32" s="115"/>
    </row>
    <row r="33" spans="2:8" ht="16.5" customHeight="1" x14ac:dyDescent="0.15">
      <c r="B33" s="113"/>
      <c r="C33" s="2" t="s">
        <v>740</v>
      </c>
      <c r="D33" s="267">
        <f>'C. Diretos'!L377</f>
        <v>0</v>
      </c>
      <c r="E33" s="267">
        <f>'C. Diretos'!M377</f>
        <v>0</v>
      </c>
      <c r="F33" s="267">
        <f>+D33+E33</f>
        <v>0</v>
      </c>
      <c r="G33" s="157"/>
      <c r="H33" s="115"/>
    </row>
    <row r="34" spans="2:8" ht="16.5" customHeight="1" x14ac:dyDescent="0.15">
      <c r="B34" s="113"/>
      <c r="C34" s="266" t="s">
        <v>737</v>
      </c>
      <c r="D34" s="263">
        <f t="shared" ref="D34:F34" si="1">SUM(D26:D33)</f>
        <v>0</v>
      </c>
      <c r="E34" s="263">
        <f t="shared" si="1"/>
        <v>0</v>
      </c>
      <c r="F34" s="263">
        <f t="shared" si="1"/>
        <v>0</v>
      </c>
      <c r="G34" s="157"/>
      <c r="H34" s="115"/>
    </row>
    <row r="35" spans="2:8" ht="16.5" customHeight="1" x14ac:dyDescent="0.15">
      <c r="B35" s="113"/>
      <c r="C35" s="157"/>
      <c r="D35" s="157"/>
      <c r="E35" s="157"/>
      <c r="F35" s="157"/>
      <c r="G35" s="157"/>
      <c r="H35" s="115"/>
    </row>
    <row r="36" spans="2:8" s="5" customFormat="1" ht="15.75" x14ac:dyDescent="0.15">
      <c r="B36" s="113"/>
      <c r="C36" s="476" t="s">
        <v>843</v>
      </c>
      <c r="D36" s="477"/>
      <c r="E36" s="477"/>
      <c r="F36" s="478"/>
      <c r="G36" s="157"/>
      <c r="H36" s="115"/>
    </row>
    <row r="37" spans="2:8" ht="16.5" customHeight="1" x14ac:dyDescent="0.15">
      <c r="B37" s="113"/>
      <c r="C37" s="157"/>
      <c r="D37" s="157"/>
      <c r="E37" s="157"/>
      <c r="F37" s="157"/>
      <c r="G37" s="157"/>
      <c r="H37" s="115"/>
    </row>
    <row r="38" spans="2:8" ht="16.5" customHeight="1" x14ac:dyDescent="0.15">
      <c r="B38" s="113"/>
      <c r="C38" s="474" t="s">
        <v>95</v>
      </c>
      <c r="D38" s="234" t="s">
        <v>736</v>
      </c>
      <c r="E38" s="234"/>
      <c r="F38" s="178" t="s">
        <v>741</v>
      </c>
      <c r="G38" s="157"/>
      <c r="H38" s="115"/>
    </row>
    <row r="39" spans="2:8" ht="16.5" customHeight="1" x14ac:dyDescent="0.15">
      <c r="B39" s="113"/>
      <c r="C39" s="475"/>
      <c r="D39" s="178" t="s">
        <v>742</v>
      </c>
      <c r="E39" s="178" t="s">
        <v>743</v>
      </c>
      <c r="F39" s="178" t="s">
        <v>736</v>
      </c>
      <c r="G39" s="157"/>
      <c r="H39" s="115"/>
    </row>
    <row r="40" spans="2:8" ht="16.5" customHeight="1" x14ac:dyDescent="0.15">
      <c r="B40" s="113"/>
      <c r="C40" s="2" t="s">
        <v>104</v>
      </c>
      <c r="D40" s="264">
        <f t="shared" ref="D40:D45" si="2">SUM(E40,E14,G14)</f>
        <v>0</v>
      </c>
      <c r="E40" s="264">
        <f t="shared" ref="E40:E47" si="3">F26</f>
        <v>0</v>
      </c>
      <c r="F40" s="264">
        <f t="shared" ref="F40:F45" si="4">SUM(E14,G14)</f>
        <v>0</v>
      </c>
      <c r="G40" s="157"/>
      <c r="H40" s="115"/>
    </row>
    <row r="41" spans="2:8" ht="16.5" x14ac:dyDescent="0.15">
      <c r="B41" s="113"/>
      <c r="C41" s="2" t="s">
        <v>123</v>
      </c>
      <c r="D41" s="264">
        <f t="shared" si="2"/>
        <v>0</v>
      </c>
      <c r="E41" s="264">
        <f t="shared" si="3"/>
        <v>0</v>
      </c>
      <c r="F41" s="264">
        <f t="shared" si="4"/>
        <v>0</v>
      </c>
      <c r="G41" s="157"/>
      <c r="H41" s="115"/>
    </row>
    <row r="42" spans="2:8" ht="16.5" x14ac:dyDescent="0.15">
      <c r="B42" s="113"/>
      <c r="C42" s="2" t="s">
        <v>358</v>
      </c>
      <c r="D42" s="264">
        <f t="shared" si="2"/>
        <v>0</v>
      </c>
      <c r="E42" s="264">
        <f t="shared" si="3"/>
        <v>0</v>
      </c>
      <c r="F42" s="264">
        <f t="shared" si="4"/>
        <v>0</v>
      </c>
      <c r="G42" s="157"/>
      <c r="H42" s="115"/>
    </row>
    <row r="43" spans="2:8" ht="16.5" x14ac:dyDescent="0.15">
      <c r="B43" s="113"/>
      <c r="C43" s="2" t="s">
        <v>395</v>
      </c>
      <c r="D43" s="264">
        <f t="shared" si="2"/>
        <v>0</v>
      </c>
      <c r="E43" s="264">
        <f t="shared" si="3"/>
        <v>0</v>
      </c>
      <c r="F43" s="264">
        <f t="shared" si="4"/>
        <v>0</v>
      </c>
      <c r="G43" s="157"/>
      <c r="H43" s="115"/>
    </row>
    <row r="44" spans="2:8" ht="16.5" x14ac:dyDescent="0.15">
      <c r="B44" s="113"/>
      <c r="C44" s="2" t="s">
        <v>739</v>
      </c>
      <c r="D44" s="264">
        <f t="shared" si="2"/>
        <v>0</v>
      </c>
      <c r="E44" s="264">
        <f t="shared" si="3"/>
        <v>0</v>
      </c>
      <c r="F44" s="264">
        <f t="shared" si="4"/>
        <v>0</v>
      </c>
      <c r="G44" s="157"/>
      <c r="H44" s="115"/>
    </row>
    <row r="45" spans="2:8" ht="16.5" x14ac:dyDescent="0.15">
      <c r="B45" s="113"/>
      <c r="C45" s="2" t="s">
        <v>601</v>
      </c>
      <c r="D45" s="264">
        <f t="shared" si="2"/>
        <v>0</v>
      </c>
      <c r="E45" s="264">
        <f t="shared" si="3"/>
        <v>0</v>
      </c>
      <c r="F45" s="264">
        <f t="shared" si="4"/>
        <v>0</v>
      </c>
      <c r="G45" s="157"/>
      <c r="H45" s="115"/>
    </row>
    <row r="46" spans="2:8" ht="16.5" x14ac:dyDescent="0.15">
      <c r="B46" s="113"/>
      <c r="C46" s="2" t="s">
        <v>693</v>
      </c>
      <c r="D46" s="264">
        <f>SUM(E46,E20,G20)</f>
        <v>0</v>
      </c>
      <c r="E46" s="264">
        <f t="shared" si="3"/>
        <v>0</v>
      </c>
      <c r="F46" s="264">
        <f>SUM(E20,G20)</f>
        <v>0</v>
      </c>
      <c r="G46" s="157"/>
      <c r="H46" s="115"/>
    </row>
    <row r="47" spans="2:8" ht="16.5" x14ac:dyDescent="0.15">
      <c r="B47" s="113"/>
      <c r="C47" s="2" t="s">
        <v>740</v>
      </c>
      <c r="D47" s="264">
        <f>E47</f>
        <v>0</v>
      </c>
      <c r="E47" s="264">
        <f t="shared" si="3"/>
        <v>0</v>
      </c>
      <c r="F47" s="264">
        <v>0</v>
      </c>
      <c r="G47" s="157"/>
      <c r="H47" s="115"/>
    </row>
    <row r="48" spans="2:8" ht="16.5" x14ac:dyDescent="0.15">
      <c r="B48" s="113"/>
      <c r="C48" s="266" t="s">
        <v>737</v>
      </c>
      <c r="D48" s="265">
        <f>SUM(D40:D47)</f>
        <v>0</v>
      </c>
      <c r="E48" s="265">
        <f>SUM(E40:E47)</f>
        <v>0</v>
      </c>
      <c r="F48" s="265">
        <f>SUM(F40:F46)</f>
        <v>0</v>
      </c>
      <c r="G48" s="157"/>
      <c r="H48" s="115"/>
    </row>
    <row r="49" spans="2:8" ht="15.75" x14ac:dyDescent="0.15">
      <c r="B49" s="113"/>
      <c r="C49" s="157"/>
      <c r="D49" s="157"/>
      <c r="E49" s="157"/>
      <c r="F49" s="157"/>
      <c r="G49" s="157"/>
      <c r="H49" s="115"/>
    </row>
    <row r="50" spans="2:8" ht="15.75" x14ac:dyDescent="0.15">
      <c r="B50" s="113"/>
      <c r="C50" s="157"/>
      <c r="D50" s="157"/>
      <c r="E50" s="157"/>
      <c r="F50" s="157"/>
      <c r="G50" s="157"/>
      <c r="H50" s="115"/>
    </row>
    <row r="51" spans="2:8" ht="15.75" x14ac:dyDescent="0.15">
      <c r="B51" s="113"/>
      <c r="C51" s="157"/>
      <c r="D51" s="157"/>
      <c r="E51" s="157"/>
      <c r="F51" s="157"/>
      <c r="G51" s="157"/>
      <c r="H51" s="115"/>
    </row>
    <row r="52" spans="2:8" ht="15.75" x14ac:dyDescent="0.15">
      <c r="B52" s="117"/>
      <c r="C52" s="268"/>
      <c r="D52" s="268"/>
      <c r="E52" s="268"/>
      <c r="F52" s="268"/>
      <c r="G52" s="268"/>
      <c r="H52" s="119"/>
    </row>
  </sheetData>
  <sheetProtection selectLockedCells="1"/>
  <mergeCells count="6">
    <mergeCell ref="C10:G10"/>
    <mergeCell ref="C8:G8"/>
    <mergeCell ref="C38:C39"/>
    <mergeCell ref="C12:C13"/>
    <mergeCell ref="C23:F23"/>
    <mergeCell ref="C36:F36"/>
  </mergeCells>
  <phoneticPr fontId="0" type="noConversion"/>
  <printOptions horizontalCentered="1"/>
  <pageMargins left="0.59055118110236227" right="0" top="0.43307086614173229" bottom="0.51181102362204722" header="0.59055118110236227" footer="0"/>
  <pageSetup paperSize="9" firstPageNumber="45" orientation="portrait" useFirstPageNumber="1" horizontalDpi="4294967294" verticalDpi="300" r:id="rId1"/>
  <headerFooter alignWithMargins="0">
    <oddFooter>&amp;L&amp;"Arial,Normal"&amp;8&amp;F/&amp;A&amp;R&amp;"Arial,Normal"&amp;8&amp;P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dimension ref="A1:M37"/>
  <sheetViews>
    <sheetView showGridLines="0" topLeftCell="C1" zoomScale="130" zoomScaleNormal="130" zoomScaleSheetLayoutView="100" workbookViewId="0">
      <selection activeCell="E12" sqref="E12"/>
    </sheetView>
  </sheetViews>
  <sheetFormatPr defaultColWidth="9.625" defaultRowHeight="12.75" x14ac:dyDescent="0.15"/>
  <cols>
    <col min="1" max="1" width="13.25" style="5" customWidth="1"/>
    <col min="2" max="2" width="10" style="5" customWidth="1"/>
    <col min="3" max="3" width="31.625" style="22" customWidth="1"/>
    <col min="4" max="4" width="7.75" style="5" customWidth="1"/>
    <col min="5" max="5" width="43.75" style="5" customWidth="1"/>
    <col min="6" max="6" width="10.625" style="5" customWidth="1"/>
    <col min="7" max="7" width="17.75" style="5" customWidth="1"/>
    <col min="8" max="10" width="18.375" style="5" customWidth="1"/>
    <col min="11" max="16384" width="9.625" style="5"/>
  </cols>
  <sheetData>
    <row r="1" spans="1:12" s="1" customFormat="1" x14ac:dyDescent="0.15">
      <c r="A1" s="238"/>
      <c r="B1" s="259"/>
      <c r="C1" s="259"/>
      <c r="D1" s="259"/>
      <c r="E1" s="259"/>
      <c r="F1" s="259"/>
      <c r="G1" s="259"/>
      <c r="H1" s="259"/>
      <c r="I1" s="259"/>
      <c r="J1" s="259"/>
      <c r="K1" s="259"/>
      <c r="L1" s="239"/>
    </row>
    <row r="2" spans="1:12" s="1" customFormat="1" ht="15.75" customHeight="1" x14ac:dyDescent="0.15">
      <c r="A2" s="113"/>
      <c r="B2" s="103"/>
      <c r="C2" s="103"/>
      <c r="D2" s="103"/>
      <c r="E2" s="103"/>
      <c r="F2" s="103"/>
      <c r="G2" s="103"/>
      <c r="H2" s="103"/>
      <c r="I2" s="103"/>
      <c r="J2" s="103"/>
      <c r="K2" s="169"/>
      <c r="L2" s="257"/>
    </row>
    <row r="3" spans="1:12" s="57" customFormat="1" ht="17.25" customHeight="1" x14ac:dyDescent="0.15">
      <c r="A3" s="113"/>
      <c r="B3" s="103"/>
      <c r="C3" s="270" t="s">
        <v>817</v>
      </c>
      <c r="D3" s="271"/>
      <c r="E3" s="271"/>
      <c r="F3" s="271"/>
      <c r="G3" s="271"/>
      <c r="H3" s="271"/>
      <c r="I3" s="271"/>
      <c r="J3" s="272"/>
      <c r="K3" s="240"/>
      <c r="L3" s="241"/>
    </row>
    <row r="4" spans="1:12" s="4" customFormat="1" ht="16.5" customHeight="1" x14ac:dyDescent="0.15">
      <c r="A4" s="113"/>
      <c r="B4" s="103"/>
      <c r="C4" s="157"/>
      <c r="D4" s="157"/>
      <c r="E4" s="157"/>
      <c r="F4" s="157"/>
      <c r="G4" s="157"/>
      <c r="H4" s="157"/>
      <c r="I4" s="157"/>
      <c r="J4" s="157"/>
      <c r="K4" s="240"/>
      <c r="L4" s="243"/>
    </row>
    <row r="5" spans="1:12" ht="15.75" x14ac:dyDescent="0.15">
      <c r="A5" s="113"/>
      <c r="B5" s="103"/>
      <c r="C5" s="157"/>
      <c r="D5" s="157"/>
      <c r="E5" s="157"/>
      <c r="F5" s="157"/>
      <c r="G5" s="157"/>
      <c r="H5" s="106" t="s">
        <v>93</v>
      </c>
      <c r="I5" s="106"/>
      <c r="J5" s="180" t="str">
        <f>Resumo!E8</f>
        <v>R$ / US$</v>
      </c>
      <c r="K5" s="244"/>
      <c r="L5" s="242"/>
    </row>
    <row r="6" spans="1:12" ht="16.5" customHeight="1" x14ac:dyDescent="0.15">
      <c r="A6" s="113"/>
      <c r="B6" s="103"/>
      <c r="C6" s="157"/>
      <c r="D6" s="157"/>
      <c r="E6" s="157"/>
      <c r="F6" s="157"/>
      <c r="G6" s="157"/>
      <c r="H6" s="106" t="s">
        <v>94</v>
      </c>
      <c r="I6" s="106"/>
      <c r="J6" s="364">
        <f>Resumo!E10</f>
        <v>1.2344999999999999</v>
      </c>
      <c r="K6" s="244"/>
      <c r="L6" s="242"/>
    </row>
    <row r="7" spans="1:12" ht="16.5" customHeight="1" thickBot="1" x14ac:dyDescent="0.2">
      <c r="A7" s="113"/>
      <c r="B7" s="103"/>
      <c r="C7" s="178" t="s">
        <v>95</v>
      </c>
      <c r="D7" s="178" t="s">
        <v>97</v>
      </c>
      <c r="E7" s="178" t="s">
        <v>98</v>
      </c>
      <c r="F7" s="179" t="s">
        <v>99</v>
      </c>
      <c r="G7" s="179" t="s">
        <v>100</v>
      </c>
      <c r="H7" s="180" t="s">
        <v>101</v>
      </c>
      <c r="I7" s="180" t="s">
        <v>102</v>
      </c>
      <c r="J7" s="180" t="s">
        <v>832</v>
      </c>
      <c r="K7" s="244"/>
      <c r="L7" s="242"/>
    </row>
    <row r="8" spans="1:12" ht="14.25" customHeight="1" thickBot="1" x14ac:dyDescent="0.2">
      <c r="A8" s="113"/>
      <c r="B8" s="103"/>
      <c r="C8" s="132" t="s">
        <v>744</v>
      </c>
      <c r="D8" s="273" t="s">
        <v>745</v>
      </c>
      <c r="E8" s="274" t="s">
        <v>746</v>
      </c>
      <c r="F8" s="306"/>
      <c r="G8" s="304"/>
      <c r="H8" s="287">
        <v>0</v>
      </c>
      <c r="I8" s="229">
        <v>0</v>
      </c>
      <c r="J8" s="229">
        <f t="shared" ref="J8:J27" si="0">SUM(H8:I8)</f>
        <v>0</v>
      </c>
      <c r="K8" s="446" t="s">
        <v>747</v>
      </c>
      <c r="L8" s="447"/>
    </row>
    <row r="9" spans="1:12" ht="15" thickBot="1" x14ac:dyDescent="0.2">
      <c r="A9" s="113"/>
      <c r="B9" s="103"/>
      <c r="C9" s="137" t="s">
        <v>744</v>
      </c>
      <c r="D9" s="275" t="s">
        <v>748</v>
      </c>
      <c r="E9" s="276" t="s">
        <v>749</v>
      </c>
      <c r="F9" s="299"/>
      <c r="G9" s="305"/>
      <c r="H9" s="288">
        <v>0</v>
      </c>
      <c r="I9" s="233">
        <v>0</v>
      </c>
      <c r="J9" s="233">
        <f t="shared" si="0"/>
        <v>0</v>
      </c>
      <c r="K9" s="245">
        <f>SUM(H8:H9)</f>
        <v>0</v>
      </c>
      <c r="L9" s="246">
        <f>SUM(I8:I9)</f>
        <v>0</v>
      </c>
    </row>
    <row r="10" spans="1:12" ht="15" thickBot="1" x14ac:dyDescent="0.2">
      <c r="A10" s="113"/>
      <c r="B10" s="103"/>
      <c r="C10" s="132" t="s">
        <v>750</v>
      </c>
      <c r="D10" s="64" t="s">
        <v>751</v>
      </c>
      <c r="E10" s="66" t="s">
        <v>752</v>
      </c>
      <c r="F10" s="44">
        <v>0</v>
      </c>
      <c r="G10" s="302"/>
      <c r="H10" s="287">
        <v>0</v>
      </c>
      <c r="I10" s="229">
        <v>0</v>
      </c>
      <c r="J10" s="229">
        <f t="shared" si="0"/>
        <v>0</v>
      </c>
      <c r="K10" s="446" t="s">
        <v>753</v>
      </c>
      <c r="L10" s="447"/>
    </row>
    <row r="11" spans="1:12" ht="15" thickBot="1" x14ac:dyDescent="0.2">
      <c r="A11" s="113"/>
      <c r="B11" s="103"/>
      <c r="C11" s="137" t="s">
        <v>750</v>
      </c>
      <c r="D11" s="277" t="s">
        <v>754</v>
      </c>
      <c r="E11" s="278" t="s">
        <v>755</v>
      </c>
      <c r="F11" s="48">
        <v>0</v>
      </c>
      <c r="G11" s="303"/>
      <c r="H11" s="288">
        <v>0</v>
      </c>
      <c r="I11" s="233">
        <v>0</v>
      </c>
      <c r="J11" s="233">
        <f t="shared" si="0"/>
        <v>0</v>
      </c>
      <c r="K11" s="245">
        <f>SUM(H10:H11)</f>
        <v>0</v>
      </c>
      <c r="L11" s="246">
        <f>SUM(I10:I11)</f>
        <v>0</v>
      </c>
    </row>
    <row r="12" spans="1:12" ht="14.25" x14ac:dyDescent="0.15">
      <c r="A12" s="113"/>
      <c r="B12" s="103"/>
      <c r="C12" s="132" t="s">
        <v>756</v>
      </c>
      <c r="D12" s="279" t="s">
        <v>757</v>
      </c>
      <c r="E12" s="280" t="s">
        <v>758</v>
      </c>
      <c r="F12" s="307"/>
      <c r="G12" s="294"/>
      <c r="H12" s="289">
        <v>0</v>
      </c>
      <c r="I12" s="290">
        <v>0</v>
      </c>
      <c r="J12" s="290">
        <f t="shared" si="0"/>
        <v>0</v>
      </c>
      <c r="K12" s="244"/>
      <c r="L12" s="242"/>
    </row>
    <row r="13" spans="1:12" ht="26.25" thickBot="1" x14ac:dyDescent="0.2">
      <c r="A13" s="113"/>
      <c r="B13" s="103"/>
      <c r="C13" s="47" t="s">
        <v>756</v>
      </c>
      <c r="D13" s="45" t="s">
        <v>759</v>
      </c>
      <c r="E13" s="50" t="s">
        <v>760</v>
      </c>
      <c r="F13" s="308"/>
      <c r="G13" s="300"/>
      <c r="H13" s="291">
        <v>0</v>
      </c>
      <c r="I13" s="231">
        <v>0</v>
      </c>
      <c r="J13" s="231">
        <f t="shared" si="0"/>
        <v>0</v>
      </c>
      <c r="K13" s="244"/>
      <c r="L13" s="242"/>
    </row>
    <row r="14" spans="1:12" ht="15" thickBot="1" x14ac:dyDescent="0.2">
      <c r="A14" s="113"/>
      <c r="B14" s="103"/>
      <c r="C14" s="47" t="s">
        <v>756</v>
      </c>
      <c r="D14" s="45" t="s">
        <v>761</v>
      </c>
      <c r="E14" s="49" t="s">
        <v>762</v>
      </c>
      <c r="F14" s="46">
        <v>0</v>
      </c>
      <c r="G14" s="237"/>
      <c r="H14" s="291">
        <v>0</v>
      </c>
      <c r="I14" s="231">
        <v>0</v>
      </c>
      <c r="J14" s="231">
        <f t="shared" si="0"/>
        <v>0</v>
      </c>
      <c r="K14" s="446" t="s">
        <v>763</v>
      </c>
      <c r="L14" s="447"/>
    </row>
    <row r="15" spans="1:12" ht="15" thickBot="1" x14ac:dyDescent="0.2">
      <c r="A15" s="113"/>
      <c r="B15" s="103"/>
      <c r="C15" s="137" t="s">
        <v>756</v>
      </c>
      <c r="D15" s="275" t="s">
        <v>764</v>
      </c>
      <c r="E15" s="281" t="s">
        <v>765</v>
      </c>
      <c r="F15" s="282">
        <v>0</v>
      </c>
      <c r="G15" s="295"/>
      <c r="H15" s="288">
        <v>0</v>
      </c>
      <c r="I15" s="233">
        <v>0</v>
      </c>
      <c r="J15" s="233">
        <f t="shared" si="0"/>
        <v>0</v>
      </c>
      <c r="K15" s="245">
        <f>SUM(H12:H15)</f>
        <v>0</v>
      </c>
      <c r="L15" s="246">
        <f>SUM(I12:I15)</f>
        <v>0</v>
      </c>
    </row>
    <row r="16" spans="1:12" ht="14.25" x14ac:dyDescent="0.15">
      <c r="A16" s="113"/>
      <c r="B16" s="103"/>
      <c r="C16" s="132" t="s">
        <v>766</v>
      </c>
      <c r="D16" s="132" t="s">
        <v>767</v>
      </c>
      <c r="E16" s="283" t="s">
        <v>768</v>
      </c>
      <c r="F16" s="306"/>
      <c r="G16" s="296"/>
      <c r="H16" s="287">
        <v>0</v>
      </c>
      <c r="I16" s="229">
        <v>0</v>
      </c>
      <c r="J16" s="229">
        <f t="shared" si="0"/>
        <v>0</v>
      </c>
      <c r="K16" s="244"/>
      <c r="L16" s="242"/>
    </row>
    <row r="17" spans="1:13" ht="14.25" x14ac:dyDescent="0.15">
      <c r="A17" s="113"/>
      <c r="B17" s="103"/>
      <c r="C17" s="47" t="s">
        <v>766</v>
      </c>
      <c r="D17" s="45" t="s">
        <v>769</v>
      </c>
      <c r="E17" s="50" t="s">
        <v>770</v>
      </c>
      <c r="F17" s="237"/>
      <c r="G17" s="297"/>
      <c r="H17" s="291">
        <v>0</v>
      </c>
      <c r="I17" s="231">
        <v>0</v>
      </c>
      <c r="J17" s="231">
        <f t="shared" si="0"/>
        <v>0</v>
      </c>
      <c r="K17" s="244"/>
      <c r="L17" s="242"/>
    </row>
    <row r="18" spans="1:13" ht="14.25" x14ac:dyDescent="0.15">
      <c r="A18" s="113"/>
      <c r="B18" s="103"/>
      <c r="C18" s="47" t="s">
        <v>766</v>
      </c>
      <c r="D18" s="45" t="s">
        <v>771</v>
      </c>
      <c r="E18" s="56" t="s">
        <v>772</v>
      </c>
      <c r="F18" s="237"/>
      <c r="G18" s="297"/>
      <c r="H18" s="291">
        <v>0</v>
      </c>
      <c r="I18" s="231">
        <v>0</v>
      </c>
      <c r="J18" s="231">
        <f t="shared" si="0"/>
        <v>0</v>
      </c>
      <c r="K18" s="244"/>
      <c r="L18" s="242"/>
    </row>
    <row r="19" spans="1:13" ht="15" thickBot="1" x14ac:dyDescent="0.2">
      <c r="A19" s="113"/>
      <c r="B19" s="103"/>
      <c r="C19" s="47" t="s">
        <v>766</v>
      </c>
      <c r="D19" s="47" t="s">
        <v>773</v>
      </c>
      <c r="E19" s="69" t="s">
        <v>774</v>
      </c>
      <c r="F19" s="237"/>
      <c r="G19" s="297"/>
      <c r="H19" s="291">
        <v>0</v>
      </c>
      <c r="I19" s="231">
        <v>0</v>
      </c>
      <c r="J19" s="231">
        <f t="shared" si="0"/>
        <v>0</v>
      </c>
      <c r="K19" s="244"/>
      <c r="L19" s="242"/>
    </row>
    <row r="20" spans="1:13" ht="15" thickBot="1" x14ac:dyDescent="0.2">
      <c r="A20" s="113"/>
      <c r="B20" s="103"/>
      <c r="C20" s="47" t="s">
        <v>766</v>
      </c>
      <c r="D20" s="47" t="s">
        <v>775</v>
      </c>
      <c r="E20" s="69"/>
      <c r="F20" s="237"/>
      <c r="G20" s="297"/>
      <c r="H20" s="291">
        <v>0</v>
      </c>
      <c r="I20" s="231">
        <v>0</v>
      </c>
      <c r="J20" s="231">
        <f t="shared" si="0"/>
        <v>0</v>
      </c>
      <c r="K20" s="446" t="s">
        <v>776</v>
      </c>
      <c r="L20" s="447"/>
    </row>
    <row r="21" spans="1:13" ht="15" thickBot="1" x14ac:dyDescent="0.2">
      <c r="A21" s="113"/>
      <c r="B21" s="103"/>
      <c r="C21" s="137" t="s">
        <v>766</v>
      </c>
      <c r="D21" s="137" t="s">
        <v>777</v>
      </c>
      <c r="E21" s="284"/>
      <c r="F21" s="299"/>
      <c r="G21" s="298"/>
      <c r="H21" s="288">
        <v>0</v>
      </c>
      <c r="I21" s="233">
        <v>0</v>
      </c>
      <c r="J21" s="233">
        <f t="shared" si="0"/>
        <v>0</v>
      </c>
      <c r="K21" s="245">
        <f>SUM(H16:H21)</f>
        <v>0</v>
      </c>
      <c r="L21" s="246">
        <f>SUM(I16:I21)</f>
        <v>0</v>
      </c>
    </row>
    <row r="22" spans="1:13" ht="14.25" x14ac:dyDescent="0.15">
      <c r="A22" s="113"/>
      <c r="B22" s="103"/>
      <c r="C22" s="132" t="s">
        <v>778</v>
      </c>
      <c r="D22" s="273" t="s">
        <v>779</v>
      </c>
      <c r="E22" s="285" t="s">
        <v>780</v>
      </c>
      <c r="F22" s="306"/>
      <c r="G22" s="296"/>
      <c r="H22" s="287">
        <v>0</v>
      </c>
      <c r="I22" s="290">
        <v>0</v>
      </c>
      <c r="J22" s="290">
        <f t="shared" si="0"/>
        <v>0</v>
      </c>
      <c r="K22" s="244"/>
      <c r="L22" s="242"/>
    </row>
    <row r="23" spans="1:13" ht="14.25" x14ac:dyDescent="0.15">
      <c r="A23" s="113"/>
      <c r="B23" s="103"/>
      <c r="C23" s="47" t="s">
        <v>778</v>
      </c>
      <c r="D23" s="45" t="s">
        <v>781</v>
      </c>
      <c r="E23" s="67" t="s">
        <v>782</v>
      </c>
      <c r="F23" s="46">
        <v>0</v>
      </c>
      <c r="G23" s="301"/>
      <c r="H23" s="291">
        <v>0</v>
      </c>
      <c r="I23" s="231">
        <v>0</v>
      </c>
      <c r="J23" s="231">
        <f t="shared" si="0"/>
        <v>0</v>
      </c>
      <c r="K23" s="244"/>
      <c r="L23" s="242"/>
    </row>
    <row r="24" spans="1:13" ht="14.25" x14ac:dyDescent="0.15">
      <c r="A24" s="113"/>
      <c r="B24" s="103"/>
      <c r="C24" s="47" t="s">
        <v>778</v>
      </c>
      <c r="D24" s="45" t="s">
        <v>783</v>
      </c>
      <c r="E24" s="62" t="s">
        <v>784</v>
      </c>
      <c r="F24" s="46">
        <v>0</v>
      </c>
      <c r="G24" s="301"/>
      <c r="H24" s="291">
        <v>0</v>
      </c>
      <c r="I24" s="231">
        <v>0</v>
      </c>
      <c r="J24" s="231">
        <f t="shared" si="0"/>
        <v>0</v>
      </c>
      <c r="K24" s="244"/>
      <c r="L24" s="242"/>
    </row>
    <row r="25" spans="1:13" s="39" customFormat="1" ht="15" thickBot="1" x14ac:dyDescent="0.2">
      <c r="A25" s="113"/>
      <c r="B25" s="103"/>
      <c r="C25" s="47" t="s">
        <v>778</v>
      </c>
      <c r="D25" s="45" t="s">
        <v>785</v>
      </c>
      <c r="E25" s="67" t="s">
        <v>786</v>
      </c>
      <c r="F25" s="65">
        <v>0</v>
      </c>
      <c r="G25" s="301"/>
      <c r="H25" s="291">
        <v>0</v>
      </c>
      <c r="I25" s="231">
        <v>0</v>
      </c>
      <c r="J25" s="231">
        <f t="shared" si="0"/>
        <v>0</v>
      </c>
      <c r="K25" s="244"/>
      <c r="L25" s="242"/>
    </row>
    <row r="26" spans="1:13" ht="15" thickBot="1" x14ac:dyDescent="0.2">
      <c r="A26" s="113"/>
      <c r="B26" s="103"/>
      <c r="C26" s="47" t="s">
        <v>778</v>
      </c>
      <c r="D26" s="45" t="s">
        <v>787</v>
      </c>
      <c r="E26" s="67" t="s">
        <v>788</v>
      </c>
      <c r="F26" s="65">
        <v>0</v>
      </c>
      <c r="G26" s="301"/>
      <c r="H26" s="292">
        <v>0</v>
      </c>
      <c r="I26" s="293">
        <v>0</v>
      </c>
      <c r="J26" s="293">
        <f t="shared" si="0"/>
        <v>0</v>
      </c>
      <c r="K26" s="446" t="s">
        <v>789</v>
      </c>
      <c r="L26" s="447"/>
      <c r="M26" s="39"/>
    </row>
    <row r="27" spans="1:13" ht="15" thickBot="1" x14ac:dyDescent="0.2">
      <c r="A27" s="113"/>
      <c r="B27" s="103"/>
      <c r="C27" s="137" t="s">
        <v>778</v>
      </c>
      <c r="D27" s="275" t="s">
        <v>790</v>
      </c>
      <c r="E27" s="68" t="s">
        <v>791</v>
      </c>
      <c r="F27" s="299"/>
      <c r="G27" s="298"/>
      <c r="H27" s="288">
        <v>0</v>
      </c>
      <c r="I27" s="233">
        <v>0</v>
      </c>
      <c r="J27" s="233">
        <f t="shared" si="0"/>
        <v>0</v>
      </c>
      <c r="K27" s="245">
        <f>SUM(H22:H27)</f>
        <v>0</v>
      </c>
      <c r="L27" s="246">
        <f>SUM(I22:I27)</f>
        <v>0</v>
      </c>
      <c r="M27" s="39"/>
    </row>
    <row r="28" spans="1:13" ht="14.25" x14ac:dyDescent="0.15">
      <c r="A28" s="113"/>
      <c r="B28" s="167"/>
      <c r="C28" s="103"/>
      <c r="D28" s="103"/>
      <c r="E28" s="103"/>
      <c r="F28" s="103"/>
      <c r="G28" s="103"/>
      <c r="H28" s="103"/>
      <c r="I28" s="103"/>
      <c r="J28" s="167"/>
      <c r="K28" s="167"/>
      <c r="L28" s="242"/>
      <c r="M28" s="39"/>
    </row>
    <row r="29" spans="1:13" ht="14.25" x14ac:dyDescent="0.15">
      <c r="A29" s="113"/>
      <c r="B29" s="167"/>
      <c r="C29" s="250"/>
      <c r="D29" s="250"/>
      <c r="E29" s="250"/>
      <c r="F29" s="167"/>
      <c r="G29" s="251"/>
      <c r="H29" s="167"/>
      <c r="I29" s="167"/>
      <c r="J29" s="167"/>
      <c r="K29" s="167"/>
      <c r="L29" s="242"/>
      <c r="M29" s="39"/>
    </row>
    <row r="30" spans="1:13" ht="14.25" x14ac:dyDescent="0.15">
      <c r="A30" s="113"/>
      <c r="B30" s="167"/>
      <c r="C30" s="250"/>
      <c r="D30" s="250"/>
      <c r="E30" s="250"/>
      <c r="F30" s="167"/>
      <c r="G30" s="167"/>
      <c r="H30" s="202" t="s">
        <v>101</v>
      </c>
      <c r="I30" s="202" t="s">
        <v>102</v>
      </c>
      <c r="J30" s="180" t="s">
        <v>832</v>
      </c>
      <c r="K30" s="167"/>
      <c r="L30" s="242"/>
      <c r="M30" s="39"/>
    </row>
    <row r="31" spans="1:13" ht="14.25" x14ac:dyDescent="0.15">
      <c r="A31" s="113"/>
      <c r="B31" s="167"/>
      <c r="C31" s="250"/>
      <c r="D31" s="250"/>
      <c r="E31" s="250"/>
      <c r="F31" s="167"/>
      <c r="G31" s="252" t="s">
        <v>728</v>
      </c>
      <c r="H31" s="286">
        <f t="shared" ref="H31:J31" si="1">SUM(H8:H27)</f>
        <v>0</v>
      </c>
      <c r="I31" s="286">
        <f t="shared" si="1"/>
        <v>0</v>
      </c>
      <c r="J31" s="286">
        <f t="shared" si="1"/>
        <v>0</v>
      </c>
      <c r="K31" s="167"/>
      <c r="L31" s="242"/>
      <c r="M31" s="39"/>
    </row>
    <row r="32" spans="1:13" ht="14.25" x14ac:dyDescent="0.15">
      <c r="A32" s="113"/>
      <c r="B32" s="167"/>
      <c r="C32" s="167"/>
      <c r="D32" s="167"/>
      <c r="E32" s="167"/>
      <c r="F32" s="167"/>
      <c r="G32" s="167"/>
      <c r="H32" s="167"/>
      <c r="I32" s="167"/>
      <c r="J32" s="167"/>
      <c r="K32" s="167"/>
      <c r="L32" s="242"/>
      <c r="M32" s="39"/>
    </row>
    <row r="33" spans="1:13" ht="14.25" x14ac:dyDescent="0.15">
      <c r="A33" s="113"/>
      <c r="B33" s="167"/>
      <c r="C33" s="479" t="s">
        <v>850</v>
      </c>
      <c r="D33" s="480"/>
      <c r="E33" s="480"/>
      <c r="F33" s="480"/>
      <c r="G33" s="480"/>
      <c r="H33" s="480"/>
      <c r="I33" s="480"/>
      <c r="J33" s="481"/>
      <c r="K33" s="167"/>
      <c r="L33" s="242"/>
      <c r="M33" s="39"/>
    </row>
    <row r="34" spans="1:13" ht="14.25" x14ac:dyDescent="0.15">
      <c r="A34" s="113"/>
      <c r="B34" s="167"/>
      <c r="C34" s="482" t="s">
        <v>851</v>
      </c>
      <c r="D34" s="483"/>
      <c r="E34" s="483"/>
      <c r="F34" s="483"/>
      <c r="G34" s="483"/>
      <c r="H34" s="483"/>
      <c r="I34" s="483"/>
      <c r="J34" s="484"/>
      <c r="K34" s="167"/>
      <c r="L34" s="242"/>
      <c r="M34" s="39"/>
    </row>
    <row r="35" spans="1:13" ht="14.25" x14ac:dyDescent="0.15">
      <c r="A35" s="113"/>
      <c r="B35" s="167"/>
      <c r="C35" s="482" t="s">
        <v>852</v>
      </c>
      <c r="D35" s="483"/>
      <c r="E35" s="483"/>
      <c r="F35" s="483"/>
      <c r="G35" s="483"/>
      <c r="H35" s="483"/>
      <c r="I35" s="483"/>
      <c r="J35" s="484"/>
      <c r="K35" s="167"/>
      <c r="L35" s="242"/>
      <c r="M35" s="39"/>
    </row>
    <row r="36" spans="1:13" ht="27.75" customHeight="1" x14ac:dyDescent="0.15">
      <c r="A36" s="113"/>
      <c r="B36" s="167"/>
      <c r="C36" s="485" t="s">
        <v>844</v>
      </c>
      <c r="D36" s="486"/>
      <c r="E36" s="486"/>
      <c r="F36" s="486"/>
      <c r="G36" s="486"/>
      <c r="H36" s="486"/>
      <c r="I36" s="486"/>
      <c r="J36" s="487"/>
      <c r="K36" s="167"/>
      <c r="L36" s="242"/>
    </row>
    <row r="37" spans="1:13" ht="14.25" x14ac:dyDescent="0.15">
      <c r="A37" s="117"/>
      <c r="B37" s="253"/>
      <c r="C37" s="253"/>
      <c r="D37" s="253"/>
      <c r="E37" s="253"/>
      <c r="F37" s="253"/>
      <c r="G37" s="253"/>
      <c r="H37" s="253"/>
      <c r="I37" s="253"/>
      <c r="J37" s="253"/>
      <c r="K37" s="253"/>
      <c r="L37" s="248"/>
    </row>
  </sheetData>
  <sheetProtection selectLockedCells="1"/>
  <mergeCells count="9">
    <mergeCell ref="C33:J33"/>
    <mergeCell ref="C34:J34"/>
    <mergeCell ref="C35:J35"/>
    <mergeCell ref="C36:J36"/>
    <mergeCell ref="K8:L8"/>
    <mergeCell ref="K10:L10"/>
    <mergeCell ref="K14:L14"/>
    <mergeCell ref="K20:L20"/>
    <mergeCell ref="K26:L26"/>
  </mergeCells>
  <phoneticPr fontId="0" type="noConversion"/>
  <printOptions horizontalCentered="1"/>
  <pageMargins left="0.59055118110236227" right="0" top="0.43307086614173229" bottom="0.70866141732283472" header="0.59055118110236227" footer="0"/>
  <pageSetup paperSize="9" scale="84" firstPageNumber="47" orientation="portrait" useFirstPageNumber="1" horizontalDpi="300" verticalDpi="300" r:id="rId1"/>
  <headerFooter alignWithMargins="0">
    <oddFooter>&amp;L&amp;"Arial,Normal"&amp;8&amp;F/&amp;A&amp;R&amp;"Arial,Normal"&amp;8&amp;P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IV86"/>
  <sheetViews>
    <sheetView zoomScale="80" zoomScaleNormal="80" workbookViewId="0">
      <pane xSplit="4" ySplit="4" topLeftCell="E5" activePane="bottomRight" state="frozen"/>
      <selection pane="topRight" activeCell="E1" sqref="E1"/>
      <selection pane="bottomLeft" activeCell="A5" sqref="A5"/>
      <selection pane="bottomRight" activeCell="D6" sqref="D6"/>
    </sheetView>
  </sheetViews>
  <sheetFormatPr defaultRowHeight="12.75" x14ac:dyDescent="0.15"/>
  <cols>
    <col min="1" max="1" width="9.375" style="5" customWidth="1"/>
    <col min="2" max="2" width="7" customWidth="1"/>
    <col min="3" max="3" width="33" customWidth="1"/>
    <col min="4" max="4" width="19.875" customWidth="1"/>
    <col min="5" max="5" width="11.75" customWidth="1"/>
    <col min="6" max="75" width="13.125" customWidth="1"/>
    <col min="76" max="77" width="12.125" customWidth="1"/>
  </cols>
  <sheetData>
    <row r="1" spans="1:256" s="1" customFormat="1" ht="13.5" thickBot="1" x14ac:dyDescent="0.2">
      <c r="A1" s="259"/>
      <c r="B1" s="259"/>
      <c r="C1" s="259"/>
      <c r="D1" s="259"/>
      <c r="E1" s="259"/>
      <c r="F1" s="259"/>
      <c r="G1" s="259"/>
      <c r="H1" s="259"/>
      <c r="I1" s="355"/>
      <c r="J1" s="355"/>
      <c r="K1" s="355"/>
      <c r="L1" s="355"/>
      <c r="M1" s="355"/>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c r="BV1" s="354"/>
      <c r="BW1" s="354"/>
      <c r="BX1" s="354"/>
      <c r="BY1" s="354"/>
      <c r="BZ1" s="354"/>
      <c r="CA1" s="354"/>
    </row>
    <row r="2" spans="1:256" s="1" customFormat="1" ht="16.5" customHeight="1" x14ac:dyDescent="0.15">
      <c r="A2" s="103"/>
      <c r="B2" s="491" t="s">
        <v>792</v>
      </c>
      <c r="C2" s="492"/>
      <c r="D2" s="357" t="s">
        <v>793</v>
      </c>
      <c r="E2" s="351">
        <v>45536</v>
      </c>
      <c r="F2" s="103"/>
      <c r="G2" s="359" t="s">
        <v>93</v>
      </c>
      <c r="H2" s="180" t="str">
        <f>Resumo!E8</f>
        <v>R$ / US$</v>
      </c>
      <c r="I2" s="356"/>
      <c r="J2" s="356"/>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c r="BY2" s="354"/>
      <c r="BZ2" s="354"/>
      <c r="CA2" s="354"/>
    </row>
    <row r="3" spans="1:256" ht="16.5" customHeight="1" thickBot="1" x14ac:dyDescent="0.25">
      <c r="A3" s="259"/>
      <c r="B3" s="493"/>
      <c r="C3" s="494"/>
      <c r="D3" s="357" t="s">
        <v>794</v>
      </c>
      <c r="E3" s="358">
        <v>45853</v>
      </c>
      <c r="F3" s="349"/>
      <c r="G3" s="359" t="s">
        <v>94</v>
      </c>
      <c r="H3" s="364">
        <f>Resumo!E10</f>
        <v>1.2344999999999999</v>
      </c>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50"/>
      <c r="CA3" s="350"/>
      <c r="CB3" s="10"/>
      <c r="CC3" s="10"/>
      <c r="CD3" s="10"/>
      <c r="CE3" s="10"/>
      <c r="CF3" s="10"/>
      <c r="CG3" s="10"/>
      <c r="CH3" s="10"/>
      <c r="CI3" s="10"/>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15" thickBot="1" x14ac:dyDescent="0.25">
      <c r="A4" s="103"/>
      <c r="B4" s="360" t="s">
        <v>95</v>
      </c>
      <c r="C4" s="361" t="s">
        <v>795</v>
      </c>
      <c r="D4" s="362" t="s">
        <v>796</v>
      </c>
      <c r="E4" s="363">
        <f>E2</f>
        <v>45536</v>
      </c>
      <c r="F4" s="363">
        <f>IF(EDATE($E$2,1)&lt;$E$3,EDATE($E$2,1),"")</f>
        <v>45566</v>
      </c>
      <c r="G4" s="363">
        <f>IF(EDATE($E$2,2)&lt;$E$3,EDATE($E$2,2),"")</f>
        <v>45597</v>
      </c>
      <c r="H4" s="363">
        <f>IF(EDATE($E$2,3)&lt;$E$3,EDATE($E$2,3),"")</f>
        <v>45627</v>
      </c>
      <c r="I4" s="363">
        <f>IF(EDATE($E$2,4)&lt;$E$3,EDATE($E$2,4),"")</f>
        <v>45658</v>
      </c>
      <c r="J4" s="363">
        <f>IF(EDATE($E$2,5)&lt;$E$3,EDATE($E$2,5),"")</f>
        <v>45689</v>
      </c>
      <c r="K4" s="363">
        <f>IF(EDATE($E$2,6)&lt;$E$3,EDATE($E$2,6),"")</f>
        <v>45717</v>
      </c>
      <c r="L4" s="363">
        <f>IF(EDATE($E$2,7)&lt;$E$3,EDATE($E$2,7),"")</f>
        <v>45748</v>
      </c>
      <c r="M4" s="363">
        <f>IF(EDATE($E$2,8)&lt;$E$3,EDATE($E$2,8),"")</f>
        <v>45778</v>
      </c>
      <c r="N4" s="363">
        <f>IF(EDATE($E$2,9)&lt;$E$3,EDATE($E$2,9),"")</f>
        <v>45809</v>
      </c>
      <c r="O4" s="363">
        <f>IF(EDATE($E$2,10)&lt;$E$3,EDATE($E$2,10),"")</f>
        <v>45839</v>
      </c>
      <c r="P4" s="363" t="str">
        <f>IF(EDATE($E$2,11)&lt;$E$3,EDATE($E$2,11),"")</f>
        <v/>
      </c>
      <c r="Q4" s="363" t="str">
        <f>IF(EDATE($E$2,12)&lt;$E$3,EDATE($E$2,12),"")</f>
        <v/>
      </c>
      <c r="R4" s="363" t="str">
        <f>IF(EDATE($E$2,13)&lt;$E$3,EDATE($E$2,13),"")</f>
        <v/>
      </c>
      <c r="S4" s="363" t="str">
        <f>IF(EDATE($E$2,14)&lt;$E$3,EDATE($E$2,14),"")</f>
        <v/>
      </c>
      <c r="T4" s="363" t="str">
        <f>IF(EDATE($E$2,15)&lt;$E$3,EDATE($E$2,15),"")</f>
        <v/>
      </c>
      <c r="U4" s="363" t="str">
        <f>IF(EDATE($E$2,16)&lt;$E$3,EDATE($E$2,16),"")</f>
        <v/>
      </c>
      <c r="V4" s="363" t="str">
        <f>IF(EDATE($E$2,17)&lt;$E$3,EDATE($E$2,17),"")</f>
        <v/>
      </c>
      <c r="W4" s="363" t="str">
        <f>IF(EDATE($E$2,18)&lt;$E$3,EDATE($E$2,18),"")</f>
        <v/>
      </c>
      <c r="X4" s="363" t="str">
        <f>IF(EDATE($E$2,19)&lt;$E$3,EDATE($E$2,19),"")</f>
        <v/>
      </c>
      <c r="Y4" s="363" t="str">
        <f>IF(EDATE($E$2,20)&lt;$E$3,EDATE($E$2,20),"")</f>
        <v/>
      </c>
      <c r="Z4" s="363" t="str">
        <f>IF(EDATE($E$2,21)&lt;$E$3,EDATE($E$2,21),"")</f>
        <v/>
      </c>
      <c r="AA4" s="363" t="str">
        <f>IF(EDATE($E$2,22)&lt;$E$3,EDATE($E$2,22),"")</f>
        <v/>
      </c>
      <c r="AB4" s="363" t="str">
        <f>IF(EDATE($E$2,23)&lt;$E$3,EDATE($E$2,23),"")</f>
        <v/>
      </c>
      <c r="AC4" s="363" t="str">
        <f>IF(EDATE($E$2,24)&lt;$E$3,EDATE($E$2,24),"")</f>
        <v/>
      </c>
      <c r="AD4" s="363" t="str">
        <f>IF(EDATE($E$2,25)&lt;$E$3,EDATE($E$2,25),"")</f>
        <v/>
      </c>
      <c r="AE4" s="363" t="str">
        <f>IF(EDATE($E$2,26)&lt;$E$3,EDATE($E$2,26),"")</f>
        <v/>
      </c>
      <c r="AF4" s="363" t="str">
        <f>IF(EDATE($E$2,27)&lt;$E$3,EDATE($E$2,27),"")</f>
        <v/>
      </c>
      <c r="AG4" s="363" t="str">
        <f>IF(EDATE($E$2,28)&lt;$E$3,EDATE($E$2,28),"")</f>
        <v/>
      </c>
      <c r="AH4" s="363" t="str">
        <f>IF(EDATE($E$2,29)&lt;$E$3,EDATE($E$2,29),"")</f>
        <v/>
      </c>
      <c r="AI4" s="363" t="str">
        <f>IF(EDATE($E$2,30)&lt;$E$3,EDATE($E$2,30),"")</f>
        <v/>
      </c>
      <c r="AJ4" s="363" t="str">
        <f>IF(EDATE($E$2,31)&lt;$E$3,EDATE($E$2,31),"")</f>
        <v/>
      </c>
      <c r="AK4" s="363" t="str">
        <f>IF(EDATE($E$2,32)&lt;$E$3,EDATE($E$2,32),"")</f>
        <v/>
      </c>
      <c r="AL4" s="363" t="str">
        <f>IF(EDATE($E$2,33)&lt;$E$3,EDATE($E$2,33),"")</f>
        <v/>
      </c>
      <c r="AM4" s="363" t="str">
        <f>IF(EDATE($E$2,34)&lt;$E$3,EDATE($E$2,34),"")</f>
        <v/>
      </c>
      <c r="AN4" s="363" t="str">
        <f>IF(EDATE($E$2,35)&lt;$E$3,EDATE($E$2,35),"")</f>
        <v/>
      </c>
      <c r="AO4" s="363" t="str">
        <f>IF(EDATE($E$2,36)&lt;$E$3,EDATE($E$2,36),"")</f>
        <v/>
      </c>
      <c r="AP4" s="363" t="str">
        <f>IF(EDATE($E$2,37)&lt;$E$3,EDATE($E$2,37),"")</f>
        <v/>
      </c>
      <c r="AQ4" s="363" t="str">
        <f>IF(EDATE($E$2,38)&lt;$E$3,EDATE($E$2,38),"")</f>
        <v/>
      </c>
      <c r="AR4" s="363" t="str">
        <f>IF(EDATE($E$2,39)&lt;$E$3,EDATE($E$2,39),"")</f>
        <v/>
      </c>
      <c r="AS4" s="363" t="str">
        <f>IF(EDATE($E$2,40)&lt;$E$3,EDATE($E$2,40),"")</f>
        <v/>
      </c>
      <c r="AT4" s="363" t="str">
        <f>IF(EDATE($E$2,41)&lt;$E$3,EDATE($E$2,41),"")</f>
        <v/>
      </c>
      <c r="AU4" s="363" t="str">
        <f>IF(EDATE($E$2,42)&lt;$E$3,EDATE($E$2,42),"")</f>
        <v/>
      </c>
      <c r="AV4" s="363" t="str">
        <f>IF(EDATE($E$2,43)&lt;$E$3,EDATE($E$2,43),"")</f>
        <v/>
      </c>
      <c r="AW4" s="363" t="str">
        <f>IF(EDATE($E$2,44)&lt;$E$3,EDATE($E$2,44),"")</f>
        <v/>
      </c>
      <c r="AX4" s="363" t="str">
        <f>IF(EDATE($E$2,45)&lt;$E$3,EDATE($E$2,45),"")</f>
        <v/>
      </c>
      <c r="AY4" s="363" t="str">
        <f>IF(EDATE($E$2,46)&lt;$E$3,EDATE($E$2,46),"")</f>
        <v/>
      </c>
      <c r="AZ4" s="363" t="str">
        <f>IF(EDATE($E$2,47)&lt;$E$3,EDATE($E$2,47),"")</f>
        <v/>
      </c>
      <c r="BA4" s="363" t="str">
        <f>IF(EDATE($E$2,48)&lt;$E$3,EDATE($E$2,48),"")</f>
        <v/>
      </c>
      <c r="BB4" s="363" t="str">
        <f>IF(EDATE($E$2,49)&lt;$E$3,EDATE($E$2,49),"")</f>
        <v/>
      </c>
      <c r="BC4" s="363" t="str">
        <f>IF(EDATE($E$2,50)&lt;$E$3,EDATE($E$2,50),"")</f>
        <v/>
      </c>
      <c r="BD4" s="363" t="str">
        <f>IF(EDATE($E$2,51)&lt;$E$3,EDATE($E$2,51),"")</f>
        <v/>
      </c>
      <c r="BE4" s="363" t="str">
        <f>IF(EDATE($E$2,52)&lt;$E$3,EDATE($E$2,52),"")</f>
        <v/>
      </c>
      <c r="BF4" s="363" t="str">
        <f>IF(EDATE($E$2,53)&lt;$E$3,EDATE($E$2,53),"")</f>
        <v/>
      </c>
      <c r="BG4" s="363" t="str">
        <f>IF(EDATE($E$2,54)&lt;$E$3,EDATE($E$2,54),"")</f>
        <v/>
      </c>
      <c r="BH4" s="363" t="str">
        <f>IF(EDATE($E$2,55)&lt;$E$3,EDATE($E$2,55),"")</f>
        <v/>
      </c>
      <c r="BI4" s="363" t="str">
        <f>IF(EDATE($E$2,56)&lt;$E$3,EDATE($E$2,56),"")</f>
        <v/>
      </c>
      <c r="BJ4" s="363" t="str">
        <f>IF(EDATE($E$2,57)&lt;$E$3,EDATE($E$2,57),"")</f>
        <v/>
      </c>
      <c r="BK4" s="363" t="str">
        <f>IF(EDATE($E$2,58)&lt;$E$3,EDATE($E$2,58),"")</f>
        <v/>
      </c>
      <c r="BL4" s="363" t="str">
        <f>IF(EDATE($E$2,59)&lt;$E$3,EDATE($E$2,59),"")</f>
        <v/>
      </c>
      <c r="BM4" s="363" t="str">
        <f>IF(EDATE($E$2,60)&lt;$E$3,EDATE($E$2,60),"")</f>
        <v/>
      </c>
      <c r="BN4" s="363" t="str">
        <f>IF(EDATE($E$2,61)&lt;$E$3,EDATE($E$2,61),"")</f>
        <v/>
      </c>
      <c r="BO4" s="363" t="str">
        <f>IF(EDATE($E$2,62)&lt;$E$3,EDATE($E$2,62),"")</f>
        <v/>
      </c>
      <c r="BP4" s="363" t="str">
        <f>IF(EDATE($E$2,63)&lt;$E$3,EDATE($E$2,63),"")</f>
        <v/>
      </c>
      <c r="BQ4" s="363" t="str">
        <f>IF(EDATE($E$2,64)&lt;$E$3,EDATE($E$2,64),"")</f>
        <v/>
      </c>
      <c r="BR4" s="363" t="str">
        <f>IF(EDATE($E$2,65)&lt;$E$3,EDATE($E$2,65),"")</f>
        <v/>
      </c>
      <c r="BS4" s="363" t="str">
        <f>IF(EDATE($E$2,66)&lt;$E$3,EDATE($E$2,66),"")</f>
        <v/>
      </c>
      <c r="BT4" s="363" t="str">
        <f>IF(EDATE($E$2,67)&lt;$E$3,EDATE($E$2,67),"")</f>
        <v/>
      </c>
      <c r="BU4" s="363" t="str">
        <f>IF(EDATE($E$2,68)&lt;$E$3,EDATE($E$2,68),"")</f>
        <v/>
      </c>
      <c r="BV4" s="363" t="str">
        <f>IF(EDATE($E$2,69)&lt;$E$3,EDATE($E$2,69),"")</f>
        <v/>
      </c>
      <c r="BW4" s="363" t="str">
        <f>IF(EDATE($E$2,70)&lt;$E$3,EDATE($E$2,70),"")</f>
        <v/>
      </c>
      <c r="BX4" s="363" t="str">
        <f>IF(EDATE($E$2,71)&lt;$E$3,EDATE($E$2,71),"")</f>
        <v/>
      </c>
      <c r="BY4" s="363" t="s">
        <v>845</v>
      </c>
      <c r="BZ4" s="350"/>
      <c r="CA4" s="350"/>
      <c r="CB4" s="10"/>
      <c r="CC4" s="10"/>
      <c r="CD4" s="10"/>
      <c r="CE4" s="10"/>
      <c r="CF4" s="10"/>
      <c r="CG4" s="10"/>
      <c r="CH4" s="10"/>
      <c r="CI4" s="10"/>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ht="14.25" x14ac:dyDescent="0.2">
      <c r="A5" s="103"/>
      <c r="B5" s="309" t="s">
        <v>797</v>
      </c>
      <c r="C5" s="12" t="s">
        <v>798</v>
      </c>
      <c r="D5" s="314">
        <f>D6+D7+D8+D9</f>
        <v>0</v>
      </c>
      <c r="E5" s="326">
        <f>E6+E7+E8+E9</f>
        <v>0</v>
      </c>
      <c r="F5" s="332">
        <f>F6+F7+F8+F9</f>
        <v>0</v>
      </c>
      <c r="G5" s="332">
        <f>G6+G7+G8+G9</f>
        <v>0</v>
      </c>
      <c r="H5" s="332">
        <f>H6+H7+H8+H9</f>
        <v>0</v>
      </c>
      <c r="I5" s="332">
        <f t="shared" ref="I5:AA5" si="0">I6+I7+I8+I9</f>
        <v>0</v>
      </c>
      <c r="J5" s="332">
        <f t="shared" si="0"/>
        <v>0</v>
      </c>
      <c r="K5" s="332">
        <f t="shared" si="0"/>
        <v>0</v>
      </c>
      <c r="L5" s="332">
        <f t="shared" si="0"/>
        <v>0</v>
      </c>
      <c r="M5" s="332">
        <f t="shared" si="0"/>
        <v>0</v>
      </c>
      <c r="N5" s="332">
        <f t="shared" si="0"/>
        <v>0</v>
      </c>
      <c r="O5" s="332">
        <f t="shared" si="0"/>
        <v>0</v>
      </c>
      <c r="P5" s="332">
        <f t="shared" si="0"/>
        <v>0</v>
      </c>
      <c r="Q5" s="332">
        <f t="shared" si="0"/>
        <v>0</v>
      </c>
      <c r="R5" s="332">
        <f t="shared" si="0"/>
        <v>0</v>
      </c>
      <c r="S5" s="332">
        <f t="shared" si="0"/>
        <v>0</v>
      </c>
      <c r="T5" s="332">
        <f t="shared" si="0"/>
        <v>0</v>
      </c>
      <c r="U5" s="332">
        <f t="shared" si="0"/>
        <v>0</v>
      </c>
      <c r="V5" s="332">
        <f t="shared" si="0"/>
        <v>0</v>
      </c>
      <c r="W5" s="332">
        <f t="shared" si="0"/>
        <v>0</v>
      </c>
      <c r="X5" s="332">
        <f t="shared" si="0"/>
        <v>0</v>
      </c>
      <c r="Y5" s="332">
        <f t="shared" si="0"/>
        <v>0</v>
      </c>
      <c r="Z5" s="332">
        <f t="shared" si="0"/>
        <v>0</v>
      </c>
      <c r="AA5" s="332">
        <f t="shared" si="0"/>
        <v>0</v>
      </c>
      <c r="AB5" s="332">
        <f>AB6+AB7+AB8+AB9</f>
        <v>0</v>
      </c>
      <c r="AC5" s="332">
        <f t="shared" ref="AC5:AN5" si="1">AC6+AC7+AC8+AC9</f>
        <v>0</v>
      </c>
      <c r="AD5" s="332">
        <f t="shared" si="1"/>
        <v>0</v>
      </c>
      <c r="AE5" s="332">
        <f t="shared" si="1"/>
        <v>0</v>
      </c>
      <c r="AF5" s="332">
        <f t="shared" si="1"/>
        <v>0</v>
      </c>
      <c r="AG5" s="332">
        <f t="shared" si="1"/>
        <v>0</v>
      </c>
      <c r="AH5" s="332">
        <f t="shared" si="1"/>
        <v>0</v>
      </c>
      <c r="AI5" s="332">
        <f t="shared" si="1"/>
        <v>0</v>
      </c>
      <c r="AJ5" s="332">
        <f t="shared" si="1"/>
        <v>0</v>
      </c>
      <c r="AK5" s="332">
        <f t="shared" si="1"/>
        <v>0</v>
      </c>
      <c r="AL5" s="332">
        <f t="shared" si="1"/>
        <v>0</v>
      </c>
      <c r="AM5" s="332">
        <f t="shared" si="1"/>
        <v>0</v>
      </c>
      <c r="AN5" s="332">
        <f t="shared" si="1"/>
        <v>0</v>
      </c>
      <c r="AO5" s="332">
        <f t="shared" ref="AO5:BX5" si="2">AO6+AO7+AO8+AO9</f>
        <v>0</v>
      </c>
      <c r="AP5" s="332">
        <f t="shared" si="2"/>
        <v>0</v>
      </c>
      <c r="AQ5" s="332">
        <f t="shared" si="2"/>
        <v>0</v>
      </c>
      <c r="AR5" s="332">
        <f t="shared" si="2"/>
        <v>0</v>
      </c>
      <c r="AS5" s="332">
        <f t="shared" si="2"/>
        <v>0</v>
      </c>
      <c r="AT5" s="332">
        <f t="shared" si="2"/>
        <v>0</v>
      </c>
      <c r="AU5" s="332">
        <f t="shared" si="2"/>
        <v>0</v>
      </c>
      <c r="AV5" s="332">
        <f t="shared" si="2"/>
        <v>0</v>
      </c>
      <c r="AW5" s="332">
        <f t="shared" si="2"/>
        <v>0</v>
      </c>
      <c r="AX5" s="332">
        <f t="shared" si="2"/>
        <v>0</v>
      </c>
      <c r="AY5" s="332">
        <f t="shared" si="2"/>
        <v>0</v>
      </c>
      <c r="AZ5" s="332">
        <f t="shared" si="2"/>
        <v>0</v>
      </c>
      <c r="BA5" s="332">
        <f t="shared" si="2"/>
        <v>0</v>
      </c>
      <c r="BB5" s="332">
        <f t="shared" si="2"/>
        <v>0</v>
      </c>
      <c r="BC5" s="332">
        <f t="shared" si="2"/>
        <v>0</v>
      </c>
      <c r="BD5" s="332">
        <f t="shared" si="2"/>
        <v>0</v>
      </c>
      <c r="BE5" s="332">
        <f t="shared" si="2"/>
        <v>0</v>
      </c>
      <c r="BF5" s="332">
        <f t="shared" si="2"/>
        <v>0</v>
      </c>
      <c r="BG5" s="332">
        <f t="shared" si="2"/>
        <v>0</v>
      </c>
      <c r="BH5" s="332">
        <f t="shared" si="2"/>
        <v>0</v>
      </c>
      <c r="BI5" s="332">
        <f t="shared" si="2"/>
        <v>0</v>
      </c>
      <c r="BJ5" s="332">
        <f t="shared" si="2"/>
        <v>0</v>
      </c>
      <c r="BK5" s="332">
        <f t="shared" si="2"/>
        <v>0</v>
      </c>
      <c r="BL5" s="332">
        <f t="shared" si="2"/>
        <v>0</v>
      </c>
      <c r="BM5" s="332">
        <f t="shared" si="2"/>
        <v>0</v>
      </c>
      <c r="BN5" s="332">
        <f t="shared" si="2"/>
        <v>0</v>
      </c>
      <c r="BO5" s="332">
        <f t="shared" si="2"/>
        <v>0</v>
      </c>
      <c r="BP5" s="332">
        <f t="shared" si="2"/>
        <v>0</v>
      </c>
      <c r="BQ5" s="332">
        <f t="shared" si="2"/>
        <v>0</v>
      </c>
      <c r="BR5" s="332">
        <f t="shared" si="2"/>
        <v>0</v>
      </c>
      <c r="BS5" s="332">
        <f t="shared" si="2"/>
        <v>0</v>
      </c>
      <c r="BT5" s="332">
        <f t="shared" si="2"/>
        <v>0</v>
      </c>
      <c r="BU5" s="332">
        <f t="shared" si="2"/>
        <v>0</v>
      </c>
      <c r="BV5" s="332">
        <f t="shared" si="2"/>
        <v>0</v>
      </c>
      <c r="BW5" s="332">
        <f t="shared" si="2"/>
        <v>0</v>
      </c>
      <c r="BX5" s="338">
        <f t="shared" si="2"/>
        <v>0</v>
      </c>
      <c r="BY5" s="386">
        <f t="shared" ref="BY5" si="3">IF(D5=0,0,(SUM(E5:BX5)-D5)/-D5)</f>
        <v>0</v>
      </c>
      <c r="BZ5" s="350"/>
      <c r="CA5" s="350"/>
      <c r="CB5" s="10"/>
      <c r="CC5" s="10"/>
      <c r="CD5" s="10"/>
      <c r="CE5" s="10"/>
      <c r="CF5" s="10"/>
      <c r="CG5" s="10"/>
      <c r="CH5" s="10"/>
      <c r="CI5" s="10"/>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row>
    <row r="6" spans="1:256" ht="14.25" x14ac:dyDescent="0.2">
      <c r="A6" s="103"/>
      <c r="B6" s="310"/>
      <c r="C6" s="13" t="s">
        <v>799</v>
      </c>
      <c r="D6" s="315">
        <f>IF(SUM(E6:BX6)&gt;'MOD + C. Diretos'!E14,"Maior do que o orçado",'MOD + C. Diretos'!E14)</f>
        <v>0</v>
      </c>
      <c r="E6" s="380">
        <v>0</v>
      </c>
      <c r="F6" s="381">
        <v>0</v>
      </c>
      <c r="G6" s="381">
        <v>0</v>
      </c>
      <c r="H6" s="381">
        <v>0</v>
      </c>
      <c r="I6" s="381">
        <v>0</v>
      </c>
      <c r="J6" s="381">
        <v>0</v>
      </c>
      <c r="K6" s="381">
        <v>0</v>
      </c>
      <c r="L6" s="381">
        <v>0</v>
      </c>
      <c r="M6" s="381">
        <v>0</v>
      </c>
      <c r="N6" s="381">
        <v>0</v>
      </c>
      <c r="O6" s="381">
        <v>0</v>
      </c>
      <c r="P6" s="381">
        <v>0</v>
      </c>
      <c r="Q6" s="381">
        <v>0</v>
      </c>
      <c r="R6" s="381">
        <v>0</v>
      </c>
      <c r="S6" s="381">
        <v>0</v>
      </c>
      <c r="T6" s="381">
        <v>0</v>
      </c>
      <c r="U6" s="381">
        <v>0</v>
      </c>
      <c r="V6" s="381">
        <v>0</v>
      </c>
      <c r="W6" s="381">
        <v>0</v>
      </c>
      <c r="X6" s="381">
        <v>0</v>
      </c>
      <c r="Y6" s="381">
        <v>0</v>
      </c>
      <c r="Z6" s="381">
        <v>0</v>
      </c>
      <c r="AA6" s="381">
        <v>0</v>
      </c>
      <c r="AB6" s="381">
        <v>0</v>
      </c>
      <c r="AC6" s="381">
        <v>0</v>
      </c>
      <c r="AD6" s="381">
        <v>0</v>
      </c>
      <c r="AE6" s="381">
        <v>0</v>
      </c>
      <c r="AF6" s="381">
        <v>0</v>
      </c>
      <c r="AG6" s="381">
        <v>0</v>
      </c>
      <c r="AH6" s="381">
        <v>0</v>
      </c>
      <c r="AI6" s="381">
        <v>0</v>
      </c>
      <c r="AJ6" s="381">
        <v>0</v>
      </c>
      <c r="AK6" s="381">
        <v>0</v>
      </c>
      <c r="AL6" s="381">
        <v>0</v>
      </c>
      <c r="AM6" s="381">
        <v>0</v>
      </c>
      <c r="AN6" s="381">
        <v>0</v>
      </c>
      <c r="AO6" s="381">
        <v>0</v>
      </c>
      <c r="AP6" s="381">
        <v>0</v>
      </c>
      <c r="AQ6" s="381">
        <v>0</v>
      </c>
      <c r="AR6" s="381">
        <v>0</v>
      </c>
      <c r="AS6" s="381">
        <v>0</v>
      </c>
      <c r="AT6" s="381">
        <v>0</v>
      </c>
      <c r="AU6" s="381">
        <v>0</v>
      </c>
      <c r="AV6" s="381">
        <v>0</v>
      </c>
      <c r="AW6" s="381">
        <v>0</v>
      </c>
      <c r="AX6" s="381">
        <v>0</v>
      </c>
      <c r="AY6" s="381">
        <v>0</v>
      </c>
      <c r="AZ6" s="381">
        <v>0</v>
      </c>
      <c r="BA6" s="381">
        <v>0</v>
      </c>
      <c r="BB6" s="381">
        <v>0</v>
      </c>
      <c r="BC6" s="381">
        <v>0</v>
      </c>
      <c r="BD6" s="381">
        <v>0</v>
      </c>
      <c r="BE6" s="381">
        <v>0</v>
      </c>
      <c r="BF6" s="381">
        <v>0</v>
      </c>
      <c r="BG6" s="381">
        <v>0</v>
      </c>
      <c r="BH6" s="381">
        <v>0</v>
      </c>
      <c r="BI6" s="381">
        <v>0</v>
      </c>
      <c r="BJ6" s="381">
        <v>0</v>
      </c>
      <c r="BK6" s="381">
        <v>0</v>
      </c>
      <c r="BL6" s="381">
        <v>0</v>
      </c>
      <c r="BM6" s="381">
        <v>0</v>
      </c>
      <c r="BN6" s="381">
        <v>0</v>
      </c>
      <c r="BO6" s="381">
        <v>0</v>
      </c>
      <c r="BP6" s="381">
        <v>0</v>
      </c>
      <c r="BQ6" s="381">
        <v>0</v>
      </c>
      <c r="BR6" s="381">
        <v>0</v>
      </c>
      <c r="BS6" s="381">
        <v>0</v>
      </c>
      <c r="BT6" s="381">
        <v>0</v>
      </c>
      <c r="BU6" s="381">
        <v>0</v>
      </c>
      <c r="BV6" s="381">
        <v>0</v>
      </c>
      <c r="BW6" s="381">
        <v>0</v>
      </c>
      <c r="BX6" s="382">
        <v>0</v>
      </c>
      <c r="BY6" s="387">
        <f t="shared" ref="BY6:BY37" si="4">IF(D6=0,0,(SUM(E6:BX6)-D6)/-D6)</f>
        <v>0</v>
      </c>
      <c r="BZ6" s="350"/>
      <c r="CA6" s="350"/>
      <c r="CB6" s="10"/>
      <c r="CC6" s="10"/>
      <c r="CD6" s="10"/>
      <c r="CE6" s="10"/>
      <c r="CF6" s="10"/>
      <c r="CG6" s="10"/>
      <c r="CH6" s="10"/>
      <c r="CI6" s="10"/>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row>
    <row r="7" spans="1:256" ht="14.25" x14ac:dyDescent="0.2">
      <c r="A7" s="103"/>
      <c r="B7" s="310"/>
      <c r="C7" s="13" t="s">
        <v>800</v>
      </c>
      <c r="D7" s="315">
        <f>IF(SUM(E7:BX7)&gt;'MOD + C. Diretos'!G14,"Maior do que o orçado",'MOD + C. Diretos'!G14)</f>
        <v>0</v>
      </c>
      <c r="E7" s="380">
        <v>0</v>
      </c>
      <c r="F7" s="381">
        <v>0</v>
      </c>
      <c r="G7" s="381">
        <v>0</v>
      </c>
      <c r="H7" s="381">
        <v>0</v>
      </c>
      <c r="I7" s="381">
        <v>0</v>
      </c>
      <c r="J7" s="381">
        <v>0</v>
      </c>
      <c r="K7" s="381">
        <v>0</v>
      </c>
      <c r="L7" s="381">
        <v>0</v>
      </c>
      <c r="M7" s="381">
        <v>0</v>
      </c>
      <c r="N7" s="381">
        <v>0</v>
      </c>
      <c r="O7" s="381">
        <v>0</v>
      </c>
      <c r="P7" s="381">
        <v>0</v>
      </c>
      <c r="Q7" s="381">
        <v>0</v>
      </c>
      <c r="R7" s="381">
        <v>0</v>
      </c>
      <c r="S7" s="381">
        <v>0</v>
      </c>
      <c r="T7" s="381">
        <v>0</v>
      </c>
      <c r="U7" s="381">
        <v>0</v>
      </c>
      <c r="V7" s="381">
        <v>0</v>
      </c>
      <c r="W7" s="381">
        <v>0</v>
      </c>
      <c r="X7" s="381">
        <v>0</v>
      </c>
      <c r="Y7" s="381">
        <v>0</v>
      </c>
      <c r="Z7" s="381">
        <v>0</v>
      </c>
      <c r="AA7" s="381">
        <v>0</v>
      </c>
      <c r="AB7" s="381">
        <v>0</v>
      </c>
      <c r="AC7" s="381">
        <v>0</v>
      </c>
      <c r="AD7" s="381">
        <v>0</v>
      </c>
      <c r="AE7" s="381">
        <v>0</v>
      </c>
      <c r="AF7" s="381">
        <v>0</v>
      </c>
      <c r="AG7" s="381">
        <v>0</v>
      </c>
      <c r="AH7" s="381">
        <v>0</v>
      </c>
      <c r="AI7" s="381">
        <v>0</v>
      </c>
      <c r="AJ7" s="381">
        <v>0</v>
      </c>
      <c r="AK7" s="381">
        <v>0</v>
      </c>
      <c r="AL7" s="381">
        <v>0</v>
      </c>
      <c r="AM7" s="381">
        <v>0</v>
      </c>
      <c r="AN7" s="381">
        <v>0</v>
      </c>
      <c r="AO7" s="381">
        <v>0</v>
      </c>
      <c r="AP7" s="381">
        <v>0</v>
      </c>
      <c r="AQ7" s="381">
        <v>0</v>
      </c>
      <c r="AR7" s="381">
        <v>0</v>
      </c>
      <c r="AS7" s="381">
        <v>0</v>
      </c>
      <c r="AT7" s="381">
        <v>0</v>
      </c>
      <c r="AU7" s="381">
        <v>0</v>
      </c>
      <c r="AV7" s="381">
        <v>0</v>
      </c>
      <c r="AW7" s="381">
        <v>0</v>
      </c>
      <c r="AX7" s="381">
        <v>0</v>
      </c>
      <c r="AY7" s="381">
        <v>0</v>
      </c>
      <c r="AZ7" s="381">
        <v>0</v>
      </c>
      <c r="BA7" s="381">
        <v>0</v>
      </c>
      <c r="BB7" s="381">
        <v>0</v>
      </c>
      <c r="BC7" s="381">
        <v>0</v>
      </c>
      <c r="BD7" s="381">
        <v>0</v>
      </c>
      <c r="BE7" s="381">
        <v>0</v>
      </c>
      <c r="BF7" s="381">
        <v>0</v>
      </c>
      <c r="BG7" s="381">
        <v>0</v>
      </c>
      <c r="BH7" s="381">
        <v>0</v>
      </c>
      <c r="BI7" s="381">
        <v>0</v>
      </c>
      <c r="BJ7" s="381">
        <v>0</v>
      </c>
      <c r="BK7" s="381">
        <v>0</v>
      </c>
      <c r="BL7" s="381">
        <v>0</v>
      </c>
      <c r="BM7" s="381">
        <v>0</v>
      </c>
      <c r="BN7" s="381">
        <v>0</v>
      </c>
      <c r="BO7" s="381">
        <v>0</v>
      </c>
      <c r="BP7" s="381">
        <v>0</v>
      </c>
      <c r="BQ7" s="381">
        <v>0</v>
      </c>
      <c r="BR7" s="381">
        <v>0</v>
      </c>
      <c r="BS7" s="381">
        <v>0</v>
      </c>
      <c r="BT7" s="381">
        <v>0</v>
      </c>
      <c r="BU7" s="381">
        <v>0</v>
      </c>
      <c r="BV7" s="381">
        <v>0</v>
      </c>
      <c r="BW7" s="381">
        <v>0</v>
      </c>
      <c r="BX7" s="382">
        <v>0</v>
      </c>
      <c r="BY7" s="387">
        <f t="shared" si="4"/>
        <v>0</v>
      </c>
      <c r="BZ7" s="350"/>
      <c r="CA7" s="350"/>
      <c r="CB7" s="10"/>
      <c r="CC7" s="10"/>
      <c r="CD7" s="10"/>
      <c r="CE7" s="10"/>
      <c r="CF7" s="10"/>
      <c r="CG7" s="10"/>
      <c r="CH7" s="10"/>
      <c r="CI7" s="10"/>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row>
    <row r="8" spans="1:256" ht="14.25" x14ac:dyDescent="0.2">
      <c r="A8" s="103"/>
      <c r="B8" s="310"/>
      <c r="C8" s="13" t="s">
        <v>801</v>
      </c>
      <c r="D8" s="315">
        <f>IF(SUM(E8:BX8)&gt;'MOD + C. Diretos'!D26,"Maior do que o orçado",'MOD + C. Diretos'!D26)</f>
        <v>0</v>
      </c>
      <c r="E8" s="380">
        <v>0</v>
      </c>
      <c r="F8" s="381">
        <v>0</v>
      </c>
      <c r="G8" s="381">
        <v>0</v>
      </c>
      <c r="H8" s="381">
        <v>0</v>
      </c>
      <c r="I8" s="381">
        <v>0</v>
      </c>
      <c r="J8" s="381">
        <v>0</v>
      </c>
      <c r="K8" s="381">
        <v>0</v>
      </c>
      <c r="L8" s="381">
        <v>0</v>
      </c>
      <c r="M8" s="381">
        <v>0</v>
      </c>
      <c r="N8" s="381">
        <v>0</v>
      </c>
      <c r="O8" s="381">
        <v>0</v>
      </c>
      <c r="P8" s="381">
        <v>0</v>
      </c>
      <c r="Q8" s="381">
        <v>0</v>
      </c>
      <c r="R8" s="381">
        <v>0</v>
      </c>
      <c r="S8" s="381">
        <v>0</v>
      </c>
      <c r="T8" s="381">
        <v>0</v>
      </c>
      <c r="U8" s="381">
        <v>0</v>
      </c>
      <c r="V8" s="381">
        <v>0</v>
      </c>
      <c r="W8" s="381">
        <v>0</v>
      </c>
      <c r="X8" s="381">
        <v>0</v>
      </c>
      <c r="Y8" s="381">
        <v>0</v>
      </c>
      <c r="Z8" s="381">
        <v>0</v>
      </c>
      <c r="AA8" s="381">
        <v>0</v>
      </c>
      <c r="AB8" s="381">
        <v>0</v>
      </c>
      <c r="AC8" s="381">
        <v>0</v>
      </c>
      <c r="AD8" s="381">
        <v>0</v>
      </c>
      <c r="AE8" s="381">
        <v>0</v>
      </c>
      <c r="AF8" s="381">
        <v>0</v>
      </c>
      <c r="AG8" s="381">
        <v>0</v>
      </c>
      <c r="AH8" s="381">
        <v>0</v>
      </c>
      <c r="AI8" s="381">
        <v>0</v>
      </c>
      <c r="AJ8" s="381">
        <v>0</v>
      </c>
      <c r="AK8" s="381">
        <v>0</v>
      </c>
      <c r="AL8" s="381">
        <v>0</v>
      </c>
      <c r="AM8" s="381">
        <v>0</v>
      </c>
      <c r="AN8" s="381">
        <v>0</v>
      </c>
      <c r="AO8" s="381">
        <v>0</v>
      </c>
      <c r="AP8" s="381">
        <v>0</v>
      </c>
      <c r="AQ8" s="381">
        <v>0</v>
      </c>
      <c r="AR8" s="381">
        <v>0</v>
      </c>
      <c r="AS8" s="381">
        <v>0</v>
      </c>
      <c r="AT8" s="381">
        <v>0</v>
      </c>
      <c r="AU8" s="381">
        <v>0</v>
      </c>
      <c r="AV8" s="381">
        <v>0</v>
      </c>
      <c r="AW8" s="381">
        <v>0</v>
      </c>
      <c r="AX8" s="381">
        <v>0</v>
      </c>
      <c r="AY8" s="381">
        <v>0</v>
      </c>
      <c r="AZ8" s="381">
        <v>0</v>
      </c>
      <c r="BA8" s="381">
        <v>0</v>
      </c>
      <c r="BB8" s="381">
        <v>0</v>
      </c>
      <c r="BC8" s="381">
        <v>0</v>
      </c>
      <c r="BD8" s="381">
        <v>0</v>
      </c>
      <c r="BE8" s="381">
        <v>0</v>
      </c>
      <c r="BF8" s="381">
        <v>0</v>
      </c>
      <c r="BG8" s="381">
        <v>0</v>
      </c>
      <c r="BH8" s="381">
        <v>0</v>
      </c>
      <c r="BI8" s="381">
        <v>0</v>
      </c>
      <c r="BJ8" s="381">
        <v>0</v>
      </c>
      <c r="BK8" s="381">
        <v>0</v>
      </c>
      <c r="BL8" s="381">
        <v>0</v>
      </c>
      <c r="BM8" s="381">
        <v>0</v>
      </c>
      <c r="BN8" s="381">
        <v>0</v>
      </c>
      <c r="BO8" s="381">
        <v>0</v>
      </c>
      <c r="BP8" s="381">
        <v>0</v>
      </c>
      <c r="BQ8" s="381">
        <v>0</v>
      </c>
      <c r="BR8" s="381">
        <v>0</v>
      </c>
      <c r="BS8" s="381">
        <v>0</v>
      </c>
      <c r="BT8" s="381">
        <v>0</v>
      </c>
      <c r="BU8" s="381">
        <v>0</v>
      </c>
      <c r="BV8" s="381">
        <v>0</v>
      </c>
      <c r="BW8" s="381">
        <v>0</v>
      </c>
      <c r="BX8" s="382">
        <v>0</v>
      </c>
      <c r="BY8" s="387">
        <f t="shared" si="4"/>
        <v>0</v>
      </c>
      <c r="BZ8" s="350"/>
      <c r="CA8" s="350"/>
      <c r="CB8" s="10"/>
      <c r="CC8" s="10"/>
      <c r="CD8" s="10"/>
      <c r="CE8" s="10"/>
      <c r="CF8" s="10"/>
      <c r="CG8" s="10"/>
      <c r="CH8" s="10"/>
      <c r="CI8" s="10"/>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row>
    <row r="9" spans="1:256" ht="15" thickBot="1" x14ac:dyDescent="0.25">
      <c r="A9" s="103"/>
      <c r="B9" s="311"/>
      <c r="C9" s="14" t="s">
        <v>802</v>
      </c>
      <c r="D9" s="315">
        <f>IF(SUM(E9:BX9)&gt;'MOD + C. Diretos'!E26,"Maior do que o orçado",'MOD + C. Diretos'!E26)</f>
        <v>0</v>
      </c>
      <c r="E9" s="383">
        <v>0</v>
      </c>
      <c r="F9" s="384">
        <v>0</v>
      </c>
      <c r="G9" s="384">
        <v>0</v>
      </c>
      <c r="H9" s="384">
        <v>0</v>
      </c>
      <c r="I9" s="384">
        <v>0</v>
      </c>
      <c r="J9" s="384">
        <v>0</v>
      </c>
      <c r="K9" s="384">
        <v>0</v>
      </c>
      <c r="L9" s="384">
        <v>0</v>
      </c>
      <c r="M9" s="384">
        <v>0</v>
      </c>
      <c r="N9" s="384">
        <v>0</v>
      </c>
      <c r="O9" s="384">
        <v>0</v>
      </c>
      <c r="P9" s="384">
        <v>0</v>
      </c>
      <c r="Q9" s="384">
        <v>0</v>
      </c>
      <c r="R9" s="384">
        <v>0</v>
      </c>
      <c r="S9" s="384">
        <v>0</v>
      </c>
      <c r="T9" s="384">
        <v>0</v>
      </c>
      <c r="U9" s="384">
        <v>0</v>
      </c>
      <c r="V9" s="384">
        <v>0</v>
      </c>
      <c r="W9" s="384">
        <v>0</v>
      </c>
      <c r="X9" s="384">
        <v>0</v>
      </c>
      <c r="Y9" s="384">
        <v>0</v>
      </c>
      <c r="Z9" s="384">
        <v>0</v>
      </c>
      <c r="AA9" s="384">
        <v>0</v>
      </c>
      <c r="AB9" s="384">
        <v>0</v>
      </c>
      <c r="AC9" s="384">
        <v>0</v>
      </c>
      <c r="AD9" s="384">
        <v>0</v>
      </c>
      <c r="AE9" s="384">
        <v>0</v>
      </c>
      <c r="AF9" s="384">
        <v>0</v>
      </c>
      <c r="AG9" s="384">
        <v>0</v>
      </c>
      <c r="AH9" s="384">
        <v>0</v>
      </c>
      <c r="AI9" s="384">
        <v>0</v>
      </c>
      <c r="AJ9" s="384">
        <v>0</v>
      </c>
      <c r="AK9" s="384">
        <v>0</v>
      </c>
      <c r="AL9" s="384">
        <v>0</v>
      </c>
      <c r="AM9" s="384">
        <v>0</v>
      </c>
      <c r="AN9" s="384">
        <v>0</v>
      </c>
      <c r="AO9" s="384">
        <v>0</v>
      </c>
      <c r="AP9" s="384">
        <v>0</v>
      </c>
      <c r="AQ9" s="384">
        <v>0</v>
      </c>
      <c r="AR9" s="384">
        <v>0</v>
      </c>
      <c r="AS9" s="384">
        <v>0</v>
      </c>
      <c r="AT9" s="384">
        <v>0</v>
      </c>
      <c r="AU9" s="384">
        <v>0</v>
      </c>
      <c r="AV9" s="384">
        <v>0</v>
      </c>
      <c r="AW9" s="384">
        <v>0</v>
      </c>
      <c r="AX9" s="384">
        <v>0</v>
      </c>
      <c r="AY9" s="384">
        <v>0</v>
      </c>
      <c r="AZ9" s="384">
        <v>0</v>
      </c>
      <c r="BA9" s="384">
        <v>0</v>
      </c>
      <c r="BB9" s="384">
        <v>0</v>
      </c>
      <c r="BC9" s="384">
        <v>0</v>
      </c>
      <c r="BD9" s="384">
        <v>0</v>
      </c>
      <c r="BE9" s="384">
        <v>0</v>
      </c>
      <c r="BF9" s="384">
        <v>0</v>
      </c>
      <c r="BG9" s="384">
        <v>0</v>
      </c>
      <c r="BH9" s="384">
        <v>0</v>
      </c>
      <c r="BI9" s="384">
        <v>0</v>
      </c>
      <c r="BJ9" s="384">
        <v>0</v>
      </c>
      <c r="BK9" s="384">
        <v>0</v>
      </c>
      <c r="BL9" s="384">
        <v>0</v>
      </c>
      <c r="BM9" s="384">
        <v>0</v>
      </c>
      <c r="BN9" s="384">
        <v>0</v>
      </c>
      <c r="BO9" s="384">
        <v>0</v>
      </c>
      <c r="BP9" s="384">
        <v>0</v>
      </c>
      <c r="BQ9" s="384">
        <v>0</v>
      </c>
      <c r="BR9" s="384">
        <v>0</v>
      </c>
      <c r="BS9" s="384">
        <v>0</v>
      </c>
      <c r="BT9" s="384">
        <v>0</v>
      </c>
      <c r="BU9" s="384">
        <v>0</v>
      </c>
      <c r="BV9" s="384">
        <v>0</v>
      </c>
      <c r="BW9" s="384">
        <v>0</v>
      </c>
      <c r="BX9" s="385">
        <v>0</v>
      </c>
      <c r="BY9" s="388">
        <f t="shared" si="4"/>
        <v>0</v>
      </c>
      <c r="BZ9" s="350"/>
      <c r="CA9" s="350"/>
      <c r="CB9" s="10"/>
      <c r="CC9" s="10"/>
      <c r="CD9" s="10"/>
      <c r="CE9" s="10"/>
      <c r="CF9" s="10"/>
      <c r="CG9" s="10"/>
      <c r="CH9" s="10"/>
      <c r="CI9" s="10"/>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row>
    <row r="10" spans="1:256" ht="14.25" x14ac:dyDescent="0.2">
      <c r="A10" s="103"/>
      <c r="B10" s="309" t="s">
        <v>803</v>
      </c>
      <c r="C10" s="12" t="s">
        <v>804</v>
      </c>
      <c r="D10" s="314">
        <f>D11+D12+D13+D14</f>
        <v>0</v>
      </c>
      <c r="E10" s="326">
        <f t="shared" ref="E10:AA10" si="5">E11+E12+E13+E14</f>
        <v>0</v>
      </c>
      <c r="F10" s="332">
        <f t="shared" si="5"/>
        <v>0</v>
      </c>
      <c r="G10" s="332">
        <f t="shared" si="5"/>
        <v>0</v>
      </c>
      <c r="H10" s="332">
        <f t="shared" si="5"/>
        <v>0</v>
      </c>
      <c r="I10" s="332">
        <f t="shared" si="5"/>
        <v>0</v>
      </c>
      <c r="J10" s="332">
        <f t="shared" si="5"/>
        <v>0</v>
      </c>
      <c r="K10" s="332">
        <f t="shared" si="5"/>
        <v>0</v>
      </c>
      <c r="L10" s="332">
        <f t="shared" si="5"/>
        <v>0</v>
      </c>
      <c r="M10" s="332">
        <f t="shared" si="5"/>
        <v>0</v>
      </c>
      <c r="N10" s="332">
        <f t="shared" si="5"/>
        <v>0</v>
      </c>
      <c r="O10" s="332">
        <f t="shared" si="5"/>
        <v>0</v>
      </c>
      <c r="P10" s="332">
        <f t="shared" si="5"/>
        <v>0</v>
      </c>
      <c r="Q10" s="332">
        <f t="shared" si="5"/>
        <v>0</v>
      </c>
      <c r="R10" s="332">
        <f t="shared" si="5"/>
        <v>0</v>
      </c>
      <c r="S10" s="332">
        <f t="shared" si="5"/>
        <v>0</v>
      </c>
      <c r="T10" s="332">
        <f t="shared" si="5"/>
        <v>0</v>
      </c>
      <c r="U10" s="332">
        <f t="shared" si="5"/>
        <v>0</v>
      </c>
      <c r="V10" s="332">
        <f t="shared" si="5"/>
        <v>0</v>
      </c>
      <c r="W10" s="332">
        <f t="shared" si="5"/>
        <v>0</v>
      </c>
      <c r="X10" s="332">
        <f t="shared" si="5"/>
        <v>0</v>
      </c>
      <c r="Y10" s="332">
        <f t="shared" si="5"/>
        <v>0</v>
      </c>
      <c r="Z10" s="332">
        <f t="shared" si="5"/>
        <v>0</v>
      </c>
      <c r="AA10" s="332">
        <f t="shared" si="5"/>
        <v>0</v>
      </c>
      <c r="AB10" s="332">
        <f>AB11+AB12+AB13+AB14</f>
        <v>0</v>
      </c>
      <c r="AC10" s="332">
        <f t="shared" ref="AC10:AN10" si="6">AC11+AC12+AC13+AC14</f>
        <v>0</v>
      </c>
      <c r="AD10" s="332">
        <f t="shared" si="6"/>
        <v>0</v>
      </c>
      <c r="AE10" s="332">
        <f t="shared" si="6"/>
        <v>0</v>
      </c>
      <c r="AF10" s="332">
        <f t="shared" si="6"/>
        <v>0</v>
      </c>
      <c r="AG10" s="332">
        <f t="shared" si="6"/>
        <v>0</v>
      </c>
      <c r="AH10" s="332">
        <f t="shared" si="6"/>
        <v>0</v>
      </c>
      <c r="AI10" s="332">
        <f t="shared" si="6"/>
        <v>0</v>
      </c>
      <c r="AJ10" s="332">
        <f t="shared" si="6"/>
        <v>0</v>
      </c>
      <c r="AK10" s="332">
        <f t="shared" si="6"/>
        <v>0</v>
      </c>
      <c r="AL10" s="332">
        <f t="shared" si="6"/>
        <v>0</v>
      </c>
      <c r="AM10" s="332">
        <f t="shared" si="6"/>
        <v>0</v>
      </c>
      <c r="AN10" s="332">
        <f t="shared" si="6"/>
        <v>0</v>
      </c>
      <c r="AO10" s="332">
        <f t="shared" ref="AO10:BX10" si="7">AO11+AO12+AO13+AO14</f>
        <v>0</v>
      </c>
      <c r="AP10" s="332">
        <f t="shared" si="7"/>
        <v>0</v>
      </c>
      <c r="AQ10" s="332">
        <f t="shared" si="7"/>
        <v>0</v>
      </c>
      <c r="AR10" s="332">
        <f t="shared" si="7"/>
        <v>0</v>
      </c>
      <c r="AS10" s="332">
        <f t="shared" si="7"/>
        <v>0</v>
      </c>
      <c r="AT10" s="332">
        <f t="shared" si="7"/>
        <v>0</v>
      </c>
      <c r="AU10" s="332">
        <f t="shared" si="7"/>
        <v>0</v>
      </c>
      <c r="AV10" s="332">
        <f t="shared" si="7"/>
        <v>0</v>
      </c>
      <c r="AW10" s="332">
        <f t="shared" si="7"/>
        <v>0</v>
      </c>
      <c r="AX10" s="332">
        <f t="shared" si="7"/>
        <v>0</v>
      </c>
      <c r="AY10" s="332">
        <f t="shared" si="7"/>
        <v>0</v>
      </c>
      <c r="AZ10" s="332">
        <f t="shared" si="7"/>
        <v>0</v>
      </c>
      <c r="BA10" s="332">
        <f t="shared" si="7"/>
        <v>0</v>
      </c>
      <c r="BB10" s="332">
        <f t="shared" si="7"/>
        <v>0</v>
      </c>
      <c r="BC10" s="332">
        <f t="shared" si="7"/>
        <v>0</v>
      </c>
      <c r="BD10" s="332">
        <f t="shared" si="7"/>
        <v>0</v>
      </c>
      <c r="BE10" s="332">
        <f t="shared" si="7"/>
        <v>0</v>
      </c>
      <c r="BF10" s="332">
        <f t="shared" si="7"/>
        <v>0</v>
      </c>
      <c r="BG10" s="332">
        <f t="shared" si="7"/>
        <v>0</v>
      </c>
      <c r="BH10" s="332">
        <f t="shared" si="7"/>
        <v>0</v>
      </c>
      <c r="BI10" s="332">
        <f t="shared" si="7"/>
        <v>0</v>
      </c>
      <c r="BJ10" s="332">
        <f t="shared" si="7"/>
        <v>0</v>
      </c>
      <c r="BK10" s="332">
        <f t="shared" si="7"/>
        <v>0</v>
      </c>
      <c r="BL10" s="332">
        <f t="shared" si="7"/>
        <v>0</v>
      </c>
      <c r="BM10" s="332">
        <f t="shared" si="7"/>
        <v>0</v>
      </c>
      <c r="BN10" s="332">
        <f t="shared" si="7"/>
        <v>0</v>
      </c>
      <c r="BO10" s="332">
        <f t="shared" si="7"/>
        <v>0</v>
      </c>
      <c r="BP10" s="332">
        <f t="shared" si="7"/>
        <v>0</v>
      </c>
      <c r="BQ10" s="332">
        <f t="shared" si="7"/>
        <v>0</v>
      </c>
      <c r="BR10" s="332">
        <f t="shared" si="7"/>
        <v>0</v>
      </c>
      <c r="BS10" s="332">
        <f t="shared" si="7"/>
        <v>0</v>
      </c>
      <c r="BT10" s="332">
        <f t="shared" si="7"/>
        <v>0</v>
      </c>
      <c r="BU10" s="332">
        <f t="shared" si="7"/>
        <v>0</v>
      </c>
      <c r="BV10" s="332">
        <f t="shared" si="7"/>
        <v>0</v>
      </c>
      <c r="BW10" s="332">
        <f t="shared" si="7"/>
        <v>0</v>
      </c>
      <c r="BX10" s="338">
        <f t="shared" si="7"/>
        <v>0</v>
      </c>
      <c r="BY10" s="389">
        <f t="shared" si="4"/>
        <v>0</v>
      </c>
      <c r="BZ10" s="350"/>
      <c r="CA10" s="350"/>
      <c r="CB10" s="10"/>
      <c r="CC10" s="10"/>
      <c r="CD10" s="10"/>
      <c r="CE10" s="10"/>
      <c r="CF10" s="10"/>
      <c r="CG10" s="10"/>
      <c r="CH10" s="10"/>
      <c r="CI10" s="10"/>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row>
    <row r="11" spans="1:256" ht="14.25" x14ac:dyDescent="0.2">
      <c r="A11" s="103"/>
      <c r="B11" s="310"/>
      <c r="C11" s="13" t="s">
        <v>799</v>
      </c>
      <c r="D11" s="315">
        <f>IF(SUM(E11:BX11)&gt;'MOD + C. Diretos'!E15,"Maior do que o orçado",'MOD + C. Diretos'!E15)</f>
        <v>0</v>
      </c>
      <c r="E11" s="380">
        <v>0</v>
      </c>
      <c r="F11" s="381">
        <v>0</v>
      </c>
      <c r="G11" s="381">
        <v>0</v>
      </c>
      <c r="H11" s="381">
        <v>0</v>
      </c>
      <c r="I11" s="381">
        <v>0</v>
      </c>
      <c r="J11" s="381">
        <v>0</v>
      </c>
      <c r="K11" s="381">
        <v>0</v>
      </c>
      <c r="L11" s="381">
        <v>0</v>
      </c>
      <c r="M11" s="381">
        <v>0</v>
      </c>
      <c r="N11" s="381">
        <v>0</v>
      </c>
      <c r="O11" s="381">
        <v>0</v>
      </c>
      <c r="P11" s="381">
        <v>0</v>
      </c>
      <c r="Q11" s="381">
        <v>0</v>
      </c>
      <c r="R11" s="381">
        <v>0</v>
      </c>
      <c r="S11" s="381">
        <v>0</v>
      </c>
      <c r="T11" s="381">
        <v>0</v>
      </c>
      <c r="U11" s="381">
        <v>0</v>
      </c>
      <c r="V11" s="381">
        <v>0</v>
      </c>
      <c r="W11" s="381">
        <v>0</v>
      </c>
      <c r="X11" s="381">
        <v>0</v>
      </c>
      <c r="Y11" s="381">
        <v>0</v>
      </c>
      <c r="Z11" s="381">
        <v>0</v>
      </c>
      <c r="AA11" s="381">
        <v>0</v>
      </c>
      <c r="AB11" s="381">
        <v>0</v>
      </c>
      <c r="AC11" s="381">
        <v>0</v>
      </c>
      <c r="AD11" s="381">
        <v>0</v>
      </c>
      <c r="AE11" s="381">
        <v>0</v>
      </c>
      <c r="AF11" s="381">
        <v>0</v>
      </c>
      <c r="AG11" s="381">
        <v>0</v>
      </c>
      <c r="AH11" s="381">
        <v>0</v>
      </c>
      <c r="AI11" s="381">
        <v>0</v>
      </c>
      <c r="AJ11" s="381">
        <v>0</v>
      </c>
      <c r="AK11" s="381">
        <v>0</v>
      </c>
      <c r="AL11" s="381">
        <v>0</v>
      </c>
      <c r="AM11" s="381">
        <v>0</v>
      </c>
      <c r="AN11" s="381">
        <v>0</v>
      </c>
      <c r="AO11" s="381">
        <v>0</v>
      </c>
      <c r="AP11" s="381">
        <v>0</v>
      </c>
      <c r="AQ11" s="381">
        <v>0</v>
      </c>
      <c r="AR11" s="381">
        <v>0</v>
      </c>
      <c r="AS11" s="381">
        <v>0</v>
      </c>
      <c r="AT11" s="381">
        <v>0</v>
      </c>
      <c r="AU11" s="381">
        <v>0</v>
      </c>
      <c r="AV11" s="381">
        <v>0</v>
      </c>
      <c r="AW11" s="381">
        <v>0</v>
      </c>
      <c r="AX11" s="381">
        <v>0</v>
      </c>
      <c r="AY11" s="381">
        <v>0</v>
      </c>
      <c r="AZ11" s="381">
        <v>0</v>
      </c>
      <c r="BA11" s="381">
        <v>0</v>
      </c>
      <c r="BB11" s="381">
        <v>0</v>
      </c>
      <c r="BC11" s="381">
        <v>0</v>
      </c>
      <c r="BD11" s="381">
        <v>0</v>
      </c>
      <c r="BE11" s="381">
        <v>0</v>
      </c>
      <c r="BF11" s="381">
        <v>0</v>
      </c>
      <c r="BG11" s="381">
        <v>0</v>
      </c>
      <c r="BH11" s="381">
        <v>0</v>
      </c>
      <c r="BI11" s="381">
        <v>0</v>
      </c>
      <c r="BJ11" s="381">
        <v>0</v>
      </c>
      <c r="BK11" s="381">
        <v>0</v>
      </c>
      <c r="BL11" s="381">
        <v>0</v>
      </c>
      <c r="BM11" s="381">
        <v>0</v>
      </c>
      <c r="BN11" s="381">
        <v>0</v>
      </c>
      <c r="BO11" s="381">
        <v>0</v>
      </c>
      <c r="BP11" s="381">
        <v>0</v>
      </c>
      <c r="BQ11" s="381">
        <v>0</v>
      </c>
      <c r="BR11" s="381">
        <v>0</v>
      </c>
      <c r="BS11" s="381">
        <v>0</v>
      </c>
      <c r="BT11" s="381">
        <v>0</v>
      </c>
      <c r="BU11" s="381">
        <v>0</v>
      </c>
      <c r="BV11" s="381">
        <v>0</v>
      </c>
      <c r="BW11" s="381">
        <v>0</v>
      </c>
      <c r="BX11" s="382">
        <v>0</v>
      </c>
      <c r="BY11" s="387">
        <f t="shared" si="4"/>
        <v>0</v>
      </c>
      <c r="BZ11" s="350"/>
      <c r="CA11" s="35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row>
    <row r="12" spans="1:256" ht="14.25" x14ac:dyDescent="0.2">
      <c r="A12" s="103"/>
      <c r="B12" s="310"/>
      <c r="C12" s="13" t="s">
        <v>800</v>
      </c>
      <c r="D12" s="315">
        <f>IF(SUM(E12:BX12)&gt;'MOD + C. Diretos'!G15,"Maior do que o orçado",'MOD + C. Diretos'!G15)</f>
        <v>0</v>
      </c>
      <c r="E12" s="380">
        <v>0</v>
      </c>
      <c r="F12" s="381">
        <v>0</v>
      </c>
      <c r="G12" s="381">
        <v>0</v>
      </c>
      <c r="H12" s="381">
        <v>0</v>
      </c>
      <c r="I12" s="381">
        <v>0</v>
      </c>
      <c r="J12" s="381">
        <v>0</v>
      </c>
      <c r="K12" s="381">
        <v>0</v>
      </c>
      <c r="L12" s="381">
        <v>0</v>
      </c>
      <c r="M12" s="381">
        <v>0</v>
      </c>
      <c r="N12" s="381">
        <v>0</v>
      </c>
      <c r="O12" s="381">
        <v>0</v>
      </c>
      <c r="P12" s="381">
        <v>0</v>
      </c>
      <c r="Q12" s="381">
        <v>0</v>
      </c>
      <c r="R12" s="381">
        <v>0</v>
      </c>
      <c r="S12" s="381">
        <v>0</v>
      </c>
      <c r="T12" s="381">
        <v>0</v>
      </c>
      <c r="U12" s="381">
        <v>0</v>
      </c>
      <c r="V12" s="381">
        <v>0</v>
      </c>
      <c r="W12" s="381">
        <v>0</v>
      </c>
      <c r="X12" s="381">
        <v>0</v>
      </c>
      <c r="Y12" s="381">
        <v>0</v>
      </c>
      <c r="Z12" s="381">
        <v>0</v>
      </c>
      <c r="AA12" s="381">
        <v>0</v>
      </c>
      <c r="AB12" s="381">
        <v>0</v>
      </c>
      <c r="AC12" s="381">
        <v>0</v>
      </c>
      <c r="AD12" s="381">
        <v>0</v>
      </c>
      <c r="AE12" s="381">
        <v>0</v>
      </c>
      <c r="AF12" s="381">
        <v>0</v>
      </c>
      <c r="AG12" s="381">
        <v>0</v>
      </c>
      <c r="AH12" s="381">
        <v>0</v>
      </c>
      <c r="AI12" s="381">
        <v>0</v>
      </c>
      <c r="AJ12" s="381">
        <v>0</v>
      </c>
      <c r="AK12" s="381">
        <v>0</v>
      </c>
      <c r="AL12" s="381">
        <v>0</v>
      </c>
      <c r="AM12" s="381">
        <v>0</v>
      </c>
      <c r="AN12" s="381">
        <v>0</v>
      </c>
      <c r="AO12" s="381">
        <v>0</v>
      </c>
      <c r="AP12" s="381">
        <v>0</v>
      </c>
      <c r="AQ12" s="381">
        <v>0</v>
      </c>
      <c r="AR12" s="381">
        <v>0</v>
      </c>
      <c r="AS12" s="381">
        <v>0</v>
      </c>
      <c r="AT12" s="381">
        <v>0</v>
      </c>
      <c r="AU12" s="381">
        <v>0</v>
      </c>
      <c r="AV12" s="381">
        <v>0</v>
      </c>
      <c r="AW12" s="381">
        <v>0</v>
      </c>
      <c r="AX12" s="381">
        <v>0</v>
      </c>
      <c r="AY12" s="381">
        <v>0</v>
      </c>
      <c r="AZ12" s="381">
        <v>0</v>
      </c>
      <c r="BA12" s="381">
        <v>0</v>
      </c>
      <c r="BB12" s="381">
        <v>0</v>
      </c>
      <c r="BC12" s="381">
        <v>0</v>
      </c>
      <c r="BD12" s="381">
        <v>0</v>
      </c>
      <c r="BE12" s="381">
        <v>0</v>
      </c>
      <c r="BF12" s="381">
        <v>0</v>
      </c>
      <c r="BG12" s="381">
        <v>0</v>
      </c>
      <c r="BH12" s="381">
        <v>0</v>
      </c>
      <c r="BI12" s="381">
        <v>0</v>
      </c>
      <c r="BJ12" s="381">
        <v>0</v>
      </c>
      <c r="BK12" s="381">
        <v>0</v>
      </c>
      <c r="BL12" s="381">
        <v>0</v>
      </c>
      <c r="BM12" s="381">
        <v>0</v>
      </c>
      <c r="BN12" s="381">
        <v>0</v>
      </c>
      <c r="BO12" s="381">
        <v>0</v>
      </c>
      <c r="BP12" s="381">
        <v>0</v>
      </c>
      <c r="BQ12" s="381">
        <v>0</v>
      </c>
      <c r="BR12" s="381">
        <v>0</v>
      </c>
      <c r="BS12" s="381">
        <v>0</v>
      </c>
      <c r="BT12" s="381">
        <v>0</v>
      </c>
      <c r="BU12" s="381">
        <v>0</v>
      </c>
      <c r="BV12" s="381">
        <v>0</v>
      </c>
      <c r="BW12" s="381">
        <v>0</v>
      </c>
      <c r="BX12" s="382">
        <v>0</v>
      </c>
      <c r="BY12" s="387">
        <f t="shared" si="4"/>
        <v>0</v>
      </c>
      <c r="BZ12" s="350"/>
      <c r="CA12" s="35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row>
    <row r="13" spans="1:256" ht="14.25" x14ac:dyDescent="0.2">
      <c r="A13" s="103"/>
      <c r="B13" s="310"/>
      <c r="C13" s="13" t="s">
        <v>801</v>
      </c>
      <c r="D13" s="315">
        <f>IF(SUM(E13:BX13)&gt;'MOD + C. Diretos'!D27,"Maior do que o orçado",'MOD + C. Diretos'!D27)</f>
        <v>0</v>
      </c>
      <c r="E13" s="380">
        <v>0</v>
      </c>
      <c r="F13" s="381">
        <v>0</v>
      </c>
      <c r="G13" s="381">
        <v>0</v>
      </c>
      <c r="H13" s="381">
        <v>0</v>
      </c>
      <c r="I13" s="381">
        <v>0</v>
      </c>
      <c r="J13" s="381">
        <v>0</v>
      </c>
      <c r="K13" s="381">
        <v>0</v>
      </c>
      <c r="L13" s="381">
        <v>0</v>
      </c>
      <c r="M13" s="381">
        <v>0</v>
      </c>
      <c r="N13" s="381">
        <v>0</v>
      </c>
      <c r="O13" s="381">
        <v>0</v>
      </c>
      <c r="P13" s="381">
        <v>0</v>
      </c>
      <c r="Q13" s="381">
        <v>0</v>
      </c>
      <c r="R13" s="381">
        <v>0</v>
      </c>
      <c r="S13" s="381">
        <v>0</v>
      </c>
      <c r="T13" s="381">
        <v>0</v>
      </c>
      <c r="U13" s="381">
        <v>0</v>
      </c>
      <c r="V13" s="381">
        <v>0</v>
      </c>
      <c r="W13" s="381">
        <v>0</v>
      </c>
      <c r="X13" s="381">
        <v>0</v>
      </c>
      <c r="Y13" s="381">
        <v>0</v>
      </c>
      <c r="Z13" s="381">
        <v>0</v>
      </c>
      <c r="AA13" s="381">
        <v>0</v>
      </c>
      <c r="AB13" s="381">
        <v>0</v>
      </c>
      <c r="AC13" s="381">
        <v>0</v>
      </c>
      <c r="AD13" s="381">
        <v>0</v>
      </c>
      <c r="AE13" s="381">
        <v>0</v>
      </c>
      <c r="AF13" s="381">
        <v>0</v>
      </c>
      <c r="AG13" s="381">
        <v>0</v>
      </c>
      <c r="AH13" s="381">
        <v>0</v>
      </c>
      <c r="AI13" s="381">
        <v>0</v>
      </c>
      <c r="AJ13" s="381">
        <v>0</v>
      </c>
      <c r="AK13" s="381">
        <v>0</v>
      </c>
      <c r="AL13" s="381">
        <v>0</v>
      </c>
      <c r="AM13" s="381">
        <v>0</v>
      </c>
      <c r="AN13" s="381">
        <v>0</v>
      </c>
      <c r="AO13" s="381">
        <v>0</v>
      </c>
      <c r="AP13" s="381">
        <v>0</v>
      </c>
      <c r="AQ13" s="381">
        <v>0</v>
      </c>
      <c r="AR13" s="381">
        <v>0</v>
      </c>
      <c r="AS13" s="381">
        <v>0</v>
      </c>
      <c r="AT13" s="381">
        <v>0</v>
      </c>
      <c r="AU13" s="381">
        <v>0</v>
      </c>
      <c r="AV13" s="381">
        <v>0</v>
      </c>
      <c r="AW13" s="381">
        <v>0</v>
      </c>
      <c r="AX13" s="381">
        <v>0</v>
      </c>
      <c r="AY13" s="381">
        <v>0</v>
      </c>
      <c r="AZ13" s="381">
        <v>0</v>
      </c>
      <c r="BA13" s="381">
        <v>0</v>
      </c>
      <c r="BB13" s="381">
        <v>0</v>
      </c>
      <c r="BC13" s="381">
        <v>0</v>
      </c>
      <c r="BD13" s="381">
        <v>0</v>
      </c>
      <c r="BE13" s="381">
        <v>0</v>
      </c>
      <c r="BF13" s="381">
        <v>0</v>
      </c>
      <c r="BG13" s="381">
        <v>0</v>
      </c>
      <c r="BH13" s="381">
        <v>0</v>
      </c>
      <c r="BI13" s="381">
        <v>0</v>
      </c>
      <c r="BJ13" s="381">
        <v>0</v>
      </c>
      <c r="BK13" s="381">
        <v>0</v>
      </c>
      <c r="BL13" s="381">
        <v>0</v>
      </c>
      <c r="BM13" s="381">
        <v>0</v>
      </c>
      <c r="BN13" s="381">
        <v>0</v>
      </c>
      <c r="BO13" s="381">
        <v>0</v>
      </c>
      <c r="BP13" s="381">
        <v>0</v>
      </c>
      <c r="BQ13" s="381">
        <v>0</v>
      </c>
      <c r="BR13" s="381">
        <v>0</v>
      </c>
      <c r="BS13" s="381">
        <v>0</v>
      </c>
      <c r="BT13" s="381">
        <v>0</v>
      </c>
      <c r="BU13" s="381">
        <v>0</v>
      </c>
      <c r="BV13" s="381">
        <v>0</v>
      </c>
      <c r="BW13" s="381">
        <v>0</v>
      </c>
      <c r="BX13" s="382">
        <v>0</v>
      </c>
      <c r="BY13" s="387">
        <f t="shared" si="4"/>
        <v>0</v>
      </c>
      <c r="BZ13" s="350"/>
      <c r="CA13" s="35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row>
    <row r="14" spans="1:256" ht="15" thickBot="1" x14ac:dyDescent="0.25">
      <c r="A14" s="103"/>
      <c r="B14" s="311"/>
      <c r="C14" s="14" t="s">
        <v>802</v>
      </c>
      <c r="D14" s="315">
        <f>IF(SUM(E14:BX14)&gt;'MOD + C. Diretos'!E27,"Maior do que o orçado",'MOD + C. Diretos'!E27)</f>
        <v>0</v>
      </c>
      <c r="E14" s="380">
        <v>0</v>
      </c>
      <c r="F14" s="381">
        <v>0</v>
      </c>
      <c r="G14" s="381">
        <v>0</v>
      </c>
      <c r="H14" s="381">
        <v>0</v>
      </c>
      <c r="I14" s="381">
        <v>0</v>
      </c>
      <c r="J14" s="381">
        <v>0</v>
      </c>
      <c r="K14" s="381">
        <v>0</v>
      </c>
      <c r="L14" s="381">
        <v>0</v>
      </c>
      <c r="M14" s="381">
        <v>0</v>
      </c>
      <c r="N14" s="381">
        <v>0</v>
      </c>
      <c r="O14" s="381">
        <v>0</v>
      </c>
      <c r="P14" s="381">
        <v>0</v>
      </c>
      <c r="Q14" s="381">
        <v>0</v>
      </c>
      <c r="R14" s="381">
        <v>0</v>
      </c>
      <c r="S14" s="381">
        <v>0</v>
      </c>
      <c r="T14" s="381">
        <v>0</v>
      </c>
      <c r="U14" s="381">
        <v>0</v>
      </c>
      <c r="V14" s="381">
        <v>0</v>
      </c>
      <c r="W14" s="381">
        <v>0</v>
      </c>
      <c r="X14" s="381">
        <v>0</v>
      </c>
      <c r="Y14" s="381">
        <v>0</v>
      </c>
      <c r="Z14" s="381">
        <v>0</v>
      </c>
      <c r="AA14" s="381">
        <v>0</v>
      </c>
      <c r="AB14" s="381">
        <v>0</v>
      </c>
      <c r="AC14" s="381">
        <v>0</v>
      </c>
      <c r="AD14" s="381">
        <v>0</v>
      </c>
      <c r="AE14" s="381">
        <v>0</v>
      </c>
      <c r="AF14" s="381">
        <v>0</v>
      </c>
      <c r="AG14" s="381">
        <v>0</v>
      </c>
      <c r="AH14" s="381">
        <v>0</v>
      </c>
      <c r="AI14" s="381">
        <v>0</v>
      </c>
      <c r="AJ14" s="381">
        <v>0</v>
      </c>
      <c r="AK14" s="381">
        <v>0</v>
      </c>
      <c r="AL14" s="381">
        <v>0</v>
      </c>
      <c r="AM14" s="381">
        <v>0</v>
      </c>
      <c r="AN14" s="381">
        <v>0</v>
      </c>
      <c r="AO14" s="381">
        <v>0</v>
      </c>
      <c r="AP14" s="381">
        <v>0</v>
      </c>
      <c r="AQ14" s="381">
        <v>0</v>
      </c>
      <c r="AR14" s="381">
        <v>0</v>
      </c>
      <c r="AS14" s="381">
        <v>0</v>
      </c>
      <c r="AT14" s="381">
        <v>0</v>
      </c>
      <c r="AU14" s="381">
        <v>0</v>
      </c>
      <c r="AV14" s="381">
        <v>0</v>
      </c>
      <c r="AW14" s="381">
        <v>0</v>
      </c>
      <c r="AX14" s="381">
        <v>0</v>
      </c>
      <c r="AY14" s="381">
        <v>0</v>
      </c>
      <c r="AZ14" s="381">
        <v>0</v>
      </c>
      <c r="BA14" s="381">
        <v>0</v>
      </c>
      <c r="BB14" s="381">
        <v>0</v>
      </c>
      <c r="BC14" s="381">
        <v>0</v>
      </c>
      <c r="BD14" s="381">
        <v>0</v>
      </c>
      <c r="BE14" s="381">
        <v>0</v>
      </c>
      <c r="BF14" s="381">
        <v>0</v>
      </c>
      <c r="BG14" s="381">
        <v>0</v>
      </c>
      <c r="BH14" s="381">
        <v>0</v>
      </c>
      <c r="BI14" s="381">
        <v>0</v>
      </c>
      <c r="BJ14" s="381">
        <v>0</v>
      </c>
      <c r="BK14" s="381">
        <v>0</v>
      </c>
      <c r="BL14" s="381">
        <v>0</v>
      </c>
      <c r="BM14" s="381">
        <v>0</v>
      </c>
      <c r="BN14" s="381">
        <v>0</v>
      </c>
      <c r="BO14" s="381">
        <v>0</v>
      </c>
      <c r="BP14" s="381">
        <v>0</v>
      </c>
      <c r="BQ14" s="381">
        <v>0</v>
      </c>
      <c r="BR14" s="381">
        <v>0</v>
      </c>
      <c r="BS14" s="381">
        <v>0</v>
      </c>
      <c r="BT14" s="381">
        <v>0</v>
      </c>
      <c r="BU14" s="381">
        <v>0</v>
      </c>
      <c r="BV14" s="381">
        <v>0</v>
      </c>
      <c r="BW14" s="381">
        <v>0</v>
      </c>
      <c r="BX14" s="382">
        <v>0</v>
      </c>
      <c r="BY14" s="387">
        <f t="shared" si="4"/>
        <v>0</v>
      </c>
      <c r="BZ14" s="350"/>
      <c r="CA14" s="35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row>
    <row r="15" spans="1:256" ht="14.25" x14ac:dyDescent="0.2">
      <c r="A15" s="103"/>
      <c r="B15" s="309" t="s">
        <v>805</v>
      </c>
      <c r="C15" s="12" t="s">
        <v>806</v>
      </c>
      <c r="D15" s="314">
        <f>D16+D17+D18+D19</f>
        <v>0</v>
      </c>
      <c r="E15" s="326">
        <f t="shared" ref="E15:AA15" si="8">E16+E17+E18+E19</f>
        <v>0</v>
      </c>
      <c r="F15" s="332">
        <f t="shared" si="8"/>
        <v>0</v>
      </c>
      <c r="G15" s="332">
        <f t="shared" si="8"/>
        <v>0</v>
      </c>
      <c r="H15" s="332">
        <f t="shared" si="8"/>
        <v>0</v>
      </c>
      <c r="I15" s="332">
        <f t="shared" si="8"/>
        <v>0</v>
      </c>
      <c r="J15" s="332">
        <f t="shared" si="8"/>
        <v>0</v>
      </c>
      <c r="K15" s="332">
        <f t="shared" si="8"/>
        <v>0</v>
      </c>
      <c r="L15" s="332">
        <f t="shared" si="8"/>
        <v>0</v>
      </c>
      <c r="M15" s="332">
        <f t="shared" si="8"/>
        <v>0</v>
      </c>
      <c r="N15" s="332">
        <f t="shared" si="8"/>
        <v>0</v>
      </c>
      <c r="O15" s="332">
        <f t="shared" si="8"/>
        <v>0</v>
      </c>
      <c r="P15" s="332">
        <f t="shared" si="8"/>
        <v>0</v>
      </c>
      <c r="Q15" s="332">
        <f t="shared" si="8"/>
        <v>0</v>
      </c>
      <c r="R15" s="332">
        <f t="shared" si="8"/>
        <v>0</v>
      </c>
      <c r="S15" s="332">
        <f t="shared" si="8"/>
        <v>0</v>
      </c>
      <c r="T15" s="332">
        <f t="shared" si="8"/>
        <v>0</v>
      </c>
      <c r="U15" s="332">
        <f t="shared" si="8"/>
        <v>0</v>
      </c>
      <c r="V15" s="332">
        <f t="shared" si="8"/>
        <v>0</v>
      </c>
      <c r="W15" s="332">
        <f t="shared" si="8"/>
        <v>0</v>
      </c>
      <c r="X15" s="332">
        <f t="shared" si="8"/>
        <v>0</v>
      </c>
      <c r="Y15" s="332">
        <f t="shared" si="8"/>
        <v>0</v>
      </c>
      <c r="Z15" s="332">
        <f t="shared" si="8"/>
        <v>0</v>
      </c>
      <c r="AA15" s="332">
        <f t="shared" si="8"/>
        <v>0</v>
      </c>
      <c r="AB15" s="332">
        <f>AB16+AB17+AB18+AB19</f>
        <v>0</v>
      </c>
      <c r="AC15" s="332">
        <f t="shared" ref="AC15:AN15" si="9">AC16+AC17+AC18+AC19</f>
        <v>0</v>
      </c>
      <c r="AD15" s="332">
        <f t="shared" si="9"/>
        <v>0</v>
      </c>
      <c r="AE15" s="332">
        <f t="shared" si="9"/>
        <v>0</v>
      </c>
      <c r="AF15" s="332">
        <f t="shared" si="9"/>
        <v>0</v>
      </c>
      <c r="AG15" s="332">
        <f t="shared" si="9"/>
        <v>0</v>
      </c>
      <c r="AH15" s="332">
        <f t="shared" si="9"/>
        <v>0</v>
      </c>
      <c r="AI15" s="332">
        <f t="shared" si="9"/>
        <v>0</v>
      </c>
      <c r="AJ15" s="332">
        <f t="shared" si="9"/>
        <v>0</v>
      </c>
      <c r="AK15" s="332">
        <f t="shared" si="9"/>
        <v>0</v>
      </c>
      <c r="AL15" s="332">
        <f t="shared" si="9"/>
        <v>0</v>
      </c>
      <c r="AM15" s="332">
        <f t="shared" si="9"/>
        <v>0</v>
      </c>
      <c r="AN15" s="332">
        <f t="shared" si="9"/>
        <v>0</v>
      </c>
      <c r="AO15" s="332">
        <f t="shared" ref="AO15:BX15" si="10">AO16+AO17+AO18+AO19</f>
        <v>0</v>
      </c>
      <c r="AP15" s="332">
        <f t="shared" si="10"/>
        <v>0</v>
      </c>
      <c r="AQ15" s="332">
        <f t="shared" si="10"/>
        <v>0</v>
      </c>
      <c r="AR15" s="332">
        <f t="shared" si="10"/>
        <v>0</v>
      </c>
      <c r="AS15" s="332">
        <f t="shared" si="10"/>
        <v>0</v>
      </c>
      <c r="AT15" s="332">
        <f t="shared" si="10"/>
        <v>0</v>
      </c>
      <c r="AU15" s="332">
        <f t="shared" si="10"/>
        <v>0</v>
      </c>
      <c r="AV15" s="332">
        <f t="shared" si="10"/>
        <v>0</v>
      </c>
      <c r="AW15" s="332">
        <f t="shared" si="10"/>
        <v>0</v>
      </c>
      <c r="AX15" s="332">
        <f t="shared" si="10"/>
        <v>0</v>
      </c>
      <c r="AY15" s="332">
        <f t="shared" si="10"/>
        <v>0</v>
      </c>
      <c r="AZ15" s="332">
        <f t="shared" si="10"/>
        <v>0</v>
      </c>
      <c r="BA15" s="332">
        <f t="shared" si="10"/>
        <v>0</v>
      </c>
      <c r="BB15" s="332">
        <f t="shared" si="10"/>
        <v>0</v>
      </c>
      <c r="BC15" s="332">
        <f t="shared" si="10"/>
        <v>0</v>
      </c>
      <c r="BD15" s="332">
        <f t="shared" si="10"/>
        <v>0</v>
      </c>
      <c r="BE15" s="332">
        <f t="shared" si="10"/>
        <v>0</v>
      </c>
      <c r="BF15" s="332">
        <f t="shared" si="10"/>
        <v>0</v>
      </c>
      <c r="BG15" s="332">
        <f t="shared" si="10"/>
        <v>0</v>
      </c>
      <c r="BH15" s="332">
        <f t="shared" si="10"/>
        <v>0</v>
      </c>
      <c r="BI15" s="332">
        <f t="shared" si="10"/>
        <v>0</v>
      </c>
      <c r="BJ15" s="332">
        <f t="shared" si="10"/>
        <v>0</v>
      </c>
      <c r="BK15" s="332">
        <f t="shared" si="10"/>
        <v>0</v>
      </c>
      <c r="BL15" s="332">
        <f t="shared" si="10"/>
        <v>0</v>
      </c>
      <c r="BM15" s="332">
        <f t="shared" si="10"/>
        <v>0</v>
      </c>
      <c r="BN15" s="332">
        <f t="shared" si="10"/>
        <v>0</v>
      </c>
      <c r="BO15" s="332">
        <f t="shared" si="10"/>
        <v>0</v>
      </c>
      <c r="BP15" s="332">
        <f t="shared" si="10"/>
        <v>0</v>
      </c>
      <c r="BQ15" s="332">
        <f t="shared" si="10"/>
        <v>0</v>
      </c>
      <c r="BR15" s="332">
        <f t="shared" si="10"/>
        <v>0</v>
      </c>
      <c r="BS15" s="332">
        <f t="shared" si="10"/>
        <v>0</v>
      </c>
      <c r="BT15" s="332">
        <f t="shared" si="10"/>
        <v>0</v>
      </c>
      <c r="BU15" s="332">
        <f t="shared" si="10"/>
        <v>0</v>
      </c>
      <c r="BV15" s="332">
        <f t="shared" si="10"/>
        <v>0</v>
      </c>
      <c r="BW15" s="332">
        <f t="shared" si="10"/>
        <v>0</v>
      </c>
      <c r="BX15" s="338">
        <f t="shared" si="10"/>
        <v>0</v>
      </c>
      <c r="BY15" s="389">
        <f t="shared" si="4"/>
        <v>0</v>
      </c>
      <c r="BZ15" s="350"/>
      <c r="CA15" s="35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row>
    <row r="16" spans="1:256" ht="14.25" x14ac:dyDescent="0.2">
      <c r="A16" s="103"/>
      <c r="B16" s="310"/>
      <c r="C16" s="13" t="s">
        <v>799</v>
      </c>
      <c r="D16" s="315">
        <f>IF(SUM(E16:BX16)&gt;'MOD + C. Diretos'!E16,"Maior do que o orçado",'MOD + C. Diretos'!E16)</f>
        <v>0</v>
      </c>
      <c r="E16" s="380">
        <v>0</v>
      </c>
      <c r="F16" s="381">
        <v>0</v>
      </c>
      <c r="G16" s="381">
        <v>0</v>
      </c>
      <c r="H16" s="381">
        <v>0</v>
      </c>
      <c r="I16" s="381">
        <v>0</v>
      </c>
      <c r="J16" s="381">
        <v>0</v>
      </c>
      <c r="K16" s="381">
        <v>0</v>
      </c>
      <c r="L16" s="381">
        <v>0</v>
      </c>
      <c r="M16" s="381">
        <v>0</v>
      </c>
      <c r="N16" s="381">
        <v>0</v>
      </c>
      <c r="O16" s="381">
        <v>0</v>
      </c>
      <c r="P16" s="381">
        <v>0</v>
      </c>
      <c r="Q16" s="381">
        <v>0</v>
      </c>
      <c r="R16" s="381">
        <v>0</v>
      </c>
      <c r="S16" s="381">
        <v>0</v>
      </c>
      <c r="T16" s="381">
        <v>0</v>
      </c>
      <c r="U16" s="381">
        <v>0</v>
      </c>
      <c r="V16" s="381">
        <v>0</v>
      </c>
      <c r="W16" s="381">
        <v>0</v>
      </c>
      <c r="X16" s="381">
        <v>0</v>
      </c>
      <c r="Y16" s="381">
        <v>0</v>
      </c>
      <c r="Z16" s="381">
        <v>0</v>
      </c>
      <c r="AA16" s="381">
        <v>0</v>
      </c>
      <c r="AB16" s="381">
        <v>0</v>
      </c>
      <c r="AC16" s="381">
        <v>0</v>
      </c>
      <c r="AD16" s="381">
        <v>0</v>
      </c>
      <c r="AE16" s="381">
        <v>0</v>
      </c>
      <c r="AF16" s="381">
        <v>0</v>
      </c>
      <c r="AG16" s="381">
        <v>0</v>
      </c>
      <c r="AH16" s="381">
        <v>0</v>
      </c>
      <c r="AI16" s="381">
        <v>0</v>
      </c>
      <c r="AJ16" s="381">
        <v>0</v>
      </c>
      <c r="AK16" s="381">
        <v>0</v>
      </c>
      <c r="AL16" s="381">
        <v>0</v>
      </c>
      <c r="AM16" s="381">
        <v>0</v>
      </c>
      <c r="AN16" s="381">
        <v>0</v>
      </c>
      <c r="AO16" s="381">
        <v>0</v>
      </c>
      <c r="AP16" s="381">
        <v>0</v>
      </c>
      <c r="AQ16" s="381">
        <v>0</v>
      </c>
      <c r="AR16" s="381">
        <v>0</v>
      </c>
      <c r="AS16" s="381">
        <v>0</v>
      </c>
      <c r="AT16" s="381">
        <v>0</v>
      </c>
      <c r="AU16" s="381">
        <v>0</v>
      </c>
      <c r="AV16" s="381">
        <v>0</v>
      </c>
      <c r="AW16" s="381">
        <v>0</v>
      </c>
      <c r="AX16" s="381">
        <v>0</v>
      </c>
      <c r="AY16" s="381">
        <v>0</v>
      </c>
      <c r="AZ16" s="381">
        <v>0</v>
      </c>
      <c r="BA16" s="381">
        <v>0</v>
      </c>
      <c r="BB16" s="381">
        <v>0</v>
      </c>
      <c r="BC16" s="381">
        <v>0</v>
      </c>
      <c r="BD16" s="381">
        <v>0</v>
      </c>
      <c r="BE16" s="381">
        <v>0</v>
      </c>
      <c r="BF16" s="381">
        <v>0</v>
      </c>
      <c r="BG16" s="381">
        <v>0</v>
      </c>
      <c r="BH16" s="381">
        <v>0</v>
      </c>
      <c r="BI16" s="381">
        <v>0</v>
      </c>
      <c r="BJ16" s="381">
        <v>0</v>
      </c>
      <c r="BK16" s="381">
        <v>0</v>
      </c>
      <c r="BL16" s="381">
        <v>0</v>
      </c>
      <c r="BM16" s="381">
        <v>0</v>
      </c>
      <c r="BN16" s="381">
        <v>0</v>
      </c>
      <c r="BO16" s="381">
        <v>0</v>
      </c>
      <c r="BP16" s="381">
        <v>0</v>
      </c>
      <c r="BQ16" s="381">
        <v>0</v>
      </c>
      <c r="BR16" s="381">
        <v>0</v>
      </c>
      <c r="BS16" s="381">
        <v>0</v>
      </c>
      <c r="BT16" s="381">
        <v>0</v>
      </c>
      <c r="BU16" s="381">
        <v>0</v>
      </c>
      <c r="BV16" s="381">
        <v>0</v>
      </c>
      <c r="BW16" s="381">
        <v>0</v>
      </c>
      <c r="BX16" s="382">
        <v>0</v>
      </c>
      <c r="BY16" s="387">
        <f t="shared" si="4"/>
        <v>0</v>
      </c>
      <c r="BZ16" s="350"/>
      <c r="CA16" s="35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row>
    <row r="17" spans="1:125" ht="14.25" x14ac:dyDescent="0.2">
      <c r="A17" s="103"/>
      <c r="B17" s="310"/>
      <c r="C17" s="13" t="s">
        <v>800</v>
      </c>
      <c r="D17" s="315">
        <f>IF(SUM(E17:BX17)&gt;'MOD + C. Diretos'!G16,"Maior do que o orçado",'MOD + C. Diretos'!G16)</f>
        <v>0</v>
      </c>
      <c r="E17" s="380">
        <v>0</v>
      </c>
      <c r="F17" s="381">
        <v>0</v>
      </c>
      <c r="G17" s="381">
        <v>0</v>
      </c>
      <c r="H17" s="381">
        <v>0</v>
      </c>
      <c r="I17" s="381">
        <v>0</v>
      </c>
      <c r="J17" s="381">
        <v>0</v>
      </c>
      <c r="K17" s="381">
        <v>0</v>
      </c>
      <c r="L17" s="381">
        <v>0</v>
      </c>
      <c r="M17" s="381">
        <v>0</v>
      </c>
      <c r="N17" s="381">
        <v>0</v>
      </c>
      <c r="O17" s="381">
        <v>0</v>
      </c>
      <c r="P17" s="381">
        <v>0</v>
      </c>
      <c r="Q17" s="381">
        <v>0</v>
      </c>
      <c r="R17" s="381">
        <v>0</v>
      </c>
      <c r="S17" s="381">
        <v>0</v>
      </c>
      <c r="T17" s="381">
        <v>0</v>
      </c>
      <c r="U17" s="381">
        <v>0</v>
      </c>
      <c r="V17" s="381">
        <v>0</v>
      </c>
      <c r="W17" s="381">
        <v>0</v>
      </c>
      <c r="X17" s="381">
        <v>0</v>
      </c>
      <c r="Y17" s="381">
        <v>0</v>
      </c>
      <c r="Z17" s="381">
        <v>0</v>
      </c>
      <c r="AA17" s="381">
        <v>0</v>
      </c>
      <c r="AB17" s="381">
        <v>0</v>
      </c>
      <c r="AC17" s="381">
        <v>0</v>
      </c>
      <c r="AD17" s="381">
        <v>0</v>
      </c>
      <c r="AE17" s="381">
        <v>0</v>
      </c>
      <c r="AF17" s="381">
        <v>0</v>
      </c>
      <c r="AG17" s="381">
        <v>0</v>
      </c>
      <c r="AH17" s="381">
        <v>0</v>
      </c>
      <c r="AI17" s="381">
        <v>0</v>
      </c>
      <c r="AJ17" s="381">
        <v>0</v>
      </c>
      <c r="AK17" s="381">
        <v>0</v>
      </c>
      <c r="AL17" s="381">
        <v>0</v>
      </c>
      <c r="AM17" s="381">
        <v>0</v>
      </c>
      <c r="AN17" s="381">
        <v>0</v>
      </c>
      <c r="AO17" s="381">
        <v>0</v>
      </c>
      <c r="AP17" s="381">
        <v>0</v>
      </c>
      <c r="AQ17" s="381">
        <v>0</v>
      </c>
      <c r="AR17" s="381">
        <v>0</v>
      </c>
      <c r="AS17" s="381">
        <v>0</v>
      </c>
      <c r="AT17" s="381">
        <v>0</v>
      </c>
      <c r="AU17" s="381">
        <v>0</v>
      </c>
      <c r="AV17" s="381">
        <v>0</v>
      </c>
      <c r="AW17" s="381">
        <v>0</v>
      </c>
      <c r="AX17" s="381">
        <v>0</v>
      </c>
      <c r="AY17" s="381">
        <v>0</v>
      </c>
      <c r="AZ17" s="381">
        <v>0</v>
      </c>
      <c r="BA17" s="381">
        <v>0</v>
      </c>
      <c r="BB17" s="381">
        <v>0</v>
      </c>
      <c r="BC17" s="381">
        <v>0</v>
      </c>
      <c r="BD17" s="381">
        <v>0</v>
      </c>
      <c r="BE17" s="381">
        <v>0</v>
      </c>
      <c r="BF17" s="381">
        <v>0</v>
      </c>
      <c r="BG17" s="381">
        <v>0</v>
      </c>
      <c r="BH17" s="381">
        <v>0</v>
      </c>
      <c r="BI17" s="381">
        <v>0</v>
      </c>
      <c r="BJ17" s="381">
        <v>0</v>
      </c>
      <c r="BK17" s="381">
        <v>0</v>
      </c>
      <c r="BL17" s="381">
        <v>0</v>
      </c>
      <c r="BM17" s="381">
        <v>0</v>
      </c>
      <c r="BN17" s="381">
        <v>0</v>
      </c>
      <c r="BO17" s="381">
        <v>0</v>
      </c>
      <c r="BP17" s="381">
        <v>0</v>
      </c>
      <c r="BQ17" s="381">
        <v>0</v>
      </c>
      <c r="BR17" s="381">
        <v>0</v>
      </c>
      <c r="BS17" s="381">
        <v>0</v>
      </c>
      <c r="BT17" s="381">
        <v>0</v>
      </c>
      <c r="BU17" s="381">
        <v>0</v>
      </c>
      <c r="BV17" s="381">
        <v>0</v>
      </c>
      <c r="BW17" s="381">
        <v>0</v>
      </c>
      <c r="BX17" s="382">
        <v>0</v>
      </c>
      <c r="BY17" s="387">
        <f t="shared" si="4"/>
        <v>0</v>
      </c>
      <c r="BZ17" s="350"/>
      <c r="CA17" s="35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row>
    <row r="18" spans="1:125" ht="14.25" x14ac:dyDescent="0.2">
      <c r="A18" s="103"/>
      <c r="B18" s="310"/>
      <c r="C18" s="13" t="s">
        <v>801</v>
      </c>
      <c r="D18" s="315">
        <f>IF(SUM(E18:BX18)&gt;'MOD + C. Diretos'!D28,"Maior do que o orçado",'MOD + C. Diretos'!D28)</f>
        <v>0</v>
      </c>
      <c r="E18" s="380">
        <v>0</v>
      </c>
      <c r="F18" s="381">
        <v>0</v>
      </c>
      <c r="G18" s="381">
        <v>0</v>
      </c>
      <c r="H18" s="381">
        <v>0</v>
      </c>
      <c r="I18" s="381">
        <v>0</v>
      </c>
      <c r="J18" s="381">
        <v>0</v>
      </c>
      <c r="K18" s="381">
        <v>0</v>
      </c>
      <c r="L18" s="381">
        <v>0</v>
      </c>
      <c r="M18" s="381">
        <v>0</v>
      </c>
      <c r="N18" s="381">
        <v>0</v>
      </c>
      <c r="O18" s="381">
        <v>0</v>
      </c>
      <c r="P18" s="381">
        <v>0</v>
      </c>
      <c r="Q18" s="381">
        <v>0</v>
      </c>
      <c r="R18" s="381">
        <v>0</v>
      </c>
      <c r="S18" s="381">
        <v>0</v>
      </c>
      <c r="T18" s="381">
        <v>0</v>
      </c>
      <c r="U18" s="381">
        <v>0</v>
      </c>
      <c r="V18" s="381">
        <v>0</v>
      </c>
      <c r="W18" s="381">
        <v>0</v>
      </c>
      <c r="X18" s="381">
        <v>0</v>
      </c>
      <c r="Y18" s="381">
        <v>0</v>
      </c>
      <c r="Z18" s="381">
        <v>0</v>
      </c>
      <c r="AA18" s="381">
        <v>0</v>
      </c>
      <c r="AB18" s="381">
        <v>0</v>
      </c>
      <c r="AC18" s="381">
        <v>0</v>
      </c>
      <c r="AD18" s="381">
        <v>0</v>
      </c>
      <c r="AE18" s="381">
        <v>0</v>
      </c>
      <c r="AF18" s="381">
        <v>0</v>
      </c>
      <c r="AG18" s="381">
        <v>0</v>
      </c>
      <c r="AH18" s="381">
        <v>0</v>
      </c>
      <c r="AI18" s="381">
        <v>0</v>
      </c>
      <c r="AJ18" s="381">
        <v>0</v>
      </c>
      <c r="AK18" s="381">
        <v>0</v>
      </c>
      <c r="AL18" s="381">
        <v>0</v>
      </c>
      <c r="AM18" s="381">
        <v>0</v>
      </c>
      <c r="AN18" s="381">
        <v>0</v>
      </c>
      <c r="AO18" s="381">
        <v>0</v>
      </c>
      <c r="AP18" s="381">
        <v>0</v>
      </c>
      <c r="AQ18" s="381">
        <v>0</v>
      </c>
      <c r="AR18" s="381">
        <v>0</v>
      </c>
      <c r="AS18" s="381">
        <v>0</v>
      </c>
      <c r="AT18" s="381">
        <v>0</v>
      </c>
      <c r="AU18" s="381">
        <v>0</v>
      </c>
      <c r="AV18" s="381">
        <v>0</v>
      </c>
      <c r="AW18" s="381">
        <v>0</v>
      </c>
      <c r="AX18" s="381">
        <v>0</v>
      </c>
      <c r="AY18" s="381">
        <v>0</v>
      </c>
      <c r="AZ18" s="381">
        <v>0</v>
      </c>
      <c r="BA18" s="381">
        <v>0</v>
      </c>
      <c r="BB18" s="381">
        <v>0</v>
      </c>
      <c r="BC18" s="381">
        <v>0</v>
      </c>
      <c r="BD18" s="381">
        <v>0</v>
      </c>
      <c r="BE18" s="381">
        <v>0</v>
      </c>
      <c r="BF18" s="381">
        <v>0</v>
      </c>
      <c r="BG18" s="381">
        <v>0</v>
      </c>
      <c r="BH18" s="381">
        <v>0</v>
      </c>
      <c r="BI18" s="381">
        <v>0</v>
      </c>
      <c r="BJ18" s="381">
        <v>0</v>
      </c>
      <c r="BK18" s="381">
        <v>0</v>
      </c>
      <c r="BL18" s="381">
        <v>0</v>
      </c>
      <c r="BM18" s="381">
        <v>0</v>
      </c>
      <c r="BN18" s="381">
        <v>0</v>
      </c>
      <c r="BO18" s="381">
        <v>0</v>
      </c>
      <c r="BP18" s="381">
        <v>0</v>
      </c>
      <c r="BQ18" s="381">
        <v>0</v>
      </c>
      <c r="BR18" s="381">
        <v>0</v>
      </c>
      <c r="BS18" s="381">
        <v>0</v>
      </c>
      <c r="BT18" s="381">
        <v>0</v>
      </c>
      <c r="BU18" s="381">
        <v>0</v>
      </c>
      <c r="BV18" s="381">
        <v>0</v>
      </c>
      <c r="BW18" s="381">
        <v>0</v>
      </c>
      <c r="BX18" s="382">
        <v>0</v>
      </c>
      <c r="BY18" s="387">
        <f t="shared" si="4"/>
        <v>0</v>
      </c>
      <c r="BZ18" s="350"/>
      <c r="CA18" s="35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row>
    <row r="19" spans="1:125" ht="15" thickBot="1" x14ac:dyDescent="0.25">
      <c r="A19" s="103"/>
      <c r="B19" s="311"/>
      <c r="C19" s="14" t="s">
        <v>802</v>
      </c>
      <c r="D19" s="315">
        <f>IF(SUM(E19:BX19)&gt;'MOD + C. Diretos'!E28,"Maior do que o orçado",'MOD + C. Diretos'!E28)</f>
        <v>0</v>
      </c>
      <c r="E19" s="380">
        <v>0</v>
      </c>
      <c r="F19" s="381">
        <v>0</v>
      </c>
      <c r="G19" s="381">
        <v>0</v>
      </c>
      <c r="H19" s="381">
        <v>0</v>
      </c>
      <c r="I19" s="381">
        <v>0</v>
      </c>
      <c r="J19" s="381">
        <v>0</v>
      </c>
      <c r="K19" s="381">
        <v>0</v>
      </c>
      <c r="L19" s="381">
        <v>0</v>
      </c>
      <c r="M19" s="381">
        <v>0</v>
      </c>
      <c r="N19" s="381">
        <v>0</v>
      </c>
      <c r="O19" s="381">
        <v>0</v>
      </c>
      <c r="P19" s="381">
        <v>0</v>
      </c>
      <c r="Q19" s="381">
        <v>0</v>
      </c>
      <c r="R19" s="381">
        <v>0</v>
      </c>
      <c r="S19" s="381">
        <v>0</v>
      </c>
      <c r="T19" s="381">
        <v>0</v>
      </c>
      <c r="U19" s="381">
        <v>0</v>
      </c>
      <c r="V19" s="381">
        <v>0</v>
      </c>
      <c r="W19" s="381">
        <v>0</v>
      </c>
      <c r="X19" s="381">
        <v>0</v>
      </c>
      <c r="Y19" s="381">
        <v>0</v>
      </c>
      <c r="Z19" s="381">
        <v>0</v>
      </c>
      <c r="AA19" s="381">
        <v>0</v>
      </c>
      <c r="AB19" s="381">
        <v>0</v>
      </c>
      <c r="AC19" s="381">
        <v>0</v>
      </c>
      <c r="AD19" s="381">
        <v>0</v>
      </c>
      <c r="AE19" s="381">
        <v>0</v>
      </c>
      <c r="AF19" s="381">
        <v>0</v>
      </c>
      <c r="AG19" s="381">
        <v>0</v>
      </c>
      <c r="AH19" s="381">
        <v>0</v>
      </c>
      <c r="AI19" s="381">
        <v>0</v>
      </c>
      <c r="AJ19" s="381">
        <v>0</v>
      </c>
      <c r="AK19" s="381">
        <v>0</v>
      </c>
      <c r="AL19" s="381">
        <v>0</v>
      </c>
      <c r="AM19" s="381">
        <v>0</v>
      </c>
      <c r="AN19" s="381">
        <v>0</v>
      </c>
      <c r="AO19" s="381">
        <v>0</v>
      </c>
      <c r="AP19" s="381">
        <v>0</v>
      </c>
      <c r="AQ19" s="381">
        <v>0</v>
      </c>
      <c r="AR19" s="381">
        <v>0</v>
      </c>
      <c r="AS19" s="381">
        <v>0</v>
      </c>
      <c r="AT19" s="381">
        <v>0</v>
      </c>
      <c r="AU19" s="381">
        <v>0</v>
      </c>
      <c r="AV19" s="381">
        <v>0</v>
      </c>
      <c r="AW19" s="381">
        <v>0</v>
      </c>
      <c r="AX19" s="381">
        <v>0</v>
      </c>
      <c r="AY19" s="381">
        <v>0</v>
      </c>
      <c r="AZ19" s="381">
        <v>0</v>
      </c>
      <c r="BA19" s="381">
        <v>0</v>
      </c>
      <c r="BB19" s="381">
        <v>0</v>
      </c>
      <c r="BC19" s="381">
        <v>0</v>
      </c>
      <c r="BD19" s="381">
        <v>0</v>
      </c>
      <c r="BE19" s="381">
        <v>0</v>
      </c>
      <c r="BF19" s="381">
        <v>0</v>
      </c>
      <c r="BG19" s="381">
        <v>0</v>
      </c>
      <c r="BH19" s="381">
        <v>0</v>
      </c>
      <c r="BI19" s="381">
        <v>0</v>
      </c>
      <c r="BJ19" s="381">
        <v>0</v>
      </c>
      <c r="BK19" s="381">
        <v>0</v>
      </c>
      <c r="BL19" s="381">
        <v>0</v>
      </c>
      <c r="BM19" s="381">
        <v>0</v>
      </c>
      <c r="BN19" s="381">
        <v>0</v>
      </c>
      <c r="BO19" s="381">
        <v>0</v>
      </c>
      <c r="BP19" s="381">
        <v>0</v>
      </c>
      <c r="BQ19" s="381">
        <v>0</v>
      </c>
      <c r="BR19" s="381">
        <v>0</v>
      </c>
      <c r="BS19" s="381">
        <v>0</v>
      </c>
      <c r="BT19" s="381">
        <v>0</v>
      </c>
      <c r="BU19" s="381">
        <v>0</v>
      </c>
      <c r="BV19" s="381">
        <v>0</v>
      </c>
      <c r="BW19" s="381">
        <v>0</v>
      </c>
      <c r="BX19" s="382">
        <v>0</v>
      </c>
      <c r="BY19" s="387">
        <f t="shared" si="4"/>
        <v>0</v>
      </c>
      <c r="BZ19" s="350"/>
      <c r="CA19" s="35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row>
    <row r="20" spans="1:125" ht="14.25" x14ac:dyDescent="0.2">
      <c r="A20" s="103"/>
      <c r="B20" s="309" t="s">
        <v>807</v>
      </c>
      <c r="C20" s="12" t="s">
        <v>808</v>
      </c>
      <c r="D20" s="314">
        <f>D21+D22+D23+D24</f>
        <v>0</v>
      </c>
      <c r="E20" s="326">
        <f t="shared" ref="E20:AA20" si="11">E21+E22+E23+E24</f>
        <v>0</v>
      </c>
      <c r="F20" s="332">
        <f t="shared" si="11"/>
        <v>0</v>
      </c>
      <c r="G20" s="332">
        <f t="shared" si="11"/>
        <v>0</v>
      </c>
      <c r="H20" s="332">
        <f t="shared" si="11"/>
        <v>0</v>
      </c>
      <c r="I20" s="332">
        <f t="shared" si="11"/>
        <v>0</v>
      </c>
      <c r="J20" s="332">
        <f t="shared" si="11"/>
        <v>0</v>
      </c>
      <c r="K20" s="332">
        <f t="shared" si="11"/>
        <v>0</v>
      </c>
      <c r="L20" s="332">
        <f t="shared" si="11"/>
        <v>0</v>
      </c>
      <c r="M20" s="332">
        <f t="shared" si="11"/>
        <v>0</v>
      </c>
      <c r="N20" s="332">
        <f t="shared" si="11"/>
        <v>0</v>
      </c>
      <c r="O20" s="332">
        <f t="shared" si="11"/>
        <v>0</v>
      </c>
      <c r="P20" s="332">
        <f t="shared" si="11"/>
        <v>0</v>
      </c>
      <c r="Q20" s="332">
        <f t="shared" si="11"/>
        <v>0</v>
      </c>
      <c r="R20" s="332">
        <f t="shared" si="11"/>
        <v>0</v>
      </c>
      <c r="S20" s="332">
        <f t="shared" si="11"/>
        <v>0</v>
      </c>
      <c r="T20" s="332">
        <f t="shared" si="11"/>
        <v>0</v>
      </c>
      <c r="U20" s="332">
        <f t="shared" si="11"/>
        <v>0</v>
      </c>
      <c r="V20" s="332">
        <f t="shared" si="11"/>
        <v>0</v>
      </c>
      <c r="W20" s="332">
        <f t="shared" si="11"/>
        <v>0</v>
      </c>
      <c r="X20" s="332">
        <f t="shared" si="11"/>
        <v>0</v>
      </c>
      <c r="Y20" s="332">
        <f t="shared" si="11"/>
        <v>0</v>
      </c>
      <c r="Z20" s="332">
        <f t="shared" si="11"/>
        <v>0</v>
      </c>
      <c r="AA20" s="332">
        <f t="shared" si="11"/>
        <v>0</v>
      </c>
      <c r="AB20" s="332">
        <f>AB21+AB22+AB23+AB24</f>
        <v>0</v>
      </c>
      <c r="AC20" s="332">
        <f t="shared" ref="AC20:AN20" si="12">AC21+AC22+AC23+AC24</f>
        <v>0</v>
      </c>
      <c r="AD20" s="332">
        <f t="shared" si="12"/>
        <v>0</v>
      </c>
      <c r="AE20" s="332">
        <f t="shared" si="12"/>
        <v>0</v>
      </c>
      <c r="AF20" s="332">
        <f>AF21+AF22+AF23+AF24</f>
        <v>0</v>
      </c>
      <c r="AG20" s="332">
        <f t="shared" si="12"/>
        <v>0</v>
      </c>
      <c r="AH20" s="332">
        <f t="shared" si="12"/>
        <v>0</v>
      </c>
      <c r="AI20" s="332">
        <f t="shared" si="12"/>
        <v>0</v>
      </c>
      <c r="AJ20" s="332">
        <f t="shared" si="12"/>
        <v>0</v>
      </c>
      <c r="AK20" s="332">
        <f t="shared" si="12"/>
        <v>0</v>
      </c>
      <c r="AL20" s="332">
        <f t="shared" si="12"/>
        <v>0</v>
      </c>
      <c r="AM20" s="332">
        <f t="shared" si="12"/>
        <v>0</v>
      </c>
      <c r="AN20" s="332">
        <f t="shared" si="12"/>
        <v>0</v>
      </c>
      <c r="AO20" s="332">
        <f t="shared" ref="AO20:BX20" si="13">AO21+AO22+AO23+AO24</f>
        <v>0</v>
      </c>
      <c r="AP20" s="332">
        <f t="shared" si="13"/>
        <v>0</v>
      </c>
      <c r="AQ20" s="332">
        <f t="shared" si="13"/>
        <v>0</v>
      </c>
      <c r="AR20" s="332">
        <f t="shared" si="13"/>
        <v>0</v>
      </c>
      <c r="AS20" s="332">
        <f t="shared" si="13"/>
        <v>0</v>
      </c>
      <c r="AT20" s="332">
        <f t="shared" si="13"/>
        <v>0</v>
      </c>
      <c r="AU20" s="332">
        <f t="shared" si="13"/>
        <v>0</v>
      </c>
      <c r="AV20" s="332">
        <f t="shared" si="13"/>
        <v>0</v>
      </c>
      <c r="AW20" s="332">
        <f t="shared" si="13"/>
        <v>0</v>
      </c>
      <c r="AX20" s="332">
        <f t="shared" si="13"/>
        <v>0</v>
      </c>
      <c r="AY20" s="332">
        <f t="shared" si="13"/>
        <v>0</v>
      </c>
      <c r="AZ20" s="332">
        <f t="shared" si="13"/>
        <v>0</v>
      </c>
      <c r="BA20" s="332">
        <f t="shared" si="13"/>
        <v>0</v>
      </c>
      <c r="BB20" s="332">
        <f t="shared" si="13"/>
        <v>0</v>
      </c>
      <c r="BC20" s="332">
        <f t="shared" si="13"/>
        <v>0</v>
      </c>
      <c r="BD20" s="332">
        <f t="shared" si="13"/>
        <v>0</v>
      </c>
      <c r="BE20" s="332">
        <f t="shared" si="13"/>
        <v>0</v>
      </c>
      <c r="BF20" s="332">
        <f t="shared" si="13"/>
        <v>0</v>
      </c>
      <c r="BG20" s="332">
        <f t="shared" si="13"/>
        <v>0</v>
      </c>
      <c r="BH20" s="332">
        <f t="shared" si="13"/>
        <v>0</v>
      </c>
      <c r="BI20" s="332">
        <f t="shared" si="13"/>
        <v>0</v>
      </c>
      <c r="BJ20" s="332">
        <f t="shared" si="13"/>
        <v>0</v>
      </c>
      <c r="BK20" s="332">
        <f t="shared" si="13"/>
        <v>0</v>
      </c>
      <c r="BL20" s="332">
        <f t="shared" si="13"/>
        <v>0</v>
      </c>
      <c r="BM20" s="332">
        <f t="shared" si="13"/>
        <v>0</v>
      </c>
      <c r="BN20" s="332">
        <f t="shared" si="13"/>
        <v>0</v>
      </c>
      <c r="BO20" s="332">
        <f t="shared" si="13"/>
        <v>0</v>
      </c>
      <c r="BP20" s="332">
        <f t="shared" si="13"/>
        <v>0</v>
      </c>
      <c r="BQ20" s="332">
        <f t="shared" si="13"/>
        <v>0</v>
      </c>
      <c r="BR20" s="332">
        <f t="shared" si="13"/>
        <v>0</v>
      </c>
      <c r="BS20" s="332">
        <f t="shared" si="13"/>
        <v>0</v>
      </c>
      <c r="BT20" s="332">
        <f t="shared" si="13"/>
        <v>0</v>
      </c>
      <c r="BU20" s="332">
        <f t="shared" si="13"/>
        <v>0</v>
      </c>
      <c r="BV20" s="332">
        <f t="shared" si="13"/>
        <v>0</v>
      </c>
      <c r="BW20" s="332">
        <f t="shared" si="13"/>
        <v>0</v>
      </c>
      <c r="BX20" s="338">
        <f t="shared" si="13"/>
        <v>0</v>
      </c>
      <c r="BY20" s="389">
        <f t="shared" si="4"/>
        <v>0</v>
      </c>
      <c r="BZ20" s="350"/>
      <c r="CA20" s="35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row>
    <row r="21" spans="1:125" ht="14.25" x14ac:dyDescent="0.2">
      <c r="A21" s="103"/>
      <c r="B21" s="310"/>
      <c r="C21" s="13" t="s">
        <v>799</v>
      </c>
      <c r="D21" s="315">
        <f>IF(SUM(E21:BX21)&gt;'MOD + C. Diretos'!E17,"Maior do que o orçado",'MOD + C. Diretos'!E17)</f>
        <v>0</v>
      </c>
      <c r="E21" s="380">
        <v>0</v>
      </c>
      <c r="F21" s="381">
        <v>0</v>
      </c>
      <c r="G21" s="381">
        <v>0</v>
      </c>
      <c r="H21" s="381">
        <v>0</v>
      </c>
      <c r="I21" s="381">
        <v>0</v>
      </c>
      <c r="J21" s="381">
        <v>0</v>
      </c>
      <c r="K21" s="381">
        <v>0</v>
      </c>
      <c r="L21" s="381">
        <v>0</v>
      </c>
      <c r="M21" s="381">
        <v>0</v>
      </c>
      <c r="N21" s="381">
        <v>0</v>
      </c>
      <c r="O21" s="381">
        <v>0</v>
      </c>
      <c r="P21" s="381">
        <v>0</v>
      </c>
      <c r="Q21" s="381">
        <v>0</v>
      </c>
      <c r="R21" s="381">
        <v>0</v>
      </c>
      <c r="S21" s="381">
        <v>0</v>
      </c>
      <c r="T21" s="381">
        <v>0</v>
      </c>
      <c r="U21" s="381">
        <v>0</v>
      </c>
      <c r="V21" s="381">
        <v>0</v>
      </c>
      <c r="W21" s="381">
        <v>0</v>
      </c>
      <c r="X21" s="381">
        <v>0</v>
      </c>
      <c r="Y21" s="381">
        <v>0</v>
      </c>
      <c r="Z21" s="381">
        <v>0</v>
      </c>
      <c r="AA21" s="381">
        <v>0</v>
      </c>
      <c r="AB21" s="381">
        <v>0</v>
      </c>
      <c r="AC21" s="381">
        <v>0</v>
      </c>
      <c r="AD21" s="381">
        <v>0</v>
      </c>
      <c r="AE21" s="381">
        <v>0</v>
      </c>
      <c r="AF21" s="381">
        <v>0</v>
      </c>
      <c r="AG21" s="381">
        <v>0</v>
      </c>
      <c r="AH21" s="381">
        <v>0</v>
      </c>
      <c r="AI21" s="381">
        <v>0</v>
      </c>
      <c r="AJ21" s="381">
        <v>0</v>
      </c>
      <c r="AK21" s="381">
        <v>0</v>
      </c>
      <c r="AL21" s="381">
        <v>0</v>
      </c>
      <c r="AM21" s="381">
        <v>0</v>
      </c>
      <c r="AN21" s="381">
        <v>0</v>
      </c>
      <c r="AO21" s="381">
        <v>0</v>
      </c>
      <c r="AP21" s="381">
        <v>0</v>
      </c>
      <c r="AQ21" s="381">
        <v>0</v>
      </c>
      <c r="AR21" s="381">
        <v>0</v>
      </c>
      <c r="AS21" s="381">
        <v>0</v>
      </c>
      <c r="AT21" s="381">
        <v>0</v>
      </c>
      <c r="AU21" s="381">
        <v>0</v>
      </c>
      <c r="AV21" s="381">
        <v>0</v>
      </c>
      <c r="AW21" s="381">
        <v>0</v>
      </c>
      <c r="AX21" s="381">
        <v>0</v>
      </c>
      <c r="AY21" s="381">
        <v>0</v>
      </c>
      <c r="AZ21" s="381">
        <v>0</v>
      </c>
      <c r="BA21" s="381">
        <v>0</v>
      </c>
      <c r="BB21" s="381">
        <v>0</v>
      </c>
      <c r="BC21" s="381">
        <v>0</v>
      </c>
      <c r="BD21" s="381">
        <v>0</v>
      </c>
      <c r="BE21" s="381">
        <v>0</v>
      </c>
      <c r="BF21" s="381">
        <v>0</v>
      </c>
      <c r="BG21" s="381">
        <v>0</v>
      </c>
      <c r="BH21" s="381">
        <v>0</v>
      </c>
      <c r="BI21" s="381">
        <v>0</v>
      </c>
      <c r="BJ21" s="381">
        <v>0</v>
      </c>
      <c r="BK21" s="381">
        <v>0</v>
      </c>
      <c r="BL21" s="381">
        <v>0</v>
      </c>
      <c r="BM21" s="381">
        <v>0</v>
      </c>
      <c r="BN21" s="381">
        <v>0</v>
      </c>
      <c r="BO21" s="381">
        <v>0</v>
      </c>
      <c r="BP21" s="381">
        <v>0</v>
      </c>
      <c r="BQ21" s="381">
        <v>0</v>
      </c>
      <c r="BR21" s="381">
        <v>0</v>
      </c>
      <c r="BS21" s="381">
        <v>0</v>
      </c>
      <c r="BT21" s="381">
        <v>0</v>
      </c>
      <c r="BU21" s="381">
        <v>0</v>
      </c>
      <c r="BV21" s="381">
        <v>0</v>
      </c>
      <c r="BW21" s="381">
        <v>0</v>
      </c>
      <c r="BX21" s="382">
        <v>0</v>
      </c>
      <c r="BY21" s="387">
        <f t="shared" si="4"/>
        <v>0</v>
      </c>
      <c r="BZ21" s="350"/>
      <c r="CA21" s="35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row>
    <row r="22" spans="1:125" ht="14.25" x14ac:dyDescent="0.2">
      <c r="A22" s="103"/>
      <c r="B22" s="310"/>
      <c r="C22" s="13" t="s">
        <v>800</v>
      </c>
      <c r="D22" s="315">
        <f>IF(SUM(E22:BX22)&gt;'MOD + C. Diretos'!G17,"Maior do que o orçado",'MOD + C. Diretos'!G17)</f>
        <v>0</v>
      </c>
      <c r="E22" s="380">
        <v>0</v>
      </c>
      <c r="F22" s="381">
        <v>0</v>
      </c>
      <c r="G22" s="381">
        <v>0</v>
      </c>
      <c r="H22" s="381">
        <v>0</v>
      </c>
      <c r="I22" s="381">
        <v>0</v>
      </c>
      <c r="J22" s="381">
        <v>0</v>
      </c>
      <c r="K22" s="381">
        <v>0</v>
      </c>
      <c r="L22" s="381">
        <v>0</v>
      </c>
      <c r="M22" s="381">
        <v>0</v>
      </c>
      <c r="N22" s="381">
        <v>0</v>
      </c>
      <c r="O22" s="381">
        <v>0</v>
      </c>
      <c r="P22" s="381">
        <v>0</v>
      </c>
      <c r="Q22" s="381">
        <v>0</v>
      </c>
      <c r="R22" s="381">
        <v>0</v>
      </c>
      <c r="S22" s="381">
        <v>0</v>
      </c>
      <c r="T22" s="381">
        <v>0</v>
      </c>
      <c r="U22" s="381">
        <v>0</v>
      </c>
      <c r="V22" s="381">
        <v>0</v>
      </c>
      <c r="W22" s="381">
        <v>0</v>
      </c>
      <c r="X22" s="381">
        <v>0</v>
      </c>
      <c r="Y22" s="381">
        <v>0</v>
      </c>
      <c r="Z22" s="381">
        <v>0</v>
      </c>
      <c r="AA22" s="381">
        <v>0</v>
      </c>
      <c r="AB22" s="381">
        <v>0</v>
      </c>
      <c r="AC22" s="381">
        <v>0</v>
      </c>
      <c r="AD22" s="381">
        <v>0</v>
      </c>
      <c r="AE22" s="381">
        <v>0</v>
      </c>
      <c r="AF22" s="381">
        <v>0</v>
      </c>
      <c r="AG22" s="381">
        <v>0</v>
      </c>
      <c r="AH22" s="381">
        <v>0</v>
      </c>
      <c r="AI22" s="381">
        <v>0</v>
      </c>
      <c r="AJ22" s="381">
        <v>0</v>
      </c>
      <c r="AK22" s="381">
        <v>0</v>
      </c>
      <c r="AL22" s="381">
        <v>0</v>
      </c>
      <c r="AM22" s="381">
        <v>0</v>
      </c>
      <c r="AN22" s="381">
        <v>0</v>
      </c>
      <c r="AO22" s="381">
        <v>0</v>
      </c>
      <c r="AP22" s="381">
        <v>0</v>
      </c>
      <c r="AQ22" s="381">
        <v>0</v>
      </c>
      <c r="AR22" s="381">
        <v>0</v>
      </c>
      <c r="AS22" s="381">
        <v>0</v>
      </c>
      <c r="AT22" s="381">
        <v>0</v>
      </c>
      <c r="AU22" s="381">
        <v>0</v>
      </c>
      <c r="AV22" s="381">
        <v>0</v>
      </c>
      <c r="AW22" s="381">
        <v>0</v>
      </c>
      <c r="AX22" s="381">
        <v>0</v>
      </c>
      <c r="AY22" s="381">
        <v>0</v>
      </c>
      <c r="AZ22" s="381">
        <v>0</v>
      </c>
      <c r="BA22" s="381">
        <v>0</v>
      </c>
      <c r="BB22" s="381">
        <v>0</v>
      </c>
      <c r="BC22" s="381">
        <v>0</v>
      </c>
      <c r="BD22" s="381">
        <v>0</v>
      </c>
      <c r="BE22" s="381">
        <v>0</v>
      </c>
      <c r="BF22" s="381">
        <v>0</v>
      </c>
      <c r="BG22" s="381">
        <v>0</v>
      </c>
      <c r="BH22" s="381">
        <v>0</v>
      </c>
      <c r="BI22" s="381">
        <v>0</v>
      </c>
      <c r="BJ22" s="381">
        <v>0</v>
      </c>
      <c r="BK22" s="381">
        <v>0</v>
      </c>
      <c r="BL22" s="381">
        <v>0</v>
      </c>
      <c r="BM22" s="381">
        <v>0</v>
      </c>
      <c r="BN22" s="381">
        <v>0</v>
      </c>
      <c r="BO22" s="381">
        <v>0</v>
      </c>
      <c r="BP22" s="381">
        <v>0</v>
      </c>
      <c r="BQ22" s="381">
        <v>0</v>
      </c>
      <c r="BR22" s="381">
        <v>0</v>
      </c>
      <c r="BS22" s="381">
        <v>0</v>
      </c>
      <c r="BT22" s="381">
        <v>0</v>
      </c>
      <c r="BU22" s="381">
        <v>0</v>
      </c>
      <c r="BV22" s="381">
        <v>0</v>
      </c>
      <c r="BW22" s="381">
        <v>0</v>
      </c>
      <c r="BX22" s="382">
        <v>0</v>
      </c>
      <c r="BY22" s="387">
        <f t="shared" si="4"/>
        <v>0</v>
      </c>
      <c r="BZ22" s="350"/>
      <c r="CA22" s="35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row>
    <row r="23" spans="1:125" ht="14.25" x14ac:dyDescent="0.2">
      <c r="A23" s="103"/>
      <c r="B23" s="310"/>
      <c r="C23" s="13" t="s">
        <v>801</v>
      </c>
      <c r="D23" s="315">
        <f>IF(SUM(E23:BX23)&gt;'MOD + C. Diretos'!D29,"Maior do que o orçado",'MOD + C. Diretos'!D29)</f>
        <v>0</v>
      </c>
      <c r="E23" s="380">
        <v>0</v>
      </c>
      <c r="F23" s="381">
        <v>0</v>
      </c>
      <c r="G23" s="381">
        <v>0</v>
      </c>
      <c r="H23" s="381">
        <v>0</v>
      </c>
      <c r="I23" s="381">
        <v>0</v>
      </c>
      <c r="J23" s="381">
        <v>0</v>
      </c>
      <c r="K23" s="381">
        <v>0</v>
      </c>
      <c r="L23" s="381">
        <v>0</v>
      </c>
      <c r="M23" s="381">
        <v>0</v>
      </c>
      <c r="N23" s="381">
        <v>0</v>
      </c>
      <c r="O23" s="381">
        <v>0</v>
      </c>
      <c r="P23" s="381">
        <v>0</v>
      </c>
      <c r="Q23" s="381">
        <v>0</v>
      </c>
      <c r="R23" s="381">
        <v>0</v>
      </c>
      <c r="S23" s="381">
        <v>0</v>
      </c>
      <c r="T23" s="381">
        <v>0</v>
      </c>
      <c r="U23" s="381">
        <v>0</v>
      </c>
      <c r="V23" s="381">
        <v>0</v>
      </c>
      <c r="W23" s="381">
        <v>0</v>
      </c>
      <c r="X23" s="381">
        <v>0</v>
      </c>
      <c r="Y23" s="381">
        <v>0</v>
      </c>
      <c r="Z23" s="381">
        <v>0</v>
      </c>
      <c r="AA23" s="381">
        <v>0</v>
      </c>
      <c r="AB23" s="381">
        <v>0</v>
      </c>
      <c r="AC23" s="381">
        <v>0</v>
      </c>
      <c r="AD23" s="381">
        <v>0</v>
      </c>
      <c r="AE23" s="381">
        <v>0</v>
      </c>
      <c r="AF23" s="381">
        <v>0</v>
      </c>
      <c r="AG23" s="381">
        <v>0</v>
      </c>
      <c r="AH23" s="381">
        <v>0</v>
      </c>
      <c r="AI23" s="381">
        <v>0</v>
      </c>
      <c r="AJ23" s="381">
        <v>0</v>
      </c>
      <c r="AK23" s="381">
        <v>0</v>
      </c>
      <c r="AL23" s="381">
        <v>0</v>
      </c>
      <c r="AM23" s="381">
        <v>0</v>
      </c>
      <c r="AN23" s="381">
        <v>0</v>
      </c>
      <c r="AO23" s="381">
        <v>0</v>
      </c>
      <c r="AP23" s="381">
        <v>0</v>
      </c>
      <c r="AQ23" s="381">
        <v>0</v>
      </c>
      <c r="AR23" s="381">
        <v>0</v>
      </c>
      <c r="AS23" s="381">
        <v>0</v>
      </c>
      <c r="AT23" s="381">
        <v>0</v>
      </c>
      <c r="AU23" s="381">
        <v>0</v>
      </c>
      <c r="AV23" s="381">
        <v>0</v>
      </c>
      <c r="AW23" s="381">
        <v>0</v>
      </c>
      <c r="AX23" s="381">
        <v>0</v>
      </c>
      <c r="AY23" s="381">
        <v>0</v>
      </c>
      <c r="AZ23" s="381">
        <v>0</v>
      </c>
      <c r="BA23" s="381">
        <v>0</v>
      </c>
      <c r="BB23" s="381">
        <v>0</v>
      </c>
      <c r="BC23" s="381">
        <v>0</v>
      </c>
      <c r="BD23" s="381">
        <v>0</v>
      </c>
      <c r="BE23" s="381">
        <v>0</v>
      </c>
      <c r="BF23" s="381">
        <v>0</v>
      </c>
      <c r="BG23" s="381">
        <v>0</v>
      </c>
      <c r="BH23" s="381">
        <v>0</v>
      </c>
      <c r="BI23" s="381">
        <v>0</v>
      </c>
      <c r="BJ23" s="381">
        <v>0</v>
      </c>
      <c r="BK23" s="381">
        <v>0</v>
      </c>
      <c r="BL23" s="381">
        <v>0</v>
      </c>
      <c r="BM23" s="381">
        <v>0</v>
      </c>
      <c r="BN23" s="381">
        <v>0</v>
      </c>
      <c r="BO23" s="381">
        <v>0</v>
      </c>
      <c r="BP23" s="381">
        <v>0</v>
      </c>
      <c r="BQ23" s="381">
        <v>0</v>
      </c>
      <c r="BR23" s="381">
        <v>0</v>
      </c>
      <c r="BS23" s="381">
        <v>0</v>
      </c>
      <c r="BT23" s="381">
        <v>0</v>
      </c>
      <c r="BU23" s="381">
        <v>0</v>
      </c>
      <c r="BV23" s="381">
        <v>0</v>
      </c>
      <c r="BW23" s="381">
        <v>0</v>
      </c>
      <c r="BX23" s="382">
        <v>0</v>
      </c>
      <c r="BY23" s="387">
        <f t="shared" si="4"/>
        <v>0</v>
      </c>
      <c r="BZ23" s="350"/>
      <c r="CA23" s="35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row>
    <row r="24" spans="1:125" ht="15" thickBot="1" x14ac:dyDescent="0.25">
      <c r="A24" s="103"/>
      <c r="B24" s="311"/>
      <c r="C24" s="14" t="s">
        <v>802</v>
      </c>
      <c r="D24" s="315">
        <f>IF(SUM(E24:BX24)&gt;'MOD + C. Diretos'!E29,"Maior do que o orçado",'MOD + C. Diretos'!E29)</f>
        <v>0</v>
      </c>
      <c r="E24" s="380">
        <v>0</v>
      </c>
      <c r="F24" s="381">
        <v>0</v>
      </c>
      <c r="G24" s="381">
        <v>0</v>
      </c>
      <c r="H24" s="381">
        <v>0</v>
      </c>
      <c r="I24" s="381">
        <v>0</v>
      </c>
      <c r="J24" s="381">
        <v>0</v>
      </c>
      <c r="K24" s="381">
        <v>0</v>
      </c>
      <c r="L24" s="381">
        <v>0</v>
      </c>
      <c r="M24" s="381">
        <v>0</v>
      </c>
      <c r="N24" s="381">
        <v>0</v>
      </c>
      <c r="O24" s="381">
        <v>0</v>
      </c>
      <c r="P24" s="381">
        <v>0</v>
      </c>
      <c r="Q24" s="381">
        <v>0</v>
      </c>
      <c r="R24" s="381">
        <v>0</v>
      </c>
      <c r="S24" s="381">
        <v>0</v>
      </c>
      <c r="T24" s="381">
        <v>0</v>
      </c>
      <c r="U24" s="381">
        <v>0</v>
      </c>
      <c r="V24" s="381">
        <v>0</v>
      </c>
      <c r="W24" s="381">
        <v>0</v>
      </c>
      <c r="X24" s="381">
        <v>0</v>
      </c>
      <c r="Y24" s="381">
        <v>0</v>
      </c>
      <c r="Z24" s="381">
        <v>0</v>
      </c>
      <c r="AA24" s="381">
        <v>0</v>
      </c>
      <c r="AB24" s="381">
        <v>0</v>
      </c>
      <c r="AC24" s="381">
        <v>0</v>
      </c>
      <c r="AD24" s="381">
        <v>0</v>
      </c>
      <c r="AE24" s="381">
        <v>0</v>
      </c>
      <c r="AF24" s="381">
        <v>0</v>
      </c>
      <c r="AG24" s="381">
        <v>0</v>
      </c>
      <c r="AH24" s="381">
        <v>0</v>
      </c>
      <c r="AI24" s="381">
        <v>0</v>
      </c>
      <c r="AJ24" s="381">
        <v>0</v>
      </c>
      <c r="AK24" s="381">
        <v>0</v>
      </c>
      <c r="AL24" s="381">
        <v>0</v>
      </c>
      <c r="AM24" s="381">
        <v>0</v>
      </c>
      <c r="AN24" s="381">
        <v>0</v>
      </c>
      <c r="AO24" s="381">
        <v>0</v>
      </c>
      <c r="AP24" s="381">
        <v>0</v>
      </c>
      <c r="AQ24" s="381">
        <v>0</v>
      </c>
      <c r="AR24" s="381">
        <v>0</v>
      </c>
      <c r="AS24" s="381">
        <v>0</v>
      </c>
      <c r="AT24" s="381">
        <v>0</v>
      </c>
      <c r="AU24" s="381">
        <v>0</v>
      </c>
      <c r="AV24" s="381">
        <v>0</v>
      </c>
      <c r="AW24" s="381">
        <v>0</v>
      </c>
      <c r="AX24" s="381">
        <v>0</v>
      </c>
      <c r="AY24" s="381">
        <v>0</v>
      </c>
      <c r="AZ24" s="381">
        <v>0</v>
      </c>
      <c r="BA24" s="381">
        <v>0</v>
      </c>
      <c r="BB24" s="381">
        <v>0</v>
      </c>
      <c r="BC24" s="381">
        <v>0</v>
      </c>
      <c r="BD24" s="381">
        <v>0</v>
      </c>
      <c r="BE24" s="381">
        <v>0</v>
      </c>
      <c r="BF24" s="381">
        <v>0</v>
      </c>
      <c r="BG24" s="381">
        <v>0</v>
      </c>
      <c r="BH24" s="381">
        <v>0</v>
      </c>
      <c r="BI24" s="381">
        <v>0</v>
      </c>
      <c r="BJ24" s="381">
        <v>0</v>
      </c>
      <c r="BK24" s="381">
        <v>0</v>
      </c>
      <c r="BL24" s="381">
        <v>0</v>
      </c>
      <c r="BM24" s="381">
        <v>0</v>
      </c>
      <c r="BN24" s="381">
        <v>0</v>
      </c>
      <c r="BO24" s="381">
        <v>0</v>
      </c>
      <c r="BP24" s="381">
        <v>0</v>
      </c>
      <c r="BQ24" s="381">
        <v>0</v>
      </c>
      <c r="BR24" s="381">
        <v>0</v>
      </c>
      <c r="BS24" s="381">
        <v>0</v>
      </c>
      <c r="BT24" s="381">
        <v>0</v>
      </c>
      <c r="BU24" s="381">
        <v>0</v>
      </c>
      <c r="BV24" s="381">
        <v>0</v>
      </c>
      <c r="BW24" s="381">
        <v>0</v>
      </c>
      <c r="BX24" s="382">
        <v>0</v>
      </c>
      <c r="BY24" s="387">
        <f t="shared" si="4"/>
        <v>0</v>
      </c>
      <c r="BZ24" s="350"/>
      <c r="CA24" s="35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row>
    <row r="25" spans="1:125" ht="14.25" x14ac:dyDescent="0.2">
      <c r="A25" s="103"/>
      <c r="B25" s="309" t="s">
        <v>809</v>
      </c>
      <c r="C25" s="12" t="s">
        <v>810</v>
      </c>
      <c r="D25" s="314">
        <f>D26+D27+D28+D29</f>
        <v>0</v>
      </c>
      <c r="E25" s="326">
        <f t="shared" ref="E25:AA25" si="14">E26+E27+E28+E29</f>
        <v>0</v>
      </c>
      <c r="F25" s="332">
        <f t="shared" si="14"/>
        <v>0</v>
      </c>
      <c r="G25" s="332">
        <f t="shared" si="14"/>
        <v>0</v>
      </c>
      <c r="H25" s="332">
        <f t="shared" si="14"/>
        <v>0</v>
      </c>
      <c r="I25" s="332">
        <f t="shared" si="14"/>
        <v>0</v>
      </c>
      <c r="J25" s="332">
        <f t="shared" si="14"/>
        <v>0</v>
      </c>
      <c r="K25" s="332">
        <f t="shared" si="14"/>
        <v>0</v>
      </c>
      <c r="L25" s="332">
        <f t="shared" si="14"/>
        <v>0</v>
      </c>
      <c r="M25" s="332">
        <f t="shared" si="14"/>
        <v>0</v>
      </c>
      <c r="N25" s="332">
        <f t="shared" si="14"/>
        <v>0</v>
      </c>
      <c r="O25" s="332">
        <f t="shared" si="14"/>
        <v>0</v>
      </c>
      <c r="P25" s="332">
        <f t="shared" si="14"/>
        <v>0</v>
      </c>
      <c r="Q25" s="332">
        <f t="shared" si="14"/>
        <v>0</v>
      </c>
      <c r="R25" s="332">
        <f t="shared" si="14"/>
        <v>0</v>
      </c>
      <c r="S25" s="332">
        <f t="shared" si="14"/>
        <v>0</v>
      </c>
      <c r="T25" s="332">
        <f t="shared" si="14"/>
        <v>0</v>
      </c>
      <c r="U25" s="332">
        <f t="shared" si="14"/>
        <v>0</v>
      </c>
      <c r="V25" s="332">
        <f t="shared" si="14"/>
        <v>0</v>
      </c>
      <c r="W25" s="332">
        <f t="shared" si="14"/>
        <v>0</v>
      </c>
      <c r="X25" s="332">
        <f t="shared" si="14"/>
        <v>0</v>
      </c>
      <c r="Y25" s="332">
        <f t="shared" si="14"/>
        <v>0</v>
      </c>
      <c r="Z25" s="332">
        <f t="shared" si="14"/>
        <v>0</v>
      </c>
      <c r="AA25" s="332">
        <f t="shared" si="14"/>
        <v>0</v>
      </c>
      <c r="AB25" s="332">
        <f>AB26+AB27+AB28+AB29</f>
        <v>0</v>
      </c>
      <c r="AC25" s="332">
        <f t="shared" ref="AC25:AN25" si="15">AC26+AC27+AC28+AC29</f>
        <v>0</v>
      </c>
      <c r="AD25" s="332">
        <f t="shared" si="15"/>
        <v>0</v>
      </c>
      <c r="AE25" s="332">
        <f t="shared" si="15"/>
        <v>0</v>
      </c>
      <c r="AF25" s="332">
        <f t="shared" si="15"/>
        <v>0</v>
      </c>
      <c r="AG25" s="332">
        <f t="shared" si="15"/>
        <v>0</v>
      </c>
      <c r="AH25" s="332">
        <f t="shared" si="15"/>
        <v>0</v>
      </c>
      <c r="AI25" s="332">
        <f t="shared" si="15"/>
        <v>0</v>
      </c>
      <c r="AJ25" s="332">
        <f t="shared" si="15"/>
        <v>0</v>
      </c>
      <c r="AK25" s="332">
        <f t="shared" si="15"/>
        <v>0</v>
      </c>
      <c r="AL25" s="332">
        <f t="shared" si="15"/>
        <v>0</v>
      </c>
      <c r="AM25" s="332">
        <f t="shared" si="15"/>
        <v>0</v>
      </c>
      <c r="AN25" s="332">
        <f t="shared" si="15"/>
        <v>0</v>
      </c>
      <c r="AO25" s="332">
        <f t="shared" ref="AO25:BX25" si="16">AO26+AO27+AO28+AO29</f>
        <v>0</v>
      </c>
      <c r="AP25" s="332">
        <f t="shared" si="16"/>
        <v>0</v>
      </c>
      <c r="AQ25" s="332">
        <f t="shared" si="16"/>
        <v>0</v>
      </c>
      <c r="AR25" s="332">
        <f t="shared" si="16"/>
        <v>0</v>
      </c>
      <c r="AS25" s="332">
        <f t="shared" si="16"/>
        <v>0</v>
      </c>
      <c r="AT25" s="332">
        <f t="shared" si="16"/>
        <v>0</v>
      </c>
      <c r="AU25" s="332">
        <f t="shared" si="16"/>
        <v>0</v>
      </c>
      <c r="AV25" s="332">
        <f t="shared" si="16"/>
        <v>0</v>
      </c>
      <c r="AW25" s="332">
        <f t="shared" si="16"/>
        <v>0</v>
      </c>
      <c r="AX25" s="332">
        <f t="shared" si="16"/>
        <v>0</v>
      </c>
      <c r="AY25" s="332">
        <f t="shared" si="16"/>
        <v>0</v>
      </c>
      <c r="AZ25" s="332">
        <f t="shared" si="16"/>
        <v>0</v>
      </c>
      <c r="BA25" s="332">
        <f t="shared" si="16"/>
        <v>0</v>
      </c>
      <c r="BB25" s="332">
        <f t="shared" si="16"/>
        <v>0</v>
      </c>
      <c r="BC25" s="332">
        <f t="shared" si="16"/>
        <v>0</v>
      </c>
      <c r="BD25" s="332">
        <f t="shared" si="16"/>
        <v>0</v>
      </c>
      <c r="BE25" s="332">
        <f t="shared" si="16"/>
        <v>0</v>
      </c>
      <c r="BF25" s="332">
        <f t="shared" si="16"/>
        <v>0</v>
      </c>
      <c r="BG25" s="332">
        <f t="shared" si="16"/>
        <v>0</v>
      </c>
      <c r="BH25" s="332">
        <f t="shared" si="16"/>
        <v>0</v>
      </c>
      <c r="BI25" s="332">
        <f t="shared" si="16"/>
        <v>0</v>
      </c>
      <c r="BJ25" s="332">
        <f t="shared" si="16"/>
        <v>0</v>
      </c>
      <c r="BK25" s="332">
        <f t="shared" si="16"/>
        <v>0</v>
      </c>
      <c r="BL25" s="332">
        <f t="shared" si="16"/>
        <v>0</v>
      </c>
      <c r="BM25" s="332">
        <f t="shared" si="16"/>
        <v>0</v>
      </c>
      <c r="BN25" s="332">
        <f t="shared" si="16"/>
        <v>0</v>
      </c>
      <c r="BO25" s="332">
        <f t="shared" si="16"/>
        <v>0</v>
      </c>
      <c r="BP25" s="332">
        <f t="shared" si="16"/>
        <v>0</v>
      </c>
      <c r="BQ25" s="332">
        <f t="shared" si="16"/>
        <v>0</v>
      </c>
      <c r="BR25" s="332">
        <f t="shared" si="16"/>
        <v>0</v>
      </c>
      <c r="BS25" s="332">
        <f t="shared" si="16"/>
        <v>0</v>
      </c>
      <c r="BT25" s="332">
        <f t="shared" si="16"/>
        <v>0</v>
      </c>
      <c r="BU25" s="332">
        <f t="shared" si="16"/>
        <v>0</v>
      </c>
      <c r="BV25" s="332">
        <f t="shared" si="16"/>
        <v>0</v>
      </c>
      <c r="BW25" s="332">
        <f t="shared" si="16"/>
        <v>0</v>
      </c>
      <c r="BX25" s="338">
        <f t="shared" si="16"/>
        <v>0</v>
      </c>
      <c r="BY25" s="389">
        <f t="shared" si="4"/>
        <v>0</v>
      </c>
      <c r="BZ25" s="350"/>
      <c r="CA25" s="35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row>
    <row r="26" spans="1:125" ht="14.25" x14ac:dyDescent="0.2">
      <c r="A26" s="103"/>
      <c r="B26" s="310"/>
      <c r="C26" s="13" t="s">
        <v>799</v>
      </c>
      <c r="D26" s="315">
        <f>IF(SUM(E26:BX26)&gt;'MOD + C. Diretos'!E18,"Maior do que o orçado",'MOD + C. Diretos'!E18)</f>
        <v>0</v>
      </c>
      <c r="E26" s="380">
        <v>0</v>
      </c>
      <c r="F26" s="381">
        <v>0</v>
      </c>
      <c r="G26" s="381">
        <v>0</v>
      </c>
      <c r="H26" s="381">
        <v>0</v>
      </c>
      <c r="I26" s="381">
        <v>0</v>
      </c>
      <c r="J26" s="381">
        <v>0</v>
      </c>
      <c r="K26" s="381">
        <v>0</v>
      </c>
      <c r="L26" s="381">
        <v>0</v>
      </c>
      <c r="M26" s="381">
        <v>0</v>
      </c>
      <c r="N26" s="381">
        <v>0</v>
      </c>
      <c r="O26" s="381">
        <v>0</v>
      </c>
      <c r="P26" s="381">
        <v>0</v>
      </c>
      <c r="Q26" s="381">
        <v>0</v>
      </c>
      <c r="R26" s="381">
        <v>0</v>
      </c>
      <c r="S26" s="381">
        <v>0</v>
      </c>
      <c r="T26" s="381">
        <v>0</v>
      </c>
      <c r="U26" s="381">
        <v>0</v>
      </c>
      <c r="V26" s="381">
        <v>0</v>
      </c>
      <c r="W26" s="381">
        <v>0</v>
      </c>
      <c r="X26" s="381">
        <v>0</v>
      </c>
      <c r="Y26" s="381">
        <v>0</v>
      </c>
      <c r="Z26" s="381">
        <v>0</v>
      </c>
      <c r="AA26" s="381">
        <v>0</v>
      </c>
      <c r="AB26" s="381">
        <v>0</v>
      </c>
      <c r="AC26" s="381">
        <v>0</v>
      </c>
      <c r="AD26" s="381">
        <v>0</v>
      </c>
      <c r="AE26" s="381">
        <v>0</v>
      </c>
      <c r="AF26" s="381">
        <v>0</v>
      </c>
      <c r="AG26" s="381">
        <v>0</v>
      </c>
      <c r="AH26" s="381">
        <v>0</v>
      </c>
      <c r="AI26" s="381">
        <v>0</v>
      </c>
      <c r="AJ26" s="381">
        <v>0</v>
      </c>
      <c r="AK26" s="381">
        <v>0</v>
      </c>
      <c r="AL26" s="381">
        <v>0</v>
      </c>
      <c r="AM26" s="381">
        <v>0</v>
      </c>
      <c r="AN26" s="381">
        <v>0</v>
      </c>
      <c r="AO26" s="381">
        <v>0</v>
      </c>
      <c r="AP26" s="381">
        <v>0</v>
      </c>
      <c r="AQ26" s="381">
        <v>0</v>
      </c>
      <c r="AR26" s="381">
        <v>0</v>
      </c>
      <c r="AS26" s="381">
        <v>0</v>
      </c>
      <c r="AT26" s="381">
        <v>0</v>
      </c>
      <c r="AU26" s="381">
        <v>0</v>
      </c>
      <c r="AV26" s="381">
        <v>0</v>
      </c>
      <c r="AW26" s="381">
        <v>0</v>
      </c>
      <c r="AX26" s="381">
        <v>0</v>
      </c>
      <c r="AY26" s="381">
        <v>0</v>
      </c>
      <c r="AZ26" s="381">
        <v>0</v>
      </c>
      <c r="BA26" s="381">
        <v>0</v>
      </c>
      <c r="BB26" s="381">
        <v>0</v>
      </c>
      <c r="BC26" s="381">
        <v>0</v>
      </c>
      <c r="BD26" s="381">
        <v>0</v>
      </c>
      <c r="BE26" s="381">
        <v>0</v>
      </c>
      <c r="BF26" s="381">
        <v>0</v>
      </c>
      <c r="BG26" s="381">
        <v>0</v>
      </c>
      <c r="BH26" s="381">
        <v>0</v>
      </c>
      <c r="BI26" s="381">
        <v>0</v>
      </c>
      <c r="BJ26" s="381">
        <v>0</v>
      </c>
      <c r="BK26" s="381">
        <v>0</v>
      </c>
      <c r="BL26" s="381">
        <v>0</v>
      </c>
      <c r="BM26" s="381">
        <v>0</v>
      </c>
      <c r="BN26" s="381">
        <v>0</v>
      </c>
      <c r="BO26" s="381">
        <v>0</v>
      </c>
      <c r="BP26" s="381">
        <v>0</v>
      </c>
      <c r="BQ26" s="381">
        <v>0</v>
      </c>
      <c r="BR26" s="381">
        <v>0</v>
      </c>
      <c r="BS26" s="381">
        <v>0</v>
      </c>
      <c r="BT26" s="381">
        <v>0</v>
      </c>
      <c r="BU26" s="381">
        <v>0</v>
      </c>
      <c r="BV26" s="381">
        <v>0</v>
      </c>
      <c r="BW26" s="381">
        <v>0</v>
      </c>
      <c r="BX26" s="382">
        <v>0</v>
      </c>
      <c r="BY26" s="387">
        <f t="shared" si="4"/>
        <v>0</v>
      </c>
      <c r="BZ26" s="350"/>
      <c r="CA26" s="35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row>
    <row r="27" spans="1:125" ht="14.25" x14ac:dyDescent="0.2">
      <c r="A27" s="103"/>
      <c r="B27" s="310"/>
      <c r="C27" s="13" t="s">
        <v>800</v>
      </c>
      <c r="D27" s="315">
        <f>IF(SUM(E27:BX27)&gt;'MOD + C. Diretos'!G18,"Maior do que o orçado",'MOD + C. Diretos'!G18)</f>
        <v>0</v>
      </c>
      <c r="E27" s="380">
        <v>0</v>
      </c>
      <c r="F27" s="381">
        <v>0</v>
      </c>
      <c r="G27" s="381">
        <v>0</v>
      </c>
      <c r="H27" s="381">
        <v>0</v>
      </c>
      <c r="I27" s="381">
        <v>0</v>
      </c>
      <c r="J27" s="381">
        <v>0</v>
      </c>
      <c r="K27" s="381">
        <v>0</v>
      </c>
      <c r="L27" s="381">
        <v>0</v>
      </c>
      <c r="M27" s="381">
        <v>0</v>
      </c>
      <c r="N27" s="381">
        <v>0</v>
      </c>
      <c r="O27" s="381">
        <v>0</v>
      </c>
      <c r="P27" s="381">
        <v>0</v>
      </c>
      <c r="Q27" s="381">
        <v>0</v>
      </c>
      <c r="R27" s="381">
        <v>0</v>
      </c>
      <c r="S27" s="381">
        <v>0</v>
      </c>
      <c r="T27" s="381">
        <v>0</v>
      </c>
      <c r="U27" s="381">
        <v>0</v>
      </c>
      <c r="V27" s="381">
        <v>0</v>
      </c>
      <c r="W27" s="381">
        <v>0</v>
      </c>
      <c r="X27" s="381">
        <v>0</v>
      </c>
      <c r="Y27" s="381">
        <v>0</v>
      </c>
      <c r="Z27" s="381">
        <v>0</v>
      </c>
      <c r="AA27" s="381">
        <v>0</v>
      </c>
      <c r="AB27" s="381">
        <v>0</v>
      </c>
      <c r="AC27" s="381">
        <v>0</v>
      </c>
      <c r="AD27" s="381">
        <v>0</v>
      </c>
      <c r="AE27" s="381">
        <v>0</v>
      </c>
      <c r="AF27" s="381">
        <v>0</v>
      </c>
      <c r="AG27" s="381">
        <v>0</v>
      </c>
      <c r="AH27" s="381">
        <v>0</v>
      </c>
      <c r="AI27" s="381">
        <v>0</v>
      </c>
      <c r="AJ27" s="381">
        <v>0</v>
      </c>
      <c r="AK27" s="381">
        <v>0</v>
      </c>
      <c r="AL27" s="381">
        <v>0</v>
      </c>
      <c r="AM27" s="381">
        <v>0</v>
      </c>
      <c r="AN27" s="381">
        <v>0</v>
      </c>
      <c r="AO27" s="381">
        <v>0</v>
      </c>
      <c r="AP27" s="381">
        <v>0</v>
      </c>
      <c r="AQ27" s="381">
        <v>0</v>
      </c>
      <c r="AR27" s="381">
        <v>0</v>
      </c>
      <c r="AS27" s="381">
        <v>0</v>
      </c>
      <c r="AT27" s="381">
        <v>0</v>
      </c>
      <c r="AU27" s="381">
        <v>0</v>
      </c>
      <c r="AV27" s="381">
        <v>0</v>
      </c>
      <c r="AW27" s="381">
        <v>0</v>
      </c>
      <c r="AX27" s="381">
        <v>0</v>
      </c>
      <c r="AY27" s="381">
        <v>0</v>
      </c>
      <c r="AZ27" s="381">
        <v>0</v>
      </c>
      <c r="BA27" s="381">
        <v>0</v>
      </c>
      <c r="BB27" s="381">
        <v>0</v>
      </c>
      <c r="BC27" s="381">
        <v>0</v>
      </c>
      <c r="BD27" s="381">
        <v>0</v>
      </c>
      <c r="BE27" s="381">
        <v>0</v>
      </c>
      <c r="BF27" s="381">
        <v>0</v>
      </c>
      <c r="BG27" s="381">
        <v>0</v>
      </c>
      <c r="BH27" s="381">
        <v>0</v>
      </c>
      <c r="BI27" s="381">
        <v>0</v>
      </c>
      <c r="BJ27" s="381">
        <v>0</v>
      </c>
      <c r="BK27" s="381">
        <v>0</v>
      </c>
      <c r="BL27" s="381">
        <v>0</v>
      </c>
      <c r="BM27" s="381">
        <v>0</v>
      </c>
      <c r="BN27" s="381">
        <v>0</v>
      </c>
      <c r="BO27" s="381">
        <v>0</v>
      </c>
      <c r="BP27" s="381">
        <v>0</v>
      </c>
      <c r="BQ27" s="381">
        <v>0</v>
      </c>
      <c r="BR27" s="381">
        <v>0</v>
      </c>
      <c r="BS27" s="381">
        <v>0</v>
      </c>
      <c r="BT27" s="381">
        <v>0</v>
      </c>
      <c r="BU27" s="381">
        <v>0</v>
      </c>
      <c r="BV27" s="381">
        <v>0</v>
      </c>
      <c r="BW27" s="381">
        <v>0</v>
      </c>
      <c r="BX27" s="382">
        <v>0</v>
      </c>
      <c r="BY27" s="387">
        <f t="shared" si="4"/>
        <v>0</v>
      </c>
      <c r="BZ27" s="350"/>
      <c r="CA27" s="35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row>
    <row r="28" spans="1:125" ht="14.25" x14ac:dyDescent="0.2">
      <c r="A28" s="103"/>
      <c r="B28" s="310"/>
      <c r="C28" s="13" t="s">
        <v>801</v>
      </c>
      <c r="D28" s="315">
        <f>IF(SUM(E28:BX28)&gt;'MOD + C. Diretos'!D30,"Maior do que o orçado",'MOD + C. Diretos'!D30)</f>
        <v>0</v>
      </c>
      <c r="E28" s="380">
        <v>0</v>
      </c>
      <c r="F28" s="381">
        <v>0</v>
      </c>
      <c r="G28" s="381">
        <v>0</v>
      </c>
      <c r="H28" s="381">
        <v>0</v>
      </c>
      <c r="I28" s="381">
        <v>0</v>
      </c>
      <c r="J28" s="381">
        <v>0</v>
      </c>
      <c r="K28" s="381">
        <v>0</v>
      </c>
      <c r="L28" s="381">
        <v>0</v>
      </c>
      <c r="M28" s="381">
        <v>0</v>
      </c>
      <c r="N28" s="381">
        <v>0</v>
      </c>
      <c r="O28" s="381">
        <v>0</v>
      </c>
      <c r="P28" s="381">
        <v>0</v>
      </c>
      <c r="Q28" s="381">
        <v>0</v>
      </c>
      <c r="R28" s="381">
        <v>0</v>
      </c>
      <c r="S28" s="381">
        <v>0</v>
      </c>
      <c r="T28" s="381">
        <v>0</v>
      </c>
      <c r="U28" s="381">
        <v>0</v>
      </c>
      <c r="V28" s="381">
        <v>0</v>
      </c>
      <c r="W28" s="381">
        <v>0</v>
      </c>
      <c r="X28" s="381">
        <v>0</v>
      </c>
      <c r="Y28" s="381">
        <v>0</v>
      </c>
      <c r="Z28" s="381">
        <v>0</v>
      </c>
      <c r="AA28" s="381">
        <v>0</v>
      </c>
      <c r="AB28" s="381">
        <v>0</v>
      </c>
      <c r="AC28" s="381">
        <v>0</v>
      </c>
      <c r="AD28" s="381">
        <v>0</v>
      </c>
      <c r="AE28" s="381">
        <v>0</v>
      </c>
      <c r="AF28" s="381">
        <v>0</v>
      </c>
      <c r="AG28" s="381">
        <v>0</v>
      </c>
      <c r="AH28" s="381">
        <v>0</v>
      </c>
      <c r="AI28" s="381">
        <v>0</v>
      </c>
      <c r="AJ28" s="381">
        <v>0</v>
      </c>
      <c r="AK28" s="381">
        <v>0</v>
      </c>
      <c r="AL28" s="381">
        <v>0</v>
      </c>
      <c r="AM28" s="381">
        <v>0</v>
      </c>
      <c r="AN28" s="381">
        <v>0</v>
      </c>
      <c r="AO28" s="381">
        <v>0</v>
      </c>
      <c r="AP28" s="381">
        <v>0</v>
      </c>
      <c r="AQ28" s="381">
        <v>0</v>
      </c>
      <c r="AR28" s="381">
        <v>0</v>
      </c>
      <c r="AS28" s="381">
        <v>0</v>
      </c>
      <c r="AT28" s="381">
        <v>0</v>
      </c>
      <c r="AU28" s="381">
        <v>0</v>
      </c>
      <c r="AV28" s="381">
        <v>0</v>
      </c>
      <c r="AW28" s="381">
        <v>0</v>
      </c>
      <c r="AX28" s="381">
        <v>0</v>
      </c>
      <c r="AY28" s="381">
        <v>0</v>
      </c>
      <c r="AZ28" s="381">
        <v>0</v>
      </c>
      <c r="BA28" s="381">
        <v>0</v>
      </c>
      <c r="BB28" s="381">
        <v>0</v>
      </c>
      <c r="BC28" s="381">
        <v>0</v>
      </c>
      <c r="BD28" s="381">
        <v>0</v>
      </c>
      <c r="BE28" s="381">
        <v>0</v>
      </c>
      <c r="BF28" s="381">
        <v>0</v>
      </c>
      <c r="BG28" s="381">
        <v>0</v>
      </c>
      <c r="BH28" s="381">
        <v>0</v>
      </c>
      <c r="BI28" s="381">
        <v>0</v>
      </c>
      <c r="BJ28" s="381">
        <v>0</v>
      </c>
      <c r="BK28" s="381">
        <v>0</v>
      </c>
      <c r="BL28" s="381">
        <v>0</v>
      </c>
      <c r="BM28" s="381">
        <v>0</v>
      </c>
      <c r="BN28" s="381">
        <v>0</v>
      </c>
      <c r="BO28" s="381">
        <v>0</v>
      </c>
      <c r="BP28" s="381">
        <v>0</v>
      </c>
      <c r="BQ28" s="381">
        <v>0</v>
      </c>
      <c r="BR28" s="381">
        <v>0</v>
      </c>
      <c r="BS28" s="381">
        <v>0</v>
      </c>
      <c r="BT28" s="381">
        <v>0</v>
      </c>
      <c r="BU28" s="381">
        <v>0</v>
      </c>
      <c r="BV28" s="381">
        <v>0</v>
      </c>
      <c r="BW28" s="381">
        <v>0</v>
      </c>
      <c r="BX28" s="382">
        <v>0</v>
      </c>
      <c r="BY28" s="387">
        <f t="shared" si="4"/>
        <v>0</v>
      </c>
      <c r="BZ28" s="350"/>
      <c r="CA28" s="35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row>
    <row r="29" spans="1:125" ht="15" thickBot="1" x14ac:dyDescent="0.25">
      <c r="A29" s="103"/>
      <c r="B29" s="311"/>
      <c r="C29" s="14" t="s">
        <v>802</v>
      </c>
      <c r="D29" s="315">
        <f>IF(SUM(E29:BX29)&gt;'MOD + C. Diretos'!E30,"Maior do que o orçado",'MOD + C. Diretos'!E30)</f>
        <v>0</v>
      </c>
      <c r="E29" s="380">
        <v>0</v>
      </c>
      <c r="F29" s="381">
        <v>0</v>
      </c>
      <c r="G29" s="381">
        <v>0</v>
      </c>
      <c r="H29" s="381">
        <v>0</v>
      </c>
      <c r="I29" s="381">
        <v>0</v>
      </c>
      <c r="J29" s="381">
        <v>0</v>
      </c>
      <c r="K29" s="381">
        <v>0</v>
      </c>
      <c r="L29" s="381">
        <v>0</v>
      </c>
      <c r="M29" s="381">
        <v>0</v>
      </c>
      <c r="N29" s="381">
        <v>0</v>
      </c>
      <c r="O29" s="381">
        <v>0</v>
      </c>
      <c r="P29" s="381">
        <v>0</v>
      </c>
      <c r="Q29" s="381">
        <v>0</v>
      </c>
      <c r="R29" s="381">
        <v>0</v>
      </c>
      <c r="S29" s="381">
        <v>0</v>
      </c>
      <c r="T29" s="381">
        <v>0</v>
      </c>
      <c r="U29" s="381">
        <v>0</v>
      </c>
      <c r="V29" s="381">
        <v>0</v>
      </c>
      <c r="W29" s="381">
        <v>0</v>
      </c>
      <c r="X29" s="381">
        <v>0</v>
      </c>
      <c r="Y29" s="381">
        <v>0</v>
      </c>
      <c r="Z29" s="381">
        <v>0</v>
      </c>
      <c r="AA29" s="381">
        <v>0</v>
      </c>
      <c r="AB29" s="381">
        <v>0</v>
      </c>
      <c r="AC29" s="381">
        <v>0</v>
      </c>
      <c r="AD29" s="381">
        <v>0</v>
      </c>
      <c r="AE29" s="381">
        <v>0</v>
      </c>
      <c r="AF29" s="381">
        <v>0</v>
      </c>
      <c r="AG29" s="381">
        <v>0</v>
      </c>
      <c r="AH29" s="381">
        <v>0</v>
      </c>
      <c r="AI29" s="381">
        <v>0</v>
      </c>
      <c r="AJ29" s="381">
        <v>0</v>
      </c>
      <c r="AK29" s="381">
        <v>0</v>
      </c>
      <c r="AL29" s="381">
        <v>0</v>
      </c>
      <c r="AM29" s="381">
        <v>0</v>
      </c>
      <c r="AN29" s="381">
        <v>0</v>
      </c>
      <c r="AO29" s="381">
        <v>0</v>
      </c>
      <c r="AP29" s="381">
        <v>0</v>
      </c>
      <c r="AQ29" s="381">
        <v>0</v>
      </c>
      <c r="AR29" s="381">
        <v>0</v>
      </c>
      <c r="AS29" s="381">
        <v>0</v>
      </c>
      <c r="AT29" s="381">
        <v>0</v>
      </c>
      <c r="AU29" s="381">
        <v>0</v>
      </c>
      <c r="AV29" s="381">
        <v>0</v>
      </c>
      <c r="AW29" s="381">
        <v>0</v>
      </c>
      <c r="AX29" s="381">
        <v>0</v>
      </c>
      <c r="AY29" s="381">
        <v>0</v>
      </c>
      <c r="AZ29" s="381">
        <v>0</v>
      </c>
      <c r="BA29" s="381">
        <v>0</v>
      </c>
      <c r="BB29" s="381">
        <v>0</v>
      </c>
      <c r="BC29" s="381">
        <v>0</v>
      </c>
      <c r="BD29" s="381">
        <v>0</v>
      </c>
      <c r="BE29" s="381">
        <v>0</v>
      </c>
      <c r="BF29" s="381">
        <v>0</v>
      </c>
      <c r="BG29" s="381">
        <v>0</v>
      </c>
      <c r="BH29" s="381">
        <v>0</v>
      </c>
      <c r="BI29" s="381">
        <v>0</v>
      </c>
      <c r="BJ29" s="381">
        <v>0</v>
      </c>
      <c r="BK29" s="381">
        <v>0</v>
      </c>
      <c r="BL29" s="381">
        <v>0</v>
      </c>
      <c r="BM29" s="381">
        <v>0</v>
      </c>
      <c r="BN29" s="381">
        <v>0</v>
      </c>
      <c r="BO29" s="381">
        <v>0</v>
      </c>
      <c r="BP29" s="381">
        <v>0</v>
      </c>
      <c r="BQ29" s="381">
        <v>0</v>
      </c>
      <c r="BR29" s="381">
        <v>0</v>
      </c>
      <c r="BS29" s="381">
        <v>0</v>
      </c>
      <c r="BT29" s="381">
        <v>0</v>
      </c>
      <c r="BU29" s="381">
        <v>0</v>
      </c>
      <c r="BV29" s="381">
        <v>0</v>
      </c>
      <c r="BW29" s="381">
        <v>0</v>
      </c>
      <c r="BX29" s="382">
        <v>0</v>
      </c>
      <c r="BY29" s="387">
        <f t="shared" si="4"/>
        <v>0</v>
      </c>
      <c r="BZ29" s="350"/>
      <c r="CA29" s="35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row>
    <row r="30" spans="1:125" ht="12" customHeight="1" x14ac:dyDescent="0.2">
      <c r="A30" s="103"/>
      <c r="B30" s="309" t="s">
        <v>811</v>
      </c>
      <c r="C30" s="12" t="s">
        <v>812</v>
      </c>
      <c r="D30" s="314">
        <f>D31+D32+D33+D34</f>
        <v>0</v>
      </c>
      <c r="E30" s="326">
        <f t="shared" ref="E30:AA30" si="17">E31+E32+E33+E34</f>
        <v>0</v>
      </c>
      <c r="F30" s="332">
        <f t="shared" si="17"/>
        <v>0</v>
      </c>
      <c r="G30" s="332">
        <f t="shared" si="17"/>
        <v>0</v>
      </c>
      <c r="H30" s="332">
        <f t="shared" si="17"/>
        <v>0</v>
      </c>
      <c r="I30" s="332">
        <f t="shared" si="17"/>
        <v>0</v>
      </c>
      <c r="J30" s="332">
        <f t="shared" si="17"/>
        <v>0</v>
      </c>
      <c r="K30" s="332">
        <f t="shared" si="17"/>
        <v>0</v>
      </c>
      <c r="L30" s="332">
        <f t="shared" si="17"/>
        <v>0</v>
      </c>
      <c r="M30" s="332">
        <f t="shared" si="17"/>
        <v>0</v>
      </c>
      <c r="N30" s="332">
        <f t="shared" si="17"/>
        <v>0</v>
      </c>
      <c r="O30" s="332">
        <f t="shared" si="17"/>
        <v>0</v>
      </c>
      <c r="P30" s="332">
        <f t="shared" si="17"/>
        <v>0</v>
      </c>
      <c r="Q30" s="332">
        <f t="shared" si="17"/>
        <v>0</v>
      </c>
      <c r="R30" s="332">
        <f t="shared" si="17"/>
        <v>0</v>
      </c>
      <c r="S30" s="332">
        <f t="shared" si="17"/>
        <v>0</v>
      </c>
      <c r="T30" s="332">
        <f t="shared" si="17"/>
        <v>0</v>
      </c>
      <c r="U30" s="332">
        <f t="shared" si="17"/>
        <v>0</v>
      </c>
      <c r="V30" s="332">
        <f t="shared" si="17"/>
        <v>0</v>
      </c>
      <c r="W30" s="332">
        <f t="shared" si="17"/>
        <v>0</v>
      </c>
      <c r="X30" s="332">
        <f t="shared" si="17"/>
        <v>0</v>
      </c>
      <c r="Y30" s="332">
        <f t="shared" si="17"/>
        <v>0</v>
      </c>
      <c r="Z30" s="332">
        <f t="shared" si="17"/>
        <v>0</v>
      </c>
      <c r="AA30" s="332">
        <f t="shared" si="17"/>
        <v>0</v>
      </c>
      <c r="AB30" s="332">
        <f>AB31+AB32+AB33+AB34</f>
        <v>0</v>
      </c>
      <c r="AC30" s="332">
        <f t="shared" ref="AC30:AN30" si="18">AC31+AC32+AC33+AC34</f>
        <v>0</v>
      </c>
      <c r="AD30" s="332">
        <f t="shared" si="18"/>
        <v>0</v>
      </c>
      <c r="AE30" s="332">
        <f t="shared" si="18"/>
        <v>0</v>
      </c>
      <c r="AF30" s="332">
        <f t="shared" si="18"/>
        <v>0</v>
      </c>
      <c r="AG30" s="332">
        <f t="shared" si="18"/>
        <v>0</v>
      </c>
      <c r="AH30" s="332">
        <f t="shared" si="18"/>
        <v>0</v>
      </c>
      <c r="AI30" s="332">
        <f t="shared" si="18"/>
        <v>0</v>
      </c>
      <c r="AJ30" s="332">
        <f t="shared" si="18"/>
        <v>0</v>
      </c>
      <c r="AK30" s="332">
        <f t="shared" si="18"/>
        <v>0</v>
      </c>
      <c r="AL30" s="332">
        <f t="shared" si="18"/>
        <v>0</v>
      </c>
      <c r="AM30" s="332">
        <f t="shared" si="18"/>
        <v>0</v>
      </c>
      <c r="AN30" s="332">
        <f t="shared" si="18"/>
        <v>0</v>
      </c>
      <c r="AO30" s="332">
        <f t="shared" ref="AO30:BX30" si="19">AO31+AO32+AO33+AO34</f>
        <v>0</v>
      </c>
      <c r="AP30" s="332">
        <f t="shared" si="19"/>
        <v>0</v>
      </c>
      <c r="AQ30" s="332">
        <f t="shared" si="19"/>
        <v>0</v>
      </c>
      <c r="AR30" s="332">
        <f t="shared" si="19"/>
        <v>0</v>
      </c>
      <c r="AS30" s="332">
        <f t="shared" si="19"/>
        <v>0</v>
      </c>
      <c r="AT30" s="332">
        <f t="shared" si="19"/>
        <v>0</v>
      </c>
      <c r="AU30" s="332">
        <f t="shared" si="19"/>
        <v>0</v>
      </c>
      <c r="AV30" s="332">
        <f t="shared" si="19"/>
        <v>0</v>
      </c>
      <c r="AW30" s="332">
        <f t="shared" si="19"/>
        <v>0</v>
      </c>
      <c r="AX30" s="332">
        <f t="shared" si="19"/>
        <v>0</v>
      </c>
      <c r="AY30" s="332">
        <f t="shared" si="19"/>
        <v>0</v>
      </c>
      <c r="AZ30" s="332">
        <f t="shared" si="19"/>
        <v>0</v>
      </c>
      <c r="BA30" s="332">
        <f t="shared" si="19"/>
        <v>0</v>
      </c>
      <c r="BB30" s="332">
        <f t="shared" si="19"/>
        <v>0</v>
      </c>
      <c r="BC30" s="332">
        <f t="shared" si="19"/>
        <v>0</v>
      </c>
      <c r="BD30" s="332">
        <f t="shared" si="19"/>
        <v>0</v>
      </c>
      <c r="BE30" s="332">
        <f t="shared" si="19"/>
        <v>0</v>
      </c>
      <c r="BF30" s="332">
        <f t="shared" si="19"/>
        <v>0</v>
      </c>
      <c r="BG30" s="332">
        <f t="shared" si="19"/>
        <v>0</v>
      </c>
      <c r="BH30" s="332">
        <f t="shared" si="19"/>
        <v>0</v>
      </c>
      <c r="BI30" s="332">
        <f t="shared" si="19"/>
        <v>0</v>
      </c>
      <c r="BJ30" s="332">
        <f t="shared" si="19"/>
        <v>0</v>
      </c>
      <c r="BK30" s="332">
        <f t="shared" si="19"/>
        <v>0</v>
      </c>
      <c r="BL30" s="332">
        <f t="shared" si="19"/>
        <v>0</v>
      </c>
      <c r="BM30" s="332">
        <f t="shared" si="19"/>
        <v>0</v>
      </c>
      <c r="BN30" s="332">
        <f t="shared" si="19"/>
        <v>0</v>
      </c>
      <c r="BO30" s="332">
        <f t="shared" si="19"/>
        <v>0</v>
      </c>
      <c r="BP30" s="332">
        <f t="shared" si="19"/>
        <v>0</v>
      </c>
      <c r="BQ30" s="332">
        <f t="shared" si="19"/>
        <v>0</v>
      </c>
      <c r="BR30" s="332">
        <f t="shared" si="19"/>
        <v>0</v>
      </c>
      <c r="BS30" s="332">
        <f t="shared" si="19"/>
        <v>0</v>
      </c>
      <c r="BT30" s="332">
        <f t="shared" si="19"/>
        <v>0</v>
      </c>
      <c r="BU30" s="332">
        <f t="shared" si="19"/>
        <v>0</v>
      </c>
      <c r="BV30" s="332">
        <f t="shared" si="19"/>
        <v>0</v>
      </c>
      <c r="BW30" s="332">
        <f t="shared" si="19"/>
        <v>0</v>
      </c>
      <c r="BX30" s="338">
        <f t="shared" si="19"/>
        <v>0</v>
      </c>
      <c r="BY30" s="389">
        <f t="shared" si="4"/>
        <v>0</v>
      </c>
      <c r="BZ30" s="350"/>
      <c r="CA30" s="35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row>
    <row r="31" spans="1:125" ht="14.25" x14ac:dyDescent="0.2">
      <c r="A31" s="103"/>
      <c r="B31" s="310"/>
      <c r="C31" s="13" t="s">
        <v>799</v>
      </c>
      <c r="D31" s="315">
        <f>IF(SUM(E31:BX31)&gt;'MOD + C. Diretos'!E19,"Maior do que o orçado",'MOD + C. Diretos'!E19)</f>
        <v>0</v>
      </c>
      <c r="E31" s="380">
        <v>0</v>
      </c>
      <c r="F31" s="381">
        <v>0</v>
      </c>
      <c r="G31" s="381">
        <v>0</v>
      </c>
      <c r="H31" s="381">
        <v>0</v>
      </c>
      <c r="I31" s="381">
        <v>0</v>
      </c>
      <c r="J31" s="381">
        <v>0</v>
      </c>
      <c r="K31" s="381">
        <v>0</v>
      </c>
      <c r="L31" s="381">
        <v>0</v>
      </c>
      <c r="M31" s="381">
        <v>0</v>
      </c>
      <c r="N31" s="381">
        <v>0</v>
      </c>
      <c r="O31" s="381">
        <v>0</v>
      </c>
      <c r="P31" s="381">
        <v>0</v>
      </c>
      <c r="Q31" s="381">
        <v>0</v>
      </c>
      <c r="R31" s="381">
        <v>0</v>
      </c>
      <c r="S31" s="381">
        <v>0</v>
      </c>
      <c r="T31" s="381">
        <v>0</v>
      </c>
      <c r="U31" s="381">
        <v>0</v>
      </c>
      <c r="V31" s="381">
        <v>0</v>
      </c>
      <c r="W31" s="381">
        <v>0</v>
      </c>
      <c r="X31" s="381">
        <v>0</v>
      </c>
      <c r="Y31" s="381">
        <v>0</v>
      </c>
      <c r="Z31" s="381">
        <v>0</v>
      </c>
      <c r="AA31" s="381">
        <v>0</v>
      </c>
      <c r="AB31" s="381">
        <v>0</v>
      </c>
      <c r="AC31" s="381">
        <v>0</v>
      </c>
      <c r="AD31" s="381">
        <v>0</v>
      </c>
      <c r="AE31" s="381">
        <v>0</v>
      </c>
      <c r="AF31" s="381">
        <v>0</v>
      </c>
      <c r="AG31" s="381">
        <v>0</v>
      </c>
      <c r="AH31" s="381">
        <v>0</v>
      </c>
      <c r="AI31" s="381">
        <v>0</v>
      </c>
      <c r="AJ31" s="381">
        <v>0</v>
      </c>
      <c r="AK31" s="381">
        <v>0</v>
      </c>
      <c r="AL31" s="381">
        <v>0</v>
      </c>
      <c r="AM31" s="381">
        <v>0</v>
      </c>
      <c r="AN31" s="381">
        <v>0</v>
      </c>
      <c r="AO31" s="381">
        <v>0</v>
      </c>
      <c r="AP31" s="381">
        <v>0</v>
      </c>
      <c r="AQ31" s="381">
        <v>0</v>
      </c>
      <c r="AR31" s="381">
        <v>0</v>
      </c>
      <c r="AS31" s="381">
        <v>0</v>
      </c>
      <c r="AT31" s="381">
        <v>0</v>
      </c>
      <c r="AU31" s="381">
        <v>0</v>
      </c>
      <c r="AV31" s="381">
        <v>0</v>
      </c>
      <c r="AW31" s="381">
        <v>0</v>
      </c>
      <c r="AX31" s="381">
        <v>0</v>
      </c>
      <c r="AY31" s="381">
        <v>0</v>
      </c>
      <c r="AZ31" s="381">
        <v>0</v>
      </c>
      <c r="BA31" s="381">
        <v>0</v>
      </c>
      <c r="BB31" s="381">
        <v>0</v>
      </c>
      <c r="BC31" s="381">
        <v>0</v>
      </c>
      <c r="BD31" s="381">
        <v>0</v>
      </c>
      <c r="BE31" s="381">
        <v>0</v>
      </c>
      <c r="BF31" s="381">
        <v>0</v>
      </c>
      <c r="BG31" s="381">
        <v>0</v>
      </c>
      <c r="BH31" s="381">
        <v>0</v>
      </c>
      <c r="BI31" s="381">
        <v>0</v>
      </c>
      <c r="BJ31" s="381">
        <v>0</v>
      </c>
      <c r="BK31" s="381">
        <v>0</v>
      </c>
      <c r="BL31" s="381">
        <v>0</v>
      </c>
      <c r="BM31" s="381">
        <v>0</v>
      </c>
      <c r="BN31" s="381">
        <v>0</v>
      </c>
      <c r="BO31" s="381">
        <v>0</v>
      </c>
      <c r="BP31" s="381">
        <v>0</v>
      </c>
      <c r="BQ31" s="381">
        <v>0</v>
      </c>
      <c r="BR31" s="381">
        <v>0</v>
      </c>
      <c r="BS31" s="381">
        <v>0</v>
      </c>
      <c r="BT31" s="381">
        <v>0</v>
      </c>
      <c r="BU31" s="381">
        <v>0</v>
      </c>
      <c r="BV31" s="381">
        <v>0</v>
      </c>
      <c r="BW31" s="381">
        <v>0</v>
      </c>
      <c r="BX31" s="382">
        <v>0</v>
      </c>
      <c r="BY31" s="387">
        <f t="shared" si="4"/>
        <v>0</v>
      </c>
      <c r="BZ31" s="350"/>
      <c r="CA31" s="35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row>
    <row r="32" spans="1:125" ht="14.25" x14ac:dyDescent="0.2">
      <c r="A32" s="103"/>
      <c r="B32" s="310"/>
      <c r="C32" s="13" t="s">
        <v>800</v>
      </c>
      <c r="D32" s="315">
        <f>IF(SUM(E32:BX32)&gt;'MOD + C. Diretos'!G19,"Maior do que o orçado",'MOD + C. Diretos'!G19)</f>
        <v>0</v>
      </c>
      <c r="E32" s="380">
        <v>0</v>
      </c>
      <c r="F32" s="381">
        <v>0</v>
      </c>
      <c r="G32" s="381">
        <v>0</v>
      </c>
      <c r="H32" s="381">
        <v>0</v>
      </c>
      <c r="I32" s="381">
        <v>0</v>
      </c>
      <c r="J32" s="381">
        <v>0</v>
      </c>
      <c r="K32" s="381">
        <v>0</v>
      </c>
      <c r="L32" s="381">
        <v>0</v>
      </c>
      <c r="M32" s="381">
        <v>0</v>
      </c>
      <c r="N32" s="381">
        <v>0</v>
      </c>
      <c r="O32" s="381">
        <v>0</v>
      </c>
      <c r="P32" s="381">
        <v>0</v>
      </c>
      <c r="Q32" s="381">
        <v>0</v>
      </c>
      <c r="R32" s="381">
        <v>0</v>
      </c>
      <c r="S32" s="381">
        <v>0</v>
      </c>
      <c r="T32" s="381">
        <v>0</v>
      </c>
      <c r="U32" s="381">
        <v>0</v>
      </c>
      <c r="V32" s="381">
        <v>0</v>
      </c>
      <c r="W32" s="381">
        <v>0</v>
      </c>
      <c r="X32" s="381">
        <v>0</v>
      </c>
      <c r="Y32" s="381">
        <v>0</v>
      </c>
      <c r="Z32" s="381">
        <v>0</v>
      </c>
      <c r="AA32" s="381">
        <v>0</v>
      </c>
      <c r="AB32" s="381">
        <v>0</v>
      </c>
      <c r="AC32" s="381">
        <v>0</v>
      </c>
      <c r="AD32" s="381">
        <v>0</v>
      </c>
      <c r="AE32" s="381">
        <v>0</v>
      </c>
      <c r="AF32" s="381">
        <v>0</v>
      </c>
      <c r="AG32" s="381">
        <v>0</v>
      </c>
      <c r="AH32" s="381">
        <v>0</v>
      </c>
      <c r="AI32" s="381">
        <v>0</v>
      </c>
      <c r="AJ32" s="381">
        <v>0</v>
      </c>
      <c r="AK32" s="381">
        <v>0</v>
      </c>
      <c r="AL32" s="381">
        <v>0</v>
      </c>
      <c r="AM32" s="381">
        <v>0</v>
      </c>
      <c r="AN32" s="381">
        <v>0</v>
      </c>
      <c r="AO32" s="381">
        <v>0</v>
      </c>
      <c r="AP32" s="381">
        <v>0</v>
      </c>
      <c r="AQ32" s="381">
        <v>0</v>
      </c>
      <c r="AR32" s="381">
        <v>0</v>
      </c>
      <c r="AS32" s="381">
        <v>0</v>
      </c>
      <c r="AT32" s="381">
        <v>0</v>
      </c>
      <c r="AU32" s="381">
        <v>0</v>
      </c>
      <c r="AV32" s="381">
        <v>0</v>
      </c>
      <c r="AW32" s="381">
        <v>0</v>
      </c>
      <c r="AX32" s="381">
        <v>0</v>
      </c>
      <c r="AY32" s="381">
        <v>0</v>
      </c>
      <c r="AZ32" s="381">
        <v>0</v>
      </c>
      <c r="BA32" s="381">
        <v>0</v>
      </c>
      <c r="BB32" s="381">
        <v>0</v>
      </c>
      <c r="BC32" s="381">
        <v>0</v>
      </c>
      <c r="BD32" s="381">
        <v>0</v>
      </c>
      <c r="BE32" s="381">
        <v>0</v>
      </c>
      <c r="BF32" s="381">
        <v>0</v>
      </c>
      <c r="BG32" s="381">
        <v>0</v>
      </c>
      <c r="BH32" s="381">
        <v>0</v>
      </c>
      <c r="BI32" s="381">
        <v>0</v>
      </c>
      <c r="BJ32" s="381">
        <v>0</v>
      </c>
      <c r="BK32" s="381">
        <v>0</v>
      </c>
      <c r="BL32" s="381">
        <v>0</v>
      </c>
      <c r="BM32" s="381">
        <v>0</v>
      </c>
      <c r="BN32" s="381">
        <v>0</v>
      </c>
      <c r="BO32" s="381">
        <v>0</v>
      </c>
      <c r="BP32" s="381">
        <v>0</v>
      </c>
      <c r="BQ32" s="381">
        <v>0</v>
      </c>
      <c r="BR32" s="381">
        <v>0</v>
      </c>
      <c r="BS32" s="381">
        <v>0</v>
      </c>
      <c r="BT32" s="381">
        <v>0</v>
      </c>
      <c r="BU32" s="381">
        <v>0</v>
      </c>
      <c r="BV32" s="381">
        <v>0</v>
      </c>
      <c r="BW32" s="381">
        <v>0</v>
      </c>
      <c r="BX32" s="382">
        <v>0</v>
      </c>
      <c r="BY32" s="387">
        <f t="shared" si="4"/>
        <v>0</v>
      </c>
      <c r="BZ32" s="350"/>
      <c r="CA32" s="35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row>
    <row r="33" spans="1:125" ht="14.25" x14ac:dyDescent="0.2">
      <c r="A33" s="103"/>
      <c r="B33" s="310"/>
      <c r="C33" s="13" t="s">
        <v>801</v>
      </c>
      <c r="D33" s="315">
        <f>IF(SUM(E33:BX33)&gt;'MOD + C. Diretos'!D31,"Maior do que o orçado",'MOD + C. Diretos'!D31)</f>
        <v>0</v>
      </c>
      <c r="E33" s="380">
        <v>0</v>
      </c>
      <c r="F33" s="381">
        <v>0</v>
      </c>
      <c r="G33" s="381">
        <v>0</v>
      </c>
      <c r="H33" s="381">
        <v>0</v>
      </c>
      <c r="I33" s="381">
        <v>0</v>
      </c>
      <c r="J33" s="381">
        <v>0</v>
      </c>
      <c r="K33" s="381">
        <v>0</v>
      </c>
      <c r="L33" s="381">
        <v>0</v>
      </c>
      <c r="M33" s="381">
        <v>0</v>
      </c>
      <c r="N33" s="381">
        <v>0</v>
      </c>
      <c r="O33" s="381">
        <v>0</v>
      </c>
      <c r="P33" s="381">
        <v>0</v>
      </c>
      <c r="Q33" s="381">
        <v>0</v>
      </c>
      <c r="R33" s="381">
        <v>0</v>
      </c>
      <c r="S33" s="381">
        <v>0</v>
      </c>
      <c r="T33" s="381">
        <v>0</v>
      </c>
      <c r="U33" s="381">
        <v>0</v>
      </c>
      <c r="V33" s="381">
        <v>0</v>
      </c>
      <c r="W33" s="381">
        <v>0</v>
      </c>
      <c r="X33" s="381">
        <v>0</v>
      </c>
      <c r="Y33" s="381">
        <v>0</v>
      </c>
      <c r="Z33" s="381">
        <v>0</v>
      </c>
      <c r="AA33" s="381">
        <v>0</v>
      </c>
      <c r="AB33" s="381">
        <v>0</v>
      </c>
      <c r="AC33" s="381">
        <v>0</v>
      </c>
      <c r="AD33" s="381">
        <v>0</v>
      </c>
      <c r="AE33" s="381">
        <v>0</v>
      </c>
      <c r="AF33" s="381">
        <v>0</v>
      </c>
      <c r="AG33" s="381">
        <v>0</v>
      </c>
      <c r="AH33" s="381">
        <v>0</v>
      </c>
      <c r="AI33" s="381">
        <v>0</v>
      </c>
      <c r="AJ33" s="381">
        <v>0</v>
      </c>
      <c r="AK33" s="381">
        <v>0</v>
      </c>
      <c r="AL33" s="381">
        <v>0</v>
      </c>
      <c r="AM33" s="381">
        <v>0</v>
      </c>
      <c r="AN33" s="381">
        <v>0</v>
      </c>
      <c r="AO33" s="381">
        <v>0</v>
      </c>
      <c r="AP33" s="381">
        <v>0</v>
      </c>
      <c r="AQ33" s="381">
        <v>0</v>
      </c>
      <c r="AR33" s="381">
        <v>0</v>
      </c>
      <c r="AS33" s="381">
        <v>0</v>
      </c>
      <c r="AT33" s="381">
        <v>0</v>
      </c>
      <c r="AU33" s="381">
        <v>0</v>
      </c>
      <c r="AV33" s="381">
        <v>0</v>
      </c>
      <c r="AW33" s="381">
        <v>0</v>
      </c>
      <c r="AX33" s="381">
        <v>0</v>
      </c>
      <c r="AY33" s="381">
        <v>0</v>
      </c>
      <c r="AZ33" s="381">
        <v>0</v>
      </c>
      <c r="BA33" s="381">
        <v>0</v>
      </c>
      <c r="BB33" s="381">
        <v>0</v>
      </c>
      <c r="BC33" s="381">
        <v>0</v>
      </c>
      <c r="BD33" s="381">
        <v>0</v>
      </c>
      <c r="BE33" s="381">
        <v>0</v>
      </c>
      <c r="BF33" s="381">
        <v>0</v>
      </c>
      <c r="BG33" s="381">
        <v>0</v>
      </c>
      <c r="BH33" s="381">
        <v>0</v>
      </c>
      <c r="BI33" s="381">
        <v>0</v>
      </c>
      <c r="BJ33" s="381">
        <v>0</v>
      </c>
      <c r="BK33" s="381">
        <v>0</v>
      </c>
      <c r="BL33" s="381">
        <v>0</v>
      </c>
      <c r="BM33" s="381">
        <v>0</v>
      </c>
      <c r="BN33" s="381">
        <v>0</v>
      </c>
      <c r="BO33" s="381">
        <v>0</v>
      </c>
      <c r="BP33" s="381">
        <v>0</v>
      </c>
      <c r="BQ33" s="381">
        <v>0</v>
      </c>
      <c r="BR33" s="381">
        <v>0</v>
      </c>
      <c r="BS33" s="381">
        <v>0</v>
      </c>
      <c r="BT33" s="381">
        <v>0</v>
      </c>
      <c r="BU33" s="381">
        <v>0</v>
      </c>
      <c r="BV33" s="381">
        <v>0</v>
      </c>
      <c r="BW33" s="381">
        <v>0</v>
      </c>
      <c r="BX33" s="382">
        <v>0</v>
      </c>
      <c r="BY33" s="387">
        <f t="shared" si="4"/>
        <v>0</v>
      </c>
      <c r="BZ33" s="350"/>
      <c r="CA33" s="35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row>
    <row r="34" spans="1:125" ht="15" thickBot="1" x14ac:dyDescent="0.25">
      <c r="A34" s="103"/>
      <c r="B34" s="311"/>
      <c r="C34" s="14" t="s">
        <v>802</v>
      </c>
      <c r="D34" s="315">
        <f>IF(SUM(E34:BX34)&gt;'MOD + C. Diretos'!E31,"Maior do que o orçado",'MOD + C. Diretos'!E31)</f>
        <v>0</v>
      </c>
      <c r="E34" s="380">
        <v>0</v>
      </c>
      <c r="F34" s="381">
        <v>0</v>
      </c>
      <c r="G34" s="381">
        <v>0</v>
      </c>
      <c r="H34" s="381">
        <v>0</v>
      </c>
      <c r="I34" s="381">
        <v>0</v>
      </c>
      <c r="J34" s="381">
        <v>0</v>
      </c>
      <c r="K34" s="381">
        <v>0</v>
      </c>
      <c r="L34" s="381">
        <v>0</v>
      </c>
      <c r="M34" s="381">
        <v>0</v>
      </c>
      <c r="N34" s="381">
        <v>0</v>
      </c>
      <c r="O34" s="381">
        <v>0</v>
      </c>
      <c r="P34" s="381">
        <v>0</v>
      </c>
      <c r="Q34" s="381">
        <v>0</v>
      </c>
      <c r="R34" s="381">
        <v>0</v>
      </c>
      <c r="S34" s="381">
        <v>0</v>
      </c>
      <c r="T34" s="381">
        <v>0</v>
      </c>
      <c r="U34" s="381">
        <v>0</v>
      </c>
      <c r="V34" s="381">
        <v>0</v>
      </c>
      <c r="W34" s="381">
        <v>0</v>
      </c>
      <c r="X34" s="381">
        <v>0</v>
      </c>
      <c r="Y34" s="381">
        <v>0</v>
      </c>
      <c r="Z34" s="381">
        <v>0</v>
      </c>
      <c r="AA34" s="381">
        <v>0</v>
      </c>
      <c r="AB34" s="381">
        <v>0</v>
      </c>
      <c r="AC34" s="381">
        <v>0</v>
      </c>
      <c r="AD34" s="381">
        <v>0</v>
      </c>
      <c r="AE34" s="381">
        <v>0</v>
      </c>
      <c r="AF34" s="381">
        <v>0</v>
      </c>
      <c r="AG34" s="381">
        <v>0</v>
      </c>
      <c r="AH34" s="381">
        <v>0</v>
      </c>
      <c r="AI34" s="381">
        <v>0</v>
      </c>
      <c r="AJ34" s="381">
        <v>0</v>
      </c>
      <c r="AK34" s="381">
        <v>0</v>
      </c>
      <c r="AL34" s="381">
        <v>0</v>
      </c>
      <c r="AM34" s="381">
        <v>0</v>
      </c>
      <c r="AN34" s="381">
        <v>0</v>
      </c>
      <c r="AO34" s="381">
        <v>0</v>
      </c>
      <c r="AP34" s="381">
        <v>0</v>
      </c>
      <c r="AQ34" s="381">
        <v>0</v>
      </c>
      <c r="AR34" s="381">
        <v>0</v>
      </c>
      <c r="AS34" s="381">
        <v>0</v>
      </c>
      <c r="AT34" s="381">
        <v>0</v>
      </c>
      <c r="AU34" s="381">
        <v>0</v>
      </c>
      <c r="AV34" s="381">
        <v>0</v>
      </c>
      <c r="AW34" s="381">
        <v>0</v>
      </c>
      <c r="AX34" s="381">
        <v>0</v>
      </c>
      <c r="AY34" s="381">
        <v>0</v>
      </c>
      <c r="AZ34" s="381">
        <v>0</v>
      </c>
      <c r="BA34" s="381">
        <v>0</v>
      </c>
      <c r="BB34" s="381">
        <v>0</v>
      </c>
      <c r="BC34" s="381">
        <v>0</v>
      </c>
      <c r="BD34" s="381">
        <v>0</v>
      </c>
      <c r="BE34" s="381">
        <v>0</v>
      </c>
      <c r="BF34" s="381">
        <v>0</v>
      </c>
      <c r="BG34" s="381">
        <v>0</v>
      </c>
      <c r="BH34" s="381">
        <v>0</v>
      </c>
      <c r="BI34" s="381">
        <v>0</v>
      </c>
      <c r="BJ34" s="381">
        <v>0</v>
      </c>
      <c r="BK34" s="381">
        <v>0</v>
      </c>
      <c r="BL34" s="381">
        <v>0</v>
      </c>
      <c r="BM34" s="381">
        <v>0</v>
      </c>
      <c r="BN34" s="381">
        <v>0</v>
      </c>
      <c r="BO34" s="381">
        <v>0</v>
      </c>
      <c r="BP34" s="381">
        <v>0</v>
      </c>
      <c r="BQ34" s="381">
        <v>0</v>
      </c>
      <c r="BR34" s="381">
        <v>0</v>
      </c>
      <c r="BS34" s="381">
        <v>0</v>
      </c>
      <c r="BT34" s="381">
        <v>0</v>
      </c>
      <c r="BU34" s="381">
        <v>0</v>
      </c>
      <c r="BV34" s="381">
        <v>0</v>
      </c>
      <c r="BW34" s="381">
        <v>0</v>
      </c>
      <c r="BX34" s="382">
        <v>0</v>
      </c>
      <c r="BY34" s="387">
        <f t="shared" si="4"/>
        <v>0</v>
      </c>
      <c r="BZ34" s="350"/>
      <c r="CA34" s="35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row>
    <row r="35" spans="1:125" ht="14.25" x14ac:dyDescent="0.2">
      <c r="A35" s="103"/>
      <c r="B35" s="309" t="s">
        <v>813</v>
      </c>
      <c r="C35" s="51" t="s">
        <v>814</v>
      </c>
      <c r="D35" s="314">
        <f>D36+D37+D38+D39</f>
        <v>0</v>
      </c>
      <c r="E35" s="326">
        <f t="shared" ref="E35:AA35" si="20">E36+E37+E38+E39</f>
        <v>0</v>
      </c>
      <c r="F35" s="332">
        <f t="shared" si="20"/>
        <v>0</v>
      </c>
      <c r="G35" s="332">
        <f t="shared" si="20"/>
        <v>0</v>
      </c>
      <c r="H35" s="332">
        <f t="shared" si="20"/>
        <v>0</v>
      </c>
      <c r="I35" s="332">
        <f t="shared" si="20"/>
        <v>0</v>
      </c>
      <c r="J35" s="332">
        <f t="shared" si="20"/>
        <v>0</v>
      </c>
      <c r="K35" s="332">
        <f t="shared" si="20"/>
        <v>0</v>
      </c>
      <c r="L35" s="332">
        <f t="shared" si="20"/>
        <v>0</v>
      </c>
      <c r="M35" s="332">
        <f t="shared" si="20"/>
        <v>0</v>
      </c>
      <c r="N35" s="332">
        <f t="shared" si="20"/>
        <v>0</v>
      </c>
      <c r="O35" s="332">
        <f t="shared" si="20"/>
        <v>0</v>
      </c>
      <c r="P35" s="332">
        <f t="shared" si="20"/>
        <v>0</v>
      </c>
      <c r="Q35" s="332">
        <f t="shared" si="20"/>
        <v>0</v>
      </c>
      <c r="R35" s="332">
        <f t="shared" si="20"/>
        <v>0</v>
      </c>
      <c r="S35" s="332">
        <f t="shared" si="20"/>
        <v>0</v>
      </c>
      <c r="T35" s="332">
        <f t="shared" si="20"/>
        <v>0</v>
      </c>
      <c r="U35" s="332">
        <f t="shared" si="20"/>
        <v>0</v>
      </c>
      <c r="V35" s="332">
        <f t="shared" si="20"/>
        <v>0</v>
      </c>
      <c r="W35" s="332">
        <f t="shared" si="20"/>
        <v>0</v>
      </c>
      <c r="X35" s="332">
        <f t="shared" si="20"/>
        <v>0</v>
      </c>
      <c r="Y35" s="332">
        <f t="shared" si="20"/>
        <v>0</v>
      </c>
      <c r="Z35" s="332">
        <f t="shared" si="20"/>
        <v>0</v>
      </c>
      <c r="AA35" s="332">
        <f t="shared" si="20"/>
        <v>0</v>
      </c>
      <c r="AB35" s="332">
        <f>AB36+AB37+AB38+AB39</f>
        <v>0</v>
      </c>
      <c r="AC35" s="332">
        <f t="shared" ref="AC35:AN35" si="21">AC36+AC37+AC38+AC39</f>
        <v>0</v>
      </c>
      <c r="AD35" s="332">
        <f t="shared" si="21"/>
        <v>0</v>
      </c>
      <c r="AE35" s="332">
        <f t="shared" si="21"/>
        <v>0</v>
      </c>
      <c r="AF35" s="332">
        <f t="shared" si="21"/>
        <v>0</v>
      </c>
      <c r="AG35" s="332">
        <f t="shared" si="21"/>
        <v>0</v>
      </c>
      <c r="AH35" s="332">
        <f t="shared" si="21"/>
        <v>0</v>
      </c>
      <c r="AI35" s="332">
        <f t="shared" si="21"/>
        <v>0</v>
      </c>
      <c r="AJ35" s="332">
        <f t="shared" si="21"/>
        <v>0</v>
      </c>
      <c r="AK35" s="332">
        <f t="shared" si="21"/>
        <v>0</v>
      </c>
      <c r="AL35" s="332">
        <f t="shared" si="21"/>
        <v>0</v>
      </c>
      <c r="AM35" s="332">
        <f t="shared" si="21"/>
        <v>0</v>
      </c>
      <c r="AN35" s="332">
        <f t="shared" si="21"/>
        <v>0</v>
      </c>
      <c r="AO35" s="332">
        <f t="shared" ref="AO35:BX35" si="22">AO36+AO37+AO38+AO39</f>
        <v>0</v>
      </c>
      <c r="AP35" s="332">
        <f t="shared" si="22"/>
        <v>0</v>
      </c>
      <c r="AQ35" s="332">
        <f t="shared" si="22"/>
        <v>0</v>
      </c>
      <c r="AR35" s="332">
        <f t="shared" si="22"/>
        <v>0</v>
      </c>
      <c r="AS35" s="332">
        <f t="shared" si="22"/>
        <v>0</v>
      </c>
      <c r="AT35" s="332">
        <f t="shared" si="22"/>
        <v>0</v>
      </c>
      <c r="AU35" s="332">
        <f t="shared" si="22"/>
        <v>0</v>
      </c>
      <c r="AV35" s="332">
        <f t="shared" si="22"/>
        <v>0</v>
      </c>
      <c r="AW35" s="332">
        <f t="shared" si="22"/>
        <v>0</v>
      </c>
      <c r="AX35" s="332">
        <f t="shared" si="22"/>
        <v>0</v>
      </c>
      <c r="AY35" s="332">
        <f t="shared" si="22"/>
        <v>0</v>
      </c>
      <c r="AZ35" s="332">
        <f t="shared" si="22"/>
        <v>0</v>
      </c>
      <c r="BA35" s="332">
        <f t="shared" si="22"/>
        <v>0</v>
      </c>
      <c r="BB35" s="332">
        <f t="shared" si="22"/>
        <v>0</v>
      </c>
      <c r="BC35" s="332">
        <f t="shared" si="22"/>
        <v>0</v>
      </c>
      <c r="BD35" s="332">
        <f t="shared" si="22"/>
        <v>0</v>
      </c>
      <c r="BE35" s="332">
        <f t="shared" si="22"/>
        <v>0</v>
      </c>
      <c r="BF35" s="332">
        <f t="shared" si="22"/>
        <v>0</v>
      </c>
      <c r="BG35" s="332">
        <f t="shared" si="22"/>
        <v>0</v>
      </c>
      <c r="BH35" s="332">
        <f t="shared" si="22"/>
        <v>0</v>
      </c>
      <c r="BI35" s="332">
        <f t="shared" si="22"/>
        <v>0</v>
      </c>
      <c r="BJ35" s="332">
        <f t="shared" si="22"/>
        <v>0</v>
      </c>
      <c r="BK35" s="332">
        <f t="shared" si="22"/>
        <v>0</v>
      </c>
      <c r="BL35" s="332">
        <f t="shared" si="22"/>
        <v>0</v>
      </c>
      <c r="BM35" s="332">
        <f t="shared" si="22"/>
        <v>0</v>
      </c>
      <c r="BN35" s="332">
        <f t="shared" si="22"/>
        <v>0</v>
      </c>
      <c r="BO35" s="332">
        <f t="shared" si="22"/>
        <v>0</v>
      </c>
      <c r="BP35" s="332">
        <f t="shared" si="22"/>
        <v>0</v>
      </c>
      <c r="BQ35" s="332">
        <f t="shared" si="22"/>
        <v>0</v>
      </c>
      <c r="BR35" s="332">
        <f t="shared" si="22"/>
        <v>0</v>
      </c>
      <c r="BS35" s="332">
        <f t="shared" si="22"/>
        <v>0</v>
      </c>
      <c r="BT35" s="332">
        <f t="shared" si="22"/>
        <v>0</v>
      </c>
      <c r="BU35" s="332">
        <f t="shared" si="22"/>
        <v>0</v>
      </c>
      <c r="BV35" s="332">
        <f t="shared" si="22"/>
        <v>0</v>
      </c>
      <c r="BW35" s="332">
        <f t="shared" si="22"/>
        <v>0</v>
      </c>
      <c r="BX35" s="338">
        <f t="shared" si="22"/>
        <v>0</v>
      </c>
      <c r="BY35" s="389">
        <f t="shared" si="4"/>
        <v>0</v>
      </c>
      <c r="BZ35" s="350"/>
      <c r="CA35" s="35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row>
    <row r="36" spans="1:125" ht="14.25" x14ac:dyDescent="0.2">
      <c r="A36" s="103"/>
      <c r="B36" s="310"/>
      <c r="C36" s="52" t="s">
        <v>799</v>
      </c>
      <c r="D36" s="315">
        <f>IF(SUM(E36:BX36)&gt;'MOD + C. Diretos'!E20,"Maior do que o orçado",'MOD + C. Diretos'!E20)</f>
        <v>0</v>
      </c>
      <c r="E36" s="380">
        <v>0</v>
      </c>
      <c r="F36" s="381">
        <v>0</v>
      </c>
      <c r="G36" s="381">
        <v>0</v>
      </c>
      <c r="H36" s="381">
        <v>0</v>
      </c>
      <c r="I36" s="381">
        <v>0</v>
      </c>
      <c r="J36" s="381">
        <v>0</v>
      </c>
      <c r="K36" s="381">
        <v>0</v>
      </c>
      <c r="L36" s="381">
        <v>0</v>
      </c>
      <c r="M36" s="381">
        <v>0</v>
      </c>
      <c r="N36" s="381">
        <v>0</v>
      </c>
      <c r="O36" s="381">
        <v>0</v>
      </c>
      <c r="P36" s="381">
        <v>0</v>
      </c>
      <c r="Q36" s="381">
        <v>0</v>
      </c>
      <c r="R36" s="381">
        <v>0</v>
      </c>
      <c r="S36" s="381">
        <v>0</v>
      </c>
      <c r="T36" s="381">
        <v>0</v>
      </c>
      <c r="U36" s="381">
        <v>0</v>
      </c>
      <c r="V36" s="381">
        <v>0</v>
      </c>
      <c r="W36" s="381">
        <v>0</v>
      </c>
      <c r="X36" s="381">
        <v>0</v>
      </c>
      <c r="Y36" s="381">
        <v>0</v>
      </c>
      <c r="Z36" s="381">
        <v>0</v>
      </c>
      <c r="AA36" s="381">
        <v>0</v>
      </c>
      <c r="AB36" s="381">
        <v>0</v>
      </c>
      <c r="AC36" s="381">
        <v>0</v>
      </c>
      <c r="AD36" s="381">
        <v>0</v>
      </c>
      <c r="AE36" s="381">
        <v>0</v>
      </c>
      <c r="AF36" s="381">
        <v>0</v>
      </c>
      <c r="AG36" s="381">
        <v>0</v>
      </c>
      <c r="AH36" s="381">
        <v>0</v>
      </c>
      <c r="AI36" s="381">
        <v>0</v>
      </c>
      <c r="AJ36" s="381">
        <v>0</v>
      </c>
      <c r="AK36" s="381">
        <v>0</v>
      </c>
      <c r="AL36" s="381">
        <v>0</v>
      </c>
      <c r="AM36" s="381">
        <v>0</v>
      </c>
      <c r="AN36" s="381">
        <v>0</v>
      </c>
      <c r="AO36" s="381">
        <v>0</v>
      </c>
      <c r="AP36" s="381">
        <v>0</v>
      </c>
      <c r="AQ36" s="381">
        <v>0</v>
      </c>
      <c r="AR36" s="381">
        <v>0</v>
      </c>
      <c r="AS36" s="381">
        <v>0</v>
      </c>
      <c r="AT36" s="381">
        <v>0</v>
      </c>
      <c r="AU36" s="381">
        <v>0</v>
      </c>
      <c r="AV36" s="381">
        <v>0</v>
      </c>
      <c r="AW36" s="381">
        <v>0</v>
      </c>
      <c r="AX36" s="381">
        <v>0</v>
      </c>
      <c r="AY36" s="381">
        <v>0</v>
      </c>
      <c r="AZ36" s="381">
        <v>0</v>
      </c>
      <c r="BA36" s="381">
        <v>0</v>
      </c>
      <c r="BB36" s="381">
        <v>0</v>
      </c>
      <c r="BC36" s="381">
        <v>0</v>
      </c>
      <c r="BD36" s="381">
        <v>0</v>
      </c>
      <c r="BE36" s="381">
        <v>0</v>
      </c>
      <c r="BF36" s="381">
        <v>0</v>
      </c>
      <c r="BG36" s="381">
        <v>0</v>
      </c>
      <c r="BH36" s="381">
        <v>0</v>
      </c>
      <c r="BI36" s="381">
        <v>0</v>
      </c>
      <c r="BJ36" s="381">
        <v>0</v>
      </c>
      <c r="BK36" s="381">
        <v>0</v>
      </c>
      <c r="BL36" s="381">
        <v>0</v>
      </c>
      <c r="BM36" s="381">
        <v>0</v>
      </c>
      <c r="BN36" s="381">
        <v>0</v>
      </c>
      <c r="BO36" s="381">
        <v>0</v>
      </c>
      <c r="BP36" s="381">
        <v>0</v>
      </c>
      <c r="BQ36" s="381">
        <v>0</v>
      </c>
      <c r="BR36" s="381">
        <v>0</v>
      </c>
      <c r="BS36" s="381">
        <v>0</v>
      </c>
      <c r="BT36" s="381">
        <v>0</v>
      </c>
      <c r="BU36" s="381">
        <v>0</v>
      </c>
      <c r="BV36" s="381">
        <v>0</v>
      </c>
      <c r="BW36" s="381">
        <v>0</v>
      </c>
      <c r="BX36" s="382">
        <v>0</v>
      </c>
      <c r="BY36" s="387">
        <f t="shared" si="4"/>
        <v>0</v>
      </c>
      <c r="BZ36" s="350"/>
      <c r="CA36" s="35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row>
    <row r="37" spans="1:125" ht="14.25" x14ac:dyDescent="0.2">
      <c r="A37" s="103"/>
      <c r="B37" s="310"/>
      <c r="C37" s="52" t="s">
        <v>800</v>
      </c>
      <c r="D37" s="315">
        <f>IF(SUM(E37:BX37)&gt;'MOD + C. Diretos'!G20,"Maior do que o orçado",'MOD + C. Diretos'!G20)</f>
        <v>0</v>
      </c>
      <c r="E37" s="380">
        <v>0</v>
      </c>
      <c r="F37" s="381">
        <v>0</v>
      </c>
      <c r="G37" s="381">
        <v>0</v>
      </c>
      <c r="H37" s="381">
        <v>0</v>
      </c>
      <c r="I37" s="381">
        <v>0</v>
      </c>
      <c r="J37" s="381">
        <v>0</v>
      </c>
      <c r="K37" s="381">
        <v>0</v>
      </c>
      <c r="L37" s="381">
        <v>0</v>
      </c>
      <c r="M37" s="381">
        <v>0</v>
      </c>
      <c r="N37" s="381">
        <v>0</v>
      </c>
      <c r="O37" s="381">
        <v>0</v>
      </c>
      <c r="P37" s="381">
        <v>0</v>
      </c>
      <c r="Q37" s="381">
        <v>0</v>
      </c>
      <c r="R37" s="381">
        <v>0</v>
      </c>
      <c r="S37" s="381">
        <v>0</v>
      </c>
      <c r="T37" s="381">
        <v>0</v>
      </c>
      <c r="U37" s="381">
        <v>0</v>
      </c>
      <c r="V37" s="381">
        <v>0</v>
      </c>
      <c r="W37" s="381">
        <v>0</v>
      </c>
      <c r="X37" s="381">
        <v>0</v>
      </c>
      <c r="Y37" s="381">
        <v>0</v>
      </c>
      <c r="Z37" s="381">
        <v>0</v>
      </c>
      <c r="AA37" s="381">
        <v>0</v>
      </c>
      <c r="AB37" s="381">
        <v>0</v>
      </c>
      <c r="AC37" s="381">
        <v>0</v>
      </c>
      <c r="AD37" s="381">
        <v>0</v>
      </c>
      <c r="AE37" s="381">
        <v>0</v>
      </c>
      <c r="AF37" s="381">
        <v>0</v>
      </c>
      <c r="AG37" s="381">
        <v>0</v>
      </c>
      <c r="AH37" s="381">
        <v>0</v>
      </c>
      <c r="AI37" s="381">
        <v>0</v>
      </c>
      <c r="AJ37" s="381">
        <v>0</v>
      </c>
      <c r="AK37" s="381">
        <v>0</v>
      </c>
      <c r="AL37" s="381">
        <v>0</v>
      </c>
      <c r="AM37" s="381">
        <v>0</v>
      </c>
      <c r="AN37" s="381">
        <v>0</v>
      </c>
      <c r="AO37" s="381">
        <v>0</v>
      </c>
      <c r="AP37" s="381">
        <v>0</v>
      </c>
      <c r="AQ37" s="381">
        <v>0</v>
      </c>
      <c r="AR37" s="381">
        <v>0</v>
      </c>
      <c r="AS37" s="381">
        <v>0</v>
      </c>
      <c r="AT37" s="381">
        <v>0</v>
      </c>
      <c r="AU37" s="381">
        <v>0</v>
      </c>
      <c r="AV37" s="381">
        <v>0</v>
      </c>
      <c r="AW37" s="381">
        <v>0</v>
      </c>
      <c r="AX37" s="381">
        <v>0</v>
      </c>
      <c r="AY37" s="381">
        <v>0</v>
      </c>
      <c r="AZ37" s="381">
        <v>0</v>
      </c>
      <c r="BA37" s="381">
        <v>0</v>
      </c>
      <c r="BB37" s="381">
        <v>0</v>
      </c>
      <c r="BC37" s="381">
        <v>0</v>
      </c>
      <c r="BD37" s="381">
        <v>0</v>
      </c>
      <c r="BE37" s="381">
        <v>0</v>
      </c>
      <c r="BF37" s="381">
        <v>0</v>
      </c>
      <c r="BG37" s="381">
        <v>0</v>
      </c>
      <c r="BH37" s="381">
        <v>0</v>
      </c>
      <c r="BI37" s="381">
        <v>0</v>
      </c>
      <c r="BJ37" s="381">
        <v>0</v>
      </c>
      <c r="BK37" s="381">
        <v>0</v>
      </c>
      <c r="BL37" s="381">
        <v>0</v>
      </c>
      <c r="BM37" s="381">
        <v>0</v>
      </c>
      <c r="BN37" s="381">
        <v>0</v>
      </c>
      <c r="BO37" s="381">
        <v>0</v>
      </c>
      <c r="BP37" s="381">
        <v>0</v>
      </c>
      <c r="BQ37" s="381">
        <v>0</v>
      </c>
      <c r="BR37" s="381">
        <v>0</v>
      </c>
      <c r="BS37" s="381">
        <v>0</v>
      </c>
      <c r="BT37" s="381">
        <v>0</v>
      </c>
      <c r="BU37" s="381">
        <v>0</v>
      </c>
      <c r="BV37" s="381">
        <v>0</v>
      </c>
      <c r="BW37" s="381">
        <v>0</v>
      </c>
      <c r="BX37" s="382">
        <v>0</v>
      </c>
      <c r="BY37" s="387">
        <f t="shared" si="4"/>
        <v>0</v>
      </c>
      <c r="BZ37" s="350"/>
      <c r="CA37" s="35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row>
    <row r="38" spans="1:125" ht="14.25" x14ac:dyDescent="0.2">
      <c r="A38" s="103"/>
      <c r="B38" s="310"/>
      <c r="C38" s="52" t="s">
        <v>801</v>
      </c>
      <c r="D38" s="315">
        <f>IF(SUM(E38:BX38)&gt;'MOD + C. Diretos'!D32,"Maior do que o orçado",'MOD + C. Diretos'!D32)</f>
        <v>0</v>
      </c>
      <c r="E38" s="380">
        <v>0</v>
      </c>
      <c r="F38" s="381">
        <v>0</v>
      </c>
      <c r="G38" s="381">
        <v>0</v>
      </c>
      <c r="H38" s="381">
        <v>0</v>
      </c>
      <c r="I38" s="381">
        <v>0</v>
      </c>
      <c r="J38" s="381">
        <v>0</v>
      </c>
      <c r="K38" s="381">
        <v>0</v>
      </c>
      <c r="L38" s="381">
        <v>0</v>
      </c>
      <c r="M38" s="381">
        <v>0</v>
      </c>
      <c r="N38" s="381">
        <v>0</v>
      </c>
      <c r="O38" s="381">
        <v>0</v>
      </c>
      <c r="P38" s="381">
        <v>0</v>
      </c>
      <c r="Q38" s="381">
        <v>0</v>
      </c>
      <c r="R38" s="381">
        <v>0</v>
      </c>
      <c r="S38" s="381">
        <v>0</v>
      </c>
      <c r="T38" s="381">
        <v>0</v>
      </c>
      <c r="U38" s="381">
        <v>0</v>
      </c>
      <c r="V38" s="381">
        <v>0</v>
      </c>
      <c r="W38" s="381">
        <v>0</v>
      </c>
      <c r="X38" s="381">
        <v>0</v>
      </c>
      <c r="Y38" s="381">
        <v>0</v>
      </c>
      <c r="Z38" s="381">
        <v>0</v>
      </c>
      <c r="AA38" s="381">
        <v>0</v>
      </c>
      <c r="AB38" s="381">
        <v>0</v>
      </c>
      <c r="AC38" s="381">
        <v>0</v>
      </c>
      <c r="AD38" s="381">
        <v>0</v>
      </c>
      <c r="AE38" s="381">
        <v>0</v>
      </c>
      <c r="AF38" s="381">
        <v>0</v>
      </c>
      <c r="AG38" s="381">
        <v>0</v>
      </c>
      <c r="AH38" s="381">
        <v>0</v>
      </c>
      <c r="AI38" s="381">
        <v>0</v>
      </c>
      <c r="AJ38" s="381">
        <v>0</v>
      </c>
      <c r="AK38" s="381">
        <v>0</v>
      </c>
      <c r="AL38" s="381">
        <v>0</v>
      </c>
      <c r="AM38" s="381">
        <v>0</v>
      </c>
      <c r="AN38" s="381">
        <v>0</v>
      </c>
      <c r="AO38" s="381">
        <v>0</v>
      </c>
      <c r="AP38" s="381">
        <v>0</v>
      </c>
      <c r="AQ38" s="381">
        <v>0</v>
      </c>
      <c r="AR38" s="381">
        <v>0</v>
      </c>
      <c r="AS38" s="381">
        <v>0</v>
      </c>
      <c r="AT38" s="381">
        <v>0</v>
      </c>
      <c r="AU38" s="381">
        <v>0</v>
      </c>
      <c r="AV38" s="381">
        <v>0</v>
      </c>
      <c r="AW38" s="381">
        <v>0</v>
      </c>
      <c r="AX38" s="381">
        <v>0</v>
      </c>
      <c r="AY38" s="381">
        <v>0</v>
      </c>
      <c r="AZ38" s="381">
        <v>0</v>
      </c>
      <c r="BA38" s="381">
        <v>0</v>
      </c>
      <c r="BB38" s="381">
        <v>0</v>
      </c>
      <c r="BC38" s="381">
        <v>0</v>
      </c>
      <c r="BD38" s="381">
        <v>0</v>
      </c>
      <c r="BE38" s="381">
        <v>0</v>
      </c>
      <c r="BF38" s="381">
        <v>0</v>
      </c>
      <c r="BG38" s="381">
        <v>0</v>
      </c>
      <c r="BH38" s="381">
        <v>0</v>
      </c>
      <c r="BI38" s="381">
        <v>0</v>
      </c>
      <c r="BJ38" s="381">
        <v>0</v>
      </c>
      <c r="BK38" s="381">
        <v>0</v>
      </c>
      <c r="BL38" s="381">
        <v>0</v>
      </c>
      <c r="BM38" s="381">
        <v>0</v>
      </c>
      <c r="BN38" s="381">
        <v>0</v>
      </c>
      <c r="BO38" s="381">
        <v>0</v>
      </c>
      <c r="BP38" s="381">
        <v>0</v>
      </c>
      <c r="BQ38" s="381">
        <v>0</v>
      </c>
      <c r="BR38" s="381">
        <v>0</v>
      </c>
      <c r="BS38" s="381">
        <v>0</v>
      </c>
      <c r="BT38" s="381">
        <v>0</v>
      </c>
      <c r="BU38" s="381">
        <v>0</v>
      </c>
      <c r="BV38" s="381">
        <v>0</v>
      </c>
      <c r="BW38" s="381">
        <v>0</v>
      </c>
      <c r="BX38" s="382">
        <v>0</v>
      </c>
      <c r="BY38" s="387">
        <f t="shared" ref="BY38:BY62" si="23">IF(D38=0,0,(SUM(E38:BX38)-D38)/-D38)</f>
        <v>0</v>
      </c>
      <c r="BZ38" s="350"/>
      <c r="CA38" s="35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row>
    <row r="39" spans="1:125" ht="15" thickBot="1" x14ac:dyDescent="0.25">
      <c r="A39" s="103"/>
      <c r="B39" s="311"/>
      <c r="C39" s="53" t="s">
        <v>802</v>
      </c>
      <c r="D39" s="315">
        <f>IF(SUM(E39:BX39)&gt;'MOD + C. Diretos'!E32,"Maior do que o orçado",'MOD + C. Diretos'!E32)</f>
        <v>0</v>
      </c>
      <c r="E39" s="380">
        <v>0</v>
      </c>
      <c r="F39" s="381">
        <v>0</v>
      </c>
      <c r="G39" s="381">
        <v>0</v>
      </c>
      <c r="H39" s="381">
        <v>0</v>
      </c>
      <c r="I39" s="381">
        <v>0</v>
      </c>
      <c r="J39" s="381">
        <v>0</v>
      </c>
      <c r="K39" s="381">
        <v>0</v>
      </c>
      <c r="L39" s="381">
        <v>0</v>
      </c>
      <c r="M39" s="381">
        <v>0</v>
      </c>
      <c r="N39" s="381">
        <v>0</v>
      </c>
      <c r="O39" s="381">
        <v>0</v>
      </c>
      <c r="P39" s="381">
        <v>0</v>
      </c>
      <c r="Q39" s="381">
        <v>0</v>
      </c>
      <c r="R39" s="381">
        <v>0</v>
      </c>
      <c r="S39" s="381">
        <v>0</v>
      </c>
      <c r="T39" s="381">
        <v>0</v>
      </c>
      <c r="U39" s="381">
        <v>0</v>
      </c>
      <c r="V39" s="381">
        <v>0</v>
      </c>
      <c r="W39" s="381">
        <v>0</v>
      </c>
      <c r="X39" s="381">
        <v>0</v>
      </c>
      <c r="Y39" s="381">
        <v>0</v>
      </c>
      <c r="Z39" s="381">
        <v>0</v>
      </c>
      <c r="AA39" s="381">
        <v>0</v>
      </c>
      <c r="AB39" s="381">
        <v>0</v>
      </c>
      <c r="AC39" s="381">
        <v>0</v>
      </c>
      <c r="AD39" s="381">
        <v>0</v>
      </c>
      <c r="AE39" s="381">
        <v>0</v>
      </c>
      <c r="AF39" s="381">
        <v>0</v>
      </c>
      <c r="AG39" s="381">
        <v>0</v>
      </c>
      <c r="AH39" s="381">
        <v>0</v>
      </c>
      <c r="AI39" s="381">
        <v>0</v>
      </c>
      <c r="AJ39" s="381">
        <v>0</v>
      </c>
      <c r="AK39" s="381">
        <v>0</v>
      </c>
      <c r="AL39" s="381">
        <v>0</v>
      </c>
      <c r="AM39" s="381">
        <v>0</v>
      </c>
      <c r="AN39" s="381">
        <v>0</v>
      </c>
      <c r="AO39" s="381">
        <v>0</v>
      </c>
      <c r="AP39" s="381">
        <v>0</v>
      </c>
      <c r="AQ39" s="381">
        <v>0</v>
      </c>
      <c r="AR39" s="381">
        <v>0</v>
      </c>
      <c r="AS39" s="381">
        <v>0</v>
      </c>
      <c r="AT39" s="381">
        <v>0</v>
      </c>
      <c r="AU39" s="381">
        <v>0</v>
      </c>
      <c r="AV39" s="381">
        <v>0</v>
      </c>
      <c r="AW39" s="381">
        <v>0</v>
      </c>
      <c r="AX39" s="381">
        <v>0</v>
      </c>
      <c r="AY39" s="381">
        <v>0</v>
      </c>
      <c r="AZ39" s="381">
        <v>0</v>
      </c>
      <c r="BA39" s="381">
        <v>0</v>
      </c>
      <c r="BB39" s="381">
        <v>0</v>
      </c>
      <c r="BC39" s="381">
        <v>0</v>
      </c>
      <c r="BD39" s="381">
        <v>0</v>
      </c>
      <c r="BE39" s="381">
        <v>0</v>
      </c>
      <c r="BF39" s="381">
        <v>0</v>
      </c>
      <c r="BG39" s="381">
        <v>0</v>
      </c>
      <c r="BH39" s="381">
        <v>0</v>
      </c>
      <c r="BI39" s="381">
        <v>0</v>
      </c>
      <c r="BJ39" s="381">
        <v>0</v>
      </c>
      <c r="BK39" s="381">
        <v>0</v>
      </c>
      <c r="BL39" s="381">
        <v>0</v>
      </c>
      <c r="BM39" s="381">
        <v>0</v>
      </c>
      <c r="BN39" s="381">
        <v>0</v>
      </c>
      <c r="BO39" s="381">
        <v>0</v>
      </c>
      <c r="BP39" s="381">
        <v>0</v>
      </c>
      <c r="BQ39" s="381">
        <v>0</v>
      </c>
      <c r="BR39" s="381">
        <v>0</v>
      </c>
      <c r="BS39" s="381">
        <v>0</v>
      </c>
      <c r="BT39" s="381">
        <v>0</v>
      </c>
      <c r="BU39" s="381">
        <v>0</v>
      </c>
      <c r="BV39" s="381">
        <v>0</v>
      </c>
      <c r="BW39" s="381">
        <v>0</v>
      </c>
      <c r="BX39" s="382">
        <v>0</v>
      </c>
      <c r="BY39" s="387">
        <f t="shared" si="23"/>
        <v>0</v>
      </c>
      <c r="BZ39" s="350"/>
      <c r="CA39" s="35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row>
    <row r="40" spans="1:125" ht="14.25" x14ac:dyDescent="0.2">
      <c r="A40" s="103"/>
      <c r="B40" s="309" t="s">
        <v>815</v>
      </c>
      <c r="C40" s="51" t="s">
        <v>816</v>
      </c>
      <c r="D40" s="314">
        <f t="shared" ref="D40:AI40" si="24">D41+D42</f>
        <v>0</v>
      </c>
      <c r="E40" s="326">
        <f t="shared" si="24"/>
        <v>0</v>
      </c>
      <c r="F40" s="332">
        <f t="shared" si="24"/>
        <v>0</v>
      </c>
      <c r="G40" s="332">
        <f t="shared" si="24"/>
        <v>0</v>
      </c>
      <c r="H40" s="332">
        <f t="shared" si="24"/>
        <v>0</v>
      </c>
      <c r="I40" s="332">
        <f t="shared" si="24"/>
        <v>0</v>
      </c>
      <c r="J40" s="332">
        <f t="shared" si="24"/>
        <v>0</v>
      </c>
      <c r="K40" s="332">
        <f t="shared" si="24"/>
        <v>0</v>
      </c>
      <c r="L40" s="332">
        <f t="shared" si="24"/>
        <v>0</v>
      </c>
      <c r="M40" s="332">
        <f t="shared" si="24"/>
        <v>0</v>
      </c>
      <c r="N40" s="332">
        <f t="shared" si="24"/>
        <v>0</v>
      </c>
      <c r="O40" s="332">
        <f t="shared" si="24"/>
        <v>0</v>
      </c>
      <c r="P40" s="332">
        <f t="shared" si="24"/>
        <v>0</v>
      </c>
      <c r="Q40" s="332">
        <f t="shared" si="24"/>
        <v>0</v>
      </c>
      <c r="R40" s="332">
        <f t="shared" si="24"/>
        <v>0</v>
      </c>
      <c r="S40" s="332">
        <f t="shared" si="24"/>
        <v>0</v>
      </c>
      <c r="T40" s="332">
        <f t="shared" si="24"/>
        <v>0</v>
      </c>
      <c r="U40" s="332">
        <f t="shared" si="24"/>
        <v>0</v>
      </c>
      <c r="V40" s="332">
        <f t="shared" si="24"/>
        <v>0</v>
      </c>
      <c r="W40" s="332">
        <f t="shared" si="24"/>
        <v>0</v>
      </c>
      <c r="X40" s="332">
        <f t="shared" si="24"/>
        <v>0</v>
      </c>
      <c r="Y40" s="332">
        <f t="shared" si="24"/>
        <v>0</v>
      </c>
      <c r="Z40" s="332">
        <f t="shared" si="24"/>
        <v>0</v>
      </c>
      <c r="AA40" s="332">
        <f t="shared" si="24"/>
        <v>0</v>
      </c>
      <c r="AB40" s="332">
        <f t="shared" si="24"/>
        <v>0</v>
      </c>
      <c r="AC40" s="332">
        <f t="shared" si="24"/>
        <v>0</v>
      </c>
      <c r="AD40" s="332">
        <f t="shared" si="24"/>
        <v>0</v>
      </c>
      <c r="AE40" s="332">
        <f t="shared" si="24"/>
        <v>0</v>
      </c>
      <c r="AF40" s="332">
        <f t="shared" si="24"/>
        <v>0</v>
      </c>
      <c r="AG40" s="332">
        <f t="shared" si="24"/>
        <v>0</v>
      </c>
      <c r="AH40" s="332">
        <f t="shared" si="24"/>
        <v>0</v>
      </c>
      <c r="AI40" s="332">
        <f t="shared" si="24"/>
        <v>0</v>
      </c>
      <c r="AJ40" s="332">
        <f t="shared" ref="AJ40:BO40" si="25">AJ41+AJ42</f>
        <v>0</v>
      </c>
      <c r="AK40" s="332">
        <f t="shared" si="25"/>
        <v>0</v>
      </c>
      <c r="AL40" s="332">
        <f t="shared" si="25"/>
        <v>0</v>
      </c>
      <c r="AM40" s="332">
        <f t="shared" si="25"/>
        <v>0</v>
      </c>
      <c r="AN40" s="332">
        <f t="shared" si="25"/>
        <v>0</v>
      </c>
      <c r="AO40" s="332">
        <f t="shared" si="25"/>
        <v>0</v>
      </c>
      <c r="AP40" s="332">
        <f t="shared" si="25"/>
        <v>0</v>
      </c>
      <c r="AQ40" s="332">
        <f t="shared" si="25"/>
        <v>0</v>
      </c>
      <c r="AR40" s="332">
        <f t="shared" si="25"/>
        <v>0</v>
      </c>
      <c r="AS40" s="332">
        <f t="shared" si="25"/>
        <v>0</v>
      </c>
      <c r="AT40" s="332">
        <f t="shared" si="25"/>
        <v>0</v>
      </c>
      <c r="AU40" s="332">
        <f t="shared" si="25"/>
        <v>0</v>
      </c>
      <c r="AV40" s="332">
        <f t="shared" si="25"/>
        <v>0</v>
      </c>
      <c r="AW40" s="332">
        <f t="shared" si="25"/>
        <v>0</v>
      </c>
      <c r="AX40" s="332">
        <f t="shared" si="25"/>
        <v>0</v>
      </c>
      <c r="AY40" s="332">
        <f t="shared" si="25"/>
        <v>0</v>
      </c>
      <c r="AZ40" s="332">
        <f t="shared" si="25"/>
        <v>0</v>
      </c>
      <c r="BA40" s="332">
        <f t="shared" si="25"/>
        <v>0</v>
      </c>
      <c r="BB40" s="332">
        <f t="shared" si="25"/>
        <v>0</v>
      </c>
      <c r="BC40" s="332">
        <f t="shared" si="25"/>
        <v>0</v>
      </c>
      <c r="BD40" s="332">
        <f t="shared" si="25"/>
        <v>0</v>
      </c>
      <c r="BE40" s="332">
        <f t="shared" si="25"/>
        <v>0</v>
      </c>
      <c r="BF40" s="332">
        <f t="shared" si="25"/>
        <v>0</v>
      </c>
      <c r="BG40" s="332">
        <f t="shared" si="25"/>
        <v>0</v>
      </c>
      <c r="BH40" s="332">
        <f t="shared" si="25"/>
        <v>0</v>
      </c>
      <c r="BI40" s="332">
        <f t="shared" si="25"/>
        <v>0</v>
      </c>
      <c r="BJ40" s="332">
        <f t="shared" si="25"/>
        <v>0</v>
      </c>
      <c r="BK40" s="332">
        <f t="shared" si="25"/>
        <v>0</v>
      </c>
      <c r="BL40" s="332">
        <f t="shared" si="25"/>
        <v>0</v>
      </c>
      <c r="BM40" s="332">
        <f t="shared" si="25"/>
        <v>0</v>
      </c>
      <c r="BN40" s="332">
        <f t="shared" si="25"/>
        <v>0</v>
      </c>
      <c r="BO40" s="332">
        <f t="shared" si="25"/>
        <v>0</v>
      </c>
      <c r="BP40" s="332">
        <f t="shared" ref="BP40:BX40" si="26">BP41+BP42</f>
        <v>0</v>
      </c>
      <c r="BQ40" s="332">
        <f t="shared" si="26"/>
        <v>0</v>
      </c>
      <c r="BR40" s="332">
        <f t="shared" si="26"/>
        <v>0</v>
      </c>
      <c r="BS40" s="332">
        <f t="shared" si="26"/>
        <v>0</v>
      </c>
      <c r="BT40" s="332">
        <f t="shared" si="26"/>
        <v>0</v>
      </c>
      <c r="BU40" s="332">
        <f t="shared" si="26"/>
        <v>0</v>
      </c>
      <c r="BV40" s="332">
        <f t="shared" si="26"/>
        <v>0</v>
      </c>
      <c r="BW40" s="332">
        <f t="shared" si="26"/>
        <v>0</v>
      </c>
      <c r="BX40" s="338">
        <f t="shared" si="26"/>
        <v>0</v>
      </c>
      <c r="BY40" s="389">
        <f t="shared" si="23"/>
        <v>0</v>
      </c>
      <c r="BZ40" s="350"/>
      <c r="CA40" s="35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row>
    <row r="41" spans="1:125" ht="14.25" x14ac:dyDescent="0.2">
      <c r="A41" s="103"/>
      <c r="B41" s="310"/>
      <c r="C41" s="52" t="s">
        <v>801</v>
      </c>
      <c r="D41" s="315">
        <f>IF(SUM(E41:BX41)&gt;'MOD + C. Diretos'!D33,"Maior do que o orçado",'MOD + C. Diretos'!D33)</f>
        <v>0</v>
      </c>
      <c r="E41" s="380">
        <v>0</v>
      </c>
      <c r="F41" s="381">
        <v>0</v>
      </c>
      <c r="G41" s="381">
        <v>0</v>
      </c>
      <c r="H41" s="381">
        <v>0</v>
      </c>
      <c r="I41" s="381">
        <v>0</v>
      </c>
      <c r="J41" s="381">
        <v>0</v>
      </c>
      <c r="K41" s="381">
        <v>0</v>
      </c>
      <c r="L41" s="381">
        <v>0</v>
      </c>
      <c r="M41" s="381">
        <v>0</v>
      </c>
      <c r="N41" s="381">
        <v>0</v>
      </c>
      <c r="O41" s="381">
        <v>0</v>
      </c>
      <c r="P41" s="381">
        <v>0</v>
      </c>
      <c r="Q41" s="381">
        <v>0</v>
      </c>
      <c r="R41" s="381">
        <v>0</v>
      </c>
      <c r="S41" s="381">
        <v>0</v>
      </c>
      <c r="T41" s="381">
        <v>0</v>
      </c>
      <c r="U41" s="381">
        <v>0</v>
      </c>
      <c r="V41" s="381">
        <v>0</v>
      </c>
      <c r="W41" s="381">
        <v>0</v>
      </c>
      <c r="X41" s="381">
        <v>0</v>
      </c>
      <c r="Y41" s="381">
        <v>0</v>
      </c>
      <c r="Z41" s="381">
        <v>0</v>
      </c>
      <c r="AA41" s="381">
        <v>0</v>
      </c>
      <c r="AB41" s="381">
        <v>0</v>
      </c>
      <c r="AC41" s="381">
        <v>0</v>
      </c>
      <c r="AD41" s="381">
        <v>0</v>
      </c>
      <c r="AE41" s="381">
        <v>0</v>
      </c>
      <c r="AF41" s="381">
        <v>0</v>
      </c>
      <c r="AG41" s="381">
        <v>0</v>
      </c>
      <c r="AH41" s="381">
        <v>0</v>
      </c>
      <c r="AI41" s="381">
        <v>0</v>
      </c>
      <c r="AJ41" s="381">
        <v>0</v>
      </c>
      <c r="AK41" s="381">
        <v>0</v>
      </c>
      <c r="AL41" s="381">
        <v>0</v>
      </c>
      <c r="AM41" s="381">
        <v>0</v>
      </c>
      <c r="AN41" s="381">
        <v>0</v>
      </c>
      <c r="AO41" s="381">
        <v>0</v>
      </c>
      <c r="AP41" s="381">
        <v>0</v>
      </c>
      <c r="AQ41" s="381">
        <v>0</v>
      </c>
      <c r="AR41" s="381">
        <v>0</v>
      </c>
      <c r="AS41" s="381">
        <v>0</v>
      </c>
      <c r="AT41" s="381">
        <v>0</v>
      </c>
      <c r="AU41" s="381">
        <v>0</v>
      </c>
      <c r="AV41" s="381">
        <v>0</v>
      </c>
      <c r="AW41" s="381">
        <v>0</v>
      </c>
      <c r="AX41" s="381">
        <v>0</v>
      </c>
      <c r="AY41" s="381">
        <v>0</v>
      </c>
      <c r="AZ41" s="381">
        <v>0</v>
      </c>
      <c r="BA41" s="381">
        <v>0</v>
      </c>
      <c r="BB41" s="381">
        <v>0</v>
      </c>
      <c r="BC41" s="381">
        <v>0</v>
      </c>
      <c r="BD41" s="381">
        <v>0</v>
      </c>
      <c r="BE41" s="381">
        <v>0</v>
      </c>
      <c r="BF41" s="381">
        <v>0</v>
      </c>
      <c r="BG41" s="381">
        <v>0</v>
      </c>
      <c r="BH41" s="381">
        <v>0</v>
      </c>
      <c r="BI41" s="381">
        <v>0</v>
      </c>
      <c r="BJ41" s="381">
        <v>0</v>
      </c>
      <c r="BK41" s="381">
        <v>0</v>
      </c>
      <c r="BL41" s="381">
        <v>0</v>
      </c>
      <c r="BM41" s="381">
        <v>0</v>
      </c>
      <c r="BN41" s="381">
        <v>0</v>
      </c>
      <c r="BO41" s="381">
        <v>0</v>
      </c>
      <c r="BP41" s="381">
        <v>0</v>
      </c>
      <c r="BQ41" s="381">
        <v>0</v>
      </c>
      <c r="BR41" s="381">
        <v>0</v>
      </c>
      <c r="BS41" s="381">
        <v>0</v>
      </c>
      <c r="BT41" s="381">
        <v>0</v>
      </c>
      <c r="BU41" s="381">
        <v>0</v>
      </c>
      <c r="BV41" s="381">
        <v>0</v>
      </c>
      <c r="BW41" s="381">
        <v>0</v>
      </c>
      <c r="BX41" s="382">
        <v>0</v>
      </c>
      <c r="BY41" s="387">
        <f t="shared" si="23"/>
        <v>0</v>
      </c>
      <c r="BZ41" s="350"/>
      <c r="CA41" s="35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row>
    <row r="42" spans="1:125" ht="15" thickBot="1" x14ac:dyDescent="0.25">
      <c r="A42" s="103"/>
      <c r="B42" s="311"/>
      <c r="C42" s="53" t="s">
        <v>802</v>
      </c>
      <c r="D42" s="315">
        <f>IF(SUM(E42:BX42)&gt;'MOD + C. Diretos'!E33,"Maior do que o orçado",'MOD + C. Diretos'!E33)</f>
        <v>0</v>
      </c>
      <c r="E42" s="380">
        <v>0</v>
      </c>
      <c r="F42" s="381">
        <v>0</v>
      </c>
      <c r="G42" s="381">
        <v>0</v>
      </c>
      <c r="H42" s="381">
        <v>0</v>
      </c>
      <c r="I42" s="381">
        <v>0</v>
      </c>
      <c r="J42" s="381">
        <v>0</v>
      </c>
      <c r="K42" s="381">
        <v>0</v>
      </c>
      <c r="L42" s="381">
        <v>0</v>
      </c>
      <c r="M42" s="381">
        <v>0</v>
      </c>
      <c r="N42" s="381">
        <v>0</v>
      </c>
      <c r="O42" s="381">
        <v>0</v>
      </c>
      <c r="P42" s="381">
        <v>0</v>
      </c>
      <c r="Q42" s="381">
        <v>0</v>
      </c>
      <c r="R42" s="381">
        <v>0</v>
      </c>
      <c r="S42" s="381">
        <v>0</v>
      </c>
      <c r="T42" s="381">
        <v>0</v>
      </c>
      <c r="U42" s="381">
        <v>0</v>
      </c>
      <c r="V42" s="381">
        <v>0</v>
      </c>
      <c r="W42" s="381">
        <v>0</v>
      </c>
      <c r="X42" s="381">
        <v>0</v>
      </c>
      <c r="Y42" s="381">
        <v>0</v>
      </c>
      <c r="Z42" s="381">
        <v>0</v>
      </c>
      <c r="AA42" s="381">
        <v>0</v>
      </c>
      <c r="AB42" s="381">
        <v>0</v>
      </c>
      <c r="AC42" s="381">
        <v>0</v>
      </c>
      <c r="AD42" s="381">
        <v>0</v>
      </c>
      <c r="AE42" s="381">
        <v>0</v>
      </c>
      <c r="AF42" s="381">
        <v>0</v>
      </c>
      <c r="AG42" s="381">
        <v>0</v>
      </c>
      <c r="AH42" s="381">
        <v>0</v>
      </c>
      <c r="AI42" s="381">
        <v>0</v>
      </c>
      <c r="AJ42" s="381">
        <v>0</v>
      </c>
      <c r="AK42" s="381">
        <v>0</v>
      </c>
      <c r="AL42" s="381">
        <v>0</v>
      </c>
      <c r="AM42" s="381">
        <v>0</v>
      </c>
      <c r="AN42" s="381">
        <v>0</v>
      </c>
      <c r="AO42" s="381">
        <v>0</v>
      </c>
      <c r="AP42" s="381">
        <v>0</v>
      </c>
      <c r="AQ42" s="381">
        <v>0</v>
      </c>
      <c r="AR42" s="381">
        <v>0</v>
      </c>
      <c r="AS42" s="381">
        <v>0</v>
      </c>
      <c r="AT42" s="381">
        <v>0</v>
      </c>
      <c r="AU42" s="381">
        <v>0</v>
      </c>
      <c r="AV42" s="381">
        <v>0</v>
      </c>
      <c r="AW42" s="381">
        <v>0</v>
      </c>
      <c r="AX42" s="381">
        <v>0</v>
      </c>
      <c r="AY42" s="381">
        <v>0</v>
      </c>
      <c r="AZ42" s="381">
        <v>0</v>
      </c>
      <c r="BA42" s="381">
        <v>0</v>
      </c>
      <c r="BB42" s="381">
        <v>0</v>
      </c>
      <c r="BC42" s="381">
        <v>0</v>
      </c>
      <c r="BD42" s="381">
        <v>0</v>
      </c>
      <c r="BE42" s="381">
        <v>0</v>
      </c>
      <c r="BF42" s="381">
        <v>0</v>
      </c>
      <c r="BG42" s="381">
        <v>0</v>
      </c>
      <c r="BH42" s="381">
        <v>0</v>
      </c>
      <c r="BI42" s="381">
        <v>0</v>
      </c>
      <c r="BJ42" s="381">
        <v>0</v>
      </c>
      <c r="BK42" s="381">
        <v>0</v>
      </c>
      <c r="BL42" s="381">
        <v>0</v>
      </c>
      <c r="BM42" s="381">
        <v>0</v>
      </c>
      <c r="BN42" s="381">
        <v>0</v>
      </c>
      <c r="BO42" s="381">
        <v>0</v>
      </c>
      <c r="BP42" s="381">
        <v>0</v>
      </c>
      <c r="BQ42" s="381">
        <v>0</v>
      </c>
      <c r="BR42" s="381">
        <v>0</v>
      </c>
      <c r="BS42" s="381">
        <v>0</v>
      </c>
      <c r="BT42" s="381">
        <v>0</v>
      </c>
      <c r="BU42" s="381">
        <v>0</v>
      </c>
      <c r="BV42" s="381">
        <v>0</v>
      </c>
      <c r="BW42" s="381">
        <v>0</v>
      </c>
      <c r="BX42" s="382">
        <v>0</v>
      </c>
      <c r="BY42" s="387">
        <f t="shared" si="23"/>
        <v>0</v>
      </c>
      <c r="BZ42" s="350"/>
      <c r="CA42" s="35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row>
    <row r="43" spans="1:125" ht="14.25" x14ac:dyDescent="0.2">
      <c r="A43" s="103"/>
      <c r="B43" s="310"/>
      <c r="C43" s="17" t="s">
        <v>817</v>
      </c>
      <c r="D43" s="317">
        <f t="shared" ref="D43:AI43" si="27">SUM(D44:D48)</f>
        <v>0</v>
      </c>
      <c r="E43" s="327">
        <f t="shared" si="27"/>
        <v>0</v>
      </c>
      <c r="F43" s="333">
        <f t="shared" si="27"/>
        <v>0</v>
      </c>
      <c r="G43" s="333">
        <f t="shared" si="27"/>
        <v>0</v>
      </c>
      <c r="H43" s="333">
        <f t="shared" si="27"/>
        <v>0</v>
      </c>
      <c r="I43" s="333">
        <f t="shared" si="27"/>
        <v>0</v>
      </c>
      <c r="J43" s="333">
        <f t="shared" si="27"/>
        <v>0</v>
      </c>
      <c r="K43" s="333">
        <f t="shared" si="27"/>
        <v>0</v>
      </c>
      <c r="L43" s="333">
        <f t="shared" si="27"/>
        <v>0</v>
      </c>
      <c r="M43" s="333">
        <f t="shared" si="27"/>
        <v>0</v>
      </c>
      <c r="N43" s="333">
        <f t="shared" si="27"/>
        <v>0</v>
      </c>
      <c r="O43" s="333">
        <f t="shared" si="27"/>
        <v>0</v>
      </c>
      <c r="P43" s="333">
        <f t="shared" si="27"/>
        <v>0</v>
      </c>
      <c r="Q43" s="333">
        <f t="shared" si="27"/>
        <v>0</v>
      </c>
      <c r="R43" s="333">
        <f t="shared" si="27"/>
        <v>0</v>
      </c>
      <c r="S43" s="333">
        <f t="shared" si="27"/>
        <v>0</v>
      </c>
      <c r="T43" s="333">
        <f t="shared" si="27"/>
        <v>0</v>
      </c>
      <c r="U43" s="333">
        <f t="shared" si="27"/>
        <v>0</v>
      </c>
      <c r="V43" s="333">
        <f t="shared" si="27"/>
        <v>0</v>
      </c>
      <c r="W43" s="333">
        <f t="shared" si="27"/>
        <v>0</v>
      </c>
      <c r="X43" s="333">
        <f t="shared" si="27"/>
        <v>0</v>
      </c>
      <c r="Y43" s="333">
        <f t="shared" si="27"/>
        <v>0</v>
      </c>
      <c r="Z43" s="333">
        <f t="shared" si="27"/>
        <v>0</v>
      </c>
      <c r="AA43" s="333">
        <f t="shared" si="27"/>
        <v>0</v>
      </c>
      <c r="AB43" s="333">
        <f t="shared" si="27"/>
        <v>0</v>
      </c>
      <c r="AC43" s="333">
        <f t="shared" si="27"/>
        <v>0</v>
      </c>
      <c r="AD43" s="333">
        <f t="shared" si="27"/>
        <v>0</v>
      </c>
      <c r="AE43" s="333">
        <f t="shared" si="27"/>
        <v>0</v>
      </c>
      <c r="AF43" s="333">
        <f t="shared" si="27"/>
        <v>0</v>
      </c>
      <c r="AG43" s="333">
        <f t="shared" si="27"/>
        <v>0</v>
      </c>
      <c r="AH43" s="333">
        <f t="shared" si="27"/>
        <v>0</v>
      </c>
      <c r="AI43" s="333">
        <f t="shared" si="27"/>
        <v>0</v>
      </c>
      <c r="AJ43" s="333">
        <f t="shared" ref="AJ43:BO43" si="28">SUM(AJ44:AJ48)</f>
        <v>0</v>
      </c>
      <c r="AK43" s="333">
        <f t="shared" si="28"/>
        <v>0</v>
      </c>
      <c r="AL43" s="333">
        <f t="shared" si="28"/>
        <v>0</v>
      </c>
      <c r="AM43" s="333">
        <f t="shared" si="28"/>
        <v>0</v>
      </c>
      <c r="AN43" s="333">
        <f t="shared" si="28"/>
        <v>0</v>
      </c>
      <c r="AO43" s="333">
        <f t="shared" si="28"/>
        <v>0</v>
      </c>
      <c r="AP43" s="333">
        <f t="shared" si="28"/>
        <v>0</v>
      </c>
      <c r="AQ43" s="333">
        <f t="shared" si="28"/>
        <v>0</v>
      </c>
      <c r="AR43" s="333">
        <f t="shared" si="28"/>
        <v>0</v>
      </c>
      <c r="AS43" s="333">
        <f t="shared" si="28"/>
        <v>0</v>
      </c>
      <c r="AT43" s="333">
        <f t="shared" si="28"/>
        <v>0</v>
      </c>
      <c r="AU43" s="333">
        <f t="shared" si="28"/>
        <v>0</v>
      </c>
      <c r="AV43" s="333">
        <f t="shared" si="28"/>
        <v>0</v>
      </c>
      <c r="AW43" s="333">
        <f t="shared" si="28"/>
        <v>0</v>
      </c>
      <c r="AX43" s="333">
        <f t="shared" si="28"/>
        <v>0</v>
      </c>
      <c r="AY43" s="333">
        <f t="shared" si="28"/>
        <v>0</v>
      </c>
      <c r="AZ43" s="333">
        <f t="shared" si="28"/>
        <v>0</v>
      </c>
      <c r="BA43" s="333">
        <f t="shared" si="28"/>
        <v>0</v>
      </c>
      <c r="BB43" s="333">
        <f t="shared" si="28"/>
        <v>0</v>
      </c>
      <c r="BC43" s="333">
        <f t="shared" si="28"/>
        <v>0</v>
      </c>
      <c r="BD43" s="333">
        <f t="shared" si="28"/>
        <v>0</v>
      </c>
      <c r="BE43" s="333">
        <f t="shared" si="28"/>
        <v>0</v>
      </c>
      <c r="BF43" s="333">
        <f t="shared" si="28"/>
        <v>0</v>
      </c>
      <c r="BG43" s="333">
        <f t="shared" si="28"/>
        <v>0</v>
      </c>
      <c r="BH43" s="333">
        <f t="shared" si="28"/>
        <v>0</v>
      </c>
      <c r="BI43" s="333">
        <f t="shared" si="28"/>
        <v>0</v>
      </c>
      <c r="BJ43" s="333">
        <f t="shared" si="28"/>
        <v>0</v>
      </c>
      <c r="BK43" s="333">
        <f t="shared" si="28"/>
        <v>0</v>
      </c>
      <c r="BL43" s="333">
        <f t="shared" si="28"/>
        <v>0</v>
      </c>
      <c r="BM43" s="333">
        <f t="shared" si="28"/>
        <v>0</v>
      </c>
      <c r="BN43" s="333">
        <f t="shared" si="28"/>
        <v>0</v>
      </c>
      <c r="BO43" s="333">
        <f t="shared" si="28"/>
        <v>0</v>
      </c>
      <c r="BP43" s="333">
        <f t="shared" ref="BP43:BX43" si="29">SUM(BP44:BP48)</f>
        <v>0</v>
      </c>
      <c r="BQ43" s="333">
        <f t="shared" si="29"/>
        <v>0</v>
      </c>
      <c r="BR43" s="333">
        <f t="shared" si="29"/>
        <v>0</v>
      </c>
      <c r="BS43" s="333">
        <f t="shared" si="29"/>
        <v>0</v>
      </c>
      <c r="BT43" s="333">
        <f t="shared" si="29"/>
        <v>0</v>
      </c>
      <c r="BU43" s="333">
        <f t="shared" si="29"/>
        <v>0</v>
      </c>
      <c r="BV43" s="333">
        <f t="shared" si="29"/>
        <v>0</v>
      </c>
      <c r="BW43" s="333">
        <f t="shared" si="29"/>
        <v>0</v>
      </c>
      <c r="BX43" s="339">
        <f t="shared" si="29"/>
        <v>0</v>
      </c>
      <c r="BY43" s="389">
        <f t="shared" si="23"/>
        <v>0</v>
      </c>
      <c r="BZ43" s="350"/>
      <c r="CA43" s="35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row>
    <row r="44" spans="1:125" ht="14.25" x14ac:dyDescent="0.2">
      <c r="A44" s="103"/>
      <c r="B44" s="312" t="s">
        <v>818</v>
      </c>
      <c r="C44" s="15" t="s">
        <v>819</v>
      </c>
      <c r="D44" s="315">
        <f>SUM(ODP!K9:L9)</f>
        <v>0</v>
      </c>
      <c r="E44" s="380">
        <v>0</v>
      </c>
      <c r="F44" s="381">
        <v>0</v>
      </c>
      <c r="G44" s="381">
        <v>0</v>
      </c>
      <c r="H44" s="381">
        <v>0</v>
      </c>
      <c r="I44" s="381">
        <v>0</v>
      </c>
      <c r="J44" s="381">
        <v>0</v>
      </c>
      <c r="K44" s="381">
        <v>0</v>
      </c>
      <c r="L44" s="381">
        <v>0</v>
      </c>
      <c r="M44" s="381">
        <v>0</v>
      </c>
      <c r="N44" s="381">
        <v>0</v>
      </c>
      <c r="O44" s="381">
        <v>0</v>
      </c>
      <c r="P44" s="381">
        <v>0</v>
      </c>
      <c r="Q44" s="381">
        <v>0</v>
      </c>
      <c r="R44" s="381">
        <v>0</v>
      </c>
      <c r="S44" s="381">
        <v>0</v>
      </c>
      <c r="T44" s="381">
        <v>0</v>
      </c>
      <c r="U44" s="381">
        <v>0</v>
      </c>
      <c r="V44" s="381">
        <v>0</v>
      </c>
      <c r="W44" s="381">
        <v>0</v>
      </c>
      <c r="X44" s="381">
        <v>0</v>
      </c>
      <c r="Y44" s="381">
        <v>0</v>
      </c>
      <c r="Z44" s="381">
        <v>0</v>
      </c>
      <c r="AA44" s="381">
        <v>0</v>
      </c>
      <c r="AB44" s="381">
        <v>0</v>
      </c>
      <c r="AC44" s="381">
        <v>0</v>
      </c>
      <c r="AD44" s="381">
        <v>0</v>
      </c>
      <c r="AE44" s="381">
        <v>0</v>
      </c>
      <c r="AF44" s="381">
        <v>0</v>
      </c>
      <c r="AG44" s="381">
        <v>0</v>
      </c>
      <c r="AH44" s="381">
        <v>0</v>
      </c>
      <c r="AI44" s="381">
        <v>0</v>
      </c>
      <c r="AJ44" s="381">
        <v>0</v>
      </c>
      <c r="AK44" s="381">
        <v>0</v>
      </c>
      <c r="AL44" s="381">
        <v>0</v>
      </c>
      <c r="AM44" s="381">
        <v>0</v>
      </c>
      <c r="AN44" s="381">
        <v>0</v>
      </c>
      <c r="AO44" s="381">
        <v>0</v>
      </c>
      <c r="AP44" s="381">
        <v>0</v>
      </c>
      <c r="AQ44" s="381">
        <v>0</v>
      </c>
      <c r="AR44" s="381">
        <v>0</v>
      </c>
      <c r="AS44" s="381">
        <v>0</v>
      </c>
      <c r="AT44" s="381">
        <v>0</v>
      </c>
      <c r="AU44" s="381">
        <v>0</v>
      </c>
      <c r="AV44" s="381">
        <v>0</v>
      </c>
      <c r="AW44" s="381">
        <v>0</v>
      </c>
      <c r="AX44" s="381">
        <v>0</v>
      </c>
      <c r="AY44" s="381">
        <v>0</v>
      </c>
      <c r="AZ44" s="381">
        <v>0</v>
      </c>
      <c r="BA44" s="381">
        <v>0</v>
      </c>
      <c r="BB44" s="381">
        <v>0</v>
      </c>
      <c r="BC44" s="381">
        <v>0</v>
      </c>
      <c r="BD44" s="381">
        <v>0</v>
      </c>
      <c r="BE44" s="381">
        <v>0</v>
      </c>
      <c r="BF44" s="381">
        <v>0</v>
      </c>
      <c r="BG44" s="381">
        <v>0</v>
      </c>
      <c r="BH44" s="381">
        <v>0</v>
      </c>
      <c r="BI44" s="381">
        <v>0</v>
      </c>
      <c r="BJ44" s="381">
        <v>0</v>
      </c>
      <c r="BK44" s="381">
        <v>0</v>
      </c>
      <c r="BL44" s="381">
        <v>0</v>
      </c>
      <c r="BM44" s="381">
        <v>0</v>
      </c>
      <c r="BN44" s="381">
        <v>0</v>
      </c>
      <c r="BO44" s="381">
        <v>0</v>
      </c>
      <c r="BP44" s="381">
        <v>0</v>
      </c>
      <c r="BQ44" s="381">
        <v>0</v>
      </c>
      <c r="BR44" s="381">
        <v>0</v>
      </c>
      <c r="BS44" s="381">
        <v>0</v>
      </c>
      <c r="BT44" s="381">
        <v>0</v>
      </c>
      <c r="BU44" s="381">
        <v>0</v>
      </c>
      <c r="BV44" s="381">
        <v>0</v>
      </c>
      <c r="BW44" s="381">
        <v>0</v>
      </c>
      <c r="BX44" s="382">
        <v>0</v>
      </c>
      <c r="BY44" s="387">
        <f t="shared" si="23"/>
        <v>0</v>
      </c>
      <c r="BZ44" s="350"/>
      <c r="CA44" s="35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row>
    <row r="45" spans="1:125" ht="14.25" x14ac:dyDescent="0.2">
      <c r="A45" s="103"/>
      <c r="B45" s="312" t="s">
        <v>820</v>
      </c>
      <c r="C45" s="15" t="s">
        <v>821</v>
      </c>
      <c r="D45" s="315">
        <f>SUM(ODP!K11:L11)</f>
        <v>0</v>
      </c>
      <c r="E45" s="380">
        <v>0</v>
      </c>
      <c r="F45" s="381">
        <v>0</v>
      </c>
      <c r="G45" s="381">
        <v>0</v>
      </c>
      <c r="H45" s="381">
        <v>0</v>
      </c>
      <c r="I45" s="381">
        <v>0</v>
      </c>
      <c r="J45" s="381">
        <v>0</v>
      </c>
      <c r="K45" s="381">
        <v>0</v>
      </c>
      <c r="L45" s="381">
        <v>0</v>
      </c>
      <c r="M45" s="381">
        <v>0</v>
      </c>
      <c r="N45" s="381">
        <v>0</v>
      </c>
      <c r="O45" s="381">
        <v>0</v>
      </c>
      <c r="P45" s="381">
        <v>0</v>
      </c>
      <c r="Q45" s="381">
        <v>0</v>
      </c>
      <c r="R45" s="381">
        <v>0</v>
      </c>
      <c r="S45" s="381">
        <v>0</v>
      </c>
      <c r="T45" s="381">
        <v>0</v>
      </c>
      <c r="U45" s="381">
        <v>0</v>
      </c>
      <c r="V45" s="381">
        <v>0</v>
      </c>
      <c r="W45" s="381">
        <v>0</v>
      </c>
      <c r="X45" s="381">
        <v>0</v>
      </c>
      <c r="Y45" s="381">
        <v>0</v>
      </c>
      <c r="Z45" s="381">
        <v>0</v>
      </c>
      <c r="AA45" s="381">
        <v>0</v>
      </c>
      <c r="AB45" s="381">
        <v>0</v>
      </c>
      <c r="AC45" s="381">
        <v>0</v>
      </c>
      <c r="AD45" s="381">
        <v>0</v>
      </c>
      <c r="AE45" s="381">
        <v>0</v>
      </c>
      <c r="AF45" s="381">
        <v>0</v>
      </c>
      <c r="AG45" s="381">
        <v>0</v>
      </c>
      <c r="AH45" s="381">
        <v>0</v>
      </c>
      <c r="AI45" s="381">
        <v>0</v>
      </c>
      <c r="AJ45" s="381">
        <v>0</v>
      </c>
      <c r="AK45" s="381">
        <v>0</v>
      </c>
      <c r="AL45" s="381">
        <v>0</v>
      </c>
      <c r="AM45" s="381">
        <v>0</v>
      </c>
      <c r="AN45" s="381">
        <v>0</v>
      </c>
      <c r="AO45" s="381">
        <v>0</v>
      </c>
      <c r="AP45" s="381">
        <v>0</v>
      </c>
      <c r="AQ45" s="381">
        <v>0</v>
      </c>
      <c r="AR45" s="381">
        <v>0</v>
      </c>
      <c r="AS45" s="381">
        <v>0</v>
      </c>
      <c r="AT45" s="381">
        <v>0</v>
      </c>
      <c r="AU45" s="381">
        <v>0</v>
      </c>
      <c r="AV45" s="381">
        <v>0</v>
      </c>
      <c r="AW45" s="381">
        <v>0</v>
      </c>
      <c r="AX45" s="381">
        <v>0</v>
      </c>
      <c r="AY45" s="381">
        <v>0</v>
      </c>
      <c r="AZ45" s="381">
        <v>0</v>
      </c>
      <c r="BA45" s="381">
        <v>0</v>
      </c>
      <c r="BB45" s="381">
        <v>0</v>
      </c>
      <c r="BC45" s="381">
        <v>0</v>
      </c>
      <c r="BD45" s="381">
        <v>0</v>
      </c>
      <c r="BE45" s="381">
        <v>0</v>
      </c>
      <c r="BF45" s="381">
        <v>0</v>
      </c>
      <c r="BG45" s="381">
        <v>0</v>
      </c>
      <c r="BH45" s="381">
        <v>0</v>
      </c>
      <c r="BI45" s="381">
        <v>0</v>
      </c>
      <c r="BJ45" s="381">
        <v>0</v>
      </c>
      <c r="BK45" s="381">
        <v>0</v>
      </c>
      <c r="BL45" s="381">
        <v>0</v>
      </c>
      <c r="BM45" s="381">
        <v>0</v>
      </c>
      <c r="BN45" s="381">
        <v>0</v>
      </c>
      <c r="BO45" s="381">
        <v>0</v>
      </c>
      <c r="BP45" s="381">
        <v>0</v>
      </c>
      <c r="BQ45" s="381">
        <v>0</v>
      </c>
      <c r="BR45" s="381">
        <v>0</v>
      </c>
      <c r="BS45" s="381">
        <v>0</v>
      </c>
      <c r="BT45" s="381">
        <v>0</v>
      </c>
      <c r="BU45" s="381">
        <v>0</v>
      </c>
      <c r="BV45" s="381">
        <v>0</v>
      </c>
      <c r="BW45" s="381">
        <v>0</v>
      </c>
      <c r="BX45" s="382">
        <v>0</v>
      </c>
      <c r="BY45" s="387">
        <f t="shared" si="23"/>
        <v>0</v>
      </c>
      <c r="BZ45" s="350"/>
      <c r="CA45" s="35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row>
    <row r="46" spans="1:125" ht="14.25" x14ac:dyDescent="0.2">
      <c r="A46" s="103"/>
      <c r="B46" s="312" t="s">
        <v>822</v>
      </c>
      <c r="C46" s="18" t="s">
        <v>823</v>
      </c>
      <c r="D46" s="318">
        <f>SUM(ODP!K15:L15)</f>
        <v>0</v>
      </c>
      <c r="E46" s="380">
        <v>0</v>
      </c>
      <c r="F46" s="381">
        <v>0</v>
      </c>
      <c r="G46" s="381">
        <v>0</v>
      </c>
      <c r="H46" s="381">
        <v>0</v>
      </c>
      <c r="I46" s="381">
        <v>0</v>
      </c>
      <c r="J46" s="381">
        <v>0</v>
      </c>
      <c r="K46" s="381">
        <v>0</v>
      </c>
      <c r="L46" s="381">
        <v>0</v>
      </c>
      <c r="M46" s="381">
        <v>0</v>
      </c>
      <c r="N46" s="381">
        <v>0</v>
      </c>
      <c r="O46" s="381">
        <v>0</v>
      </c>
      <c r="P46" s="381">
        <v>0</v>
      </c>
      <c r="Q46" s="381">
        <v>0</v>
      </c>
      <c r="R46" s="381">
        <v>0</v>
      </c>
      <c r="S46" s="381">
        <v>0</v>
      </c>
      <c r="T46" s="381">
        <v>0</v>
      </c>
      <c r="U46" s="381">
        <v>0</v>
      </c>
      <c r="V46" s="381">
        <v>0</v>
      </c>
      <c r="W46" s="381">
        <v>0</v>
      </c>
      <c r="X46" s="381">
        <v>0</v>
      </c>
      <c r="Y46" s="381">
        <v>0</v>
      </c>
      <c r="Z46" s="381">
        <v>0</v>
      </c>
      <c r="AA46" s="381">
        <v>0</v>
      </c>
      <c r="AB46" s="381">
        <v>0</v>
      </c>
      <c r="AC46" s="381">
        <v>0</v>
      </c>
      <c r="AD46" s="381">
        <v>0</v>
      </c>
      <c r="AE46" s="381">
        <v>0</v>
      </c>
      <c r="AF46" s="381">
        <v>0</v>
      </c>
      <c r="AG46" s="381">
        <v>0</v>
      </c>
      <c r="AH46" s="381">
        <v>0</v>
      </c>
      <c r="AI46" s="381">
        <v>0</v>
      </c>
      <c r="AJ46" s="381">
        <v>0</v>
      </c>
      <c r="AK46" s="381">
        <v>0</v>
      </c>
      <c r="AL46" s="381">
        <v>0</v>
      </c>
      <c r="AM46" s="381">
        <v>0</v>
      </c>
      <c r="AN46" s="381">
        <v>0</v>
      </c>
      <c r="AO46" s="381">
        <v>0</v>
      </c>
      <c r="AP46" s="381">
        <v>0</v>
      </c>
      <c r="AQ46" s="381">
        <v>0</v>
      </c>
      <c r="AR46" s="381">
        <v>0</v>
      </c>
      <c r="AS46" s="381">
        <v>0</v>
      </c>
      <c r="AT46" s="381">
        <v>0</v>
      </c>
      <c r="AU46" s="381">
        <v>0</v>
      </c>
      <c r="AV46" s="381">
        <v>0</v>
      </c>
      <c r="AW46" s="381">
        <v>0</v>
      </c>
      <c r="AX46" s="381">
        <v>0</v>
      </c>
      <c r="AY46" s="381">
        <v>0</v>
      </c>
      <c r="AZ46" s="381">
        <v>0</v>
      </c>
      <c r="BA46" s="381">
        <v>0</v>
      </c>
      <c r="BB46" s="381">
        <v>0</v>
      </c>
      <c r="BC46" s="381">
        <v>0</v>
      </c>
      <c r="BD46" s="381">
        <v>0</v>
      </c>
      <c r="BE46" s="381">
        <v>0</v>
      </c>
      <c r="BF46" s="381">
        <v>0</v>
      </c>
      <c r="BG46" s="381">
        <v>0</v>
      </c>
      <c r="BH46" s="381">
        <v>0</v>
      </c>
      <c r="BI46" s="381">
        <v>0</v>
      </c>
      <c r="BJ46" s="381">
        <v>0</v>
      </c>
      <c r="BK46" s="381">
        <v>0</v>
      </c>
      <c r="BL46" s="381">
        <v>0</v>
      </c>
      <c r="BM46" s="381">
        <v>0</v>
      </c>
      <c r="BN46" s="381">
        <v>0</v>
      </c>
      <c r="BO46" s="381">
        <v>0</v>
      </c>
      <c r="BP46" s="381">
        <v>0</v>
      </c>
      <c r="BQ46" s="381">
        <v>0</v>
      </c>
      <c r="BR46" s="381">
        <v>0</v>
      </c>
      <c r="BS46" s="381">
        <v>0</v>
      </c>
      <c r="BT46" s="381">
        <v>0</v>
      </c>
      <c r="BU46" s="381">
        <v>0</v>
      </c>
      <c r="BV46" s="381">
        <v>0</v>
      </c>
      <c r="BW46" s="381">
        <v>0</v>
      </c>
      <c r="BX46" s="382">
        <v>0</v>
      </c>
      <c r="BY46" s="387">
        <f t="shared" si="23"/>
        <v>0</v>
      </c>
      <c r="BZ46" s="350"/>
      <c r="CA46" s="35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row>
    <row r="47" spans="1:125" ht="14.25" x14ac:dyDescent="0.2">
      <c r="A47" s="103"/>
      <c r="B47" s="312" t="s">
        <v>824</v>
      </c>
      <c r="C47" s="18" t="s">
        <v>825</v>
      </c>
      <c r="D47" s="318">
        <f>SUM(ODP!K21:L21)</f>
        <v>0</v>
      </c>
      <c r="E47" s="380">
        <v>0</v>
      </c>
      <c r="F47" s="381">
        <v>0</v>
      </c>
      <c r="G47" s="381">
        <v>0</v>
      </c>
      <c r="H47" s="381">
        <v>0</v>
      </c>
      <c r="I47" s="381">
        <v>0</v>
      </c>
      <c r="J47" s="381">
        <v>0</v>
      </c>
      <c r="K47" s="381">
        <v>0</v>
      </c>
      <c r="L47" s="381">
        <v>0</v>
      </c>
      <c r="M47" s="381">
        <v>0</v>
      </c>
      <c r="N47" s="381">
        <v>0</v>
      </c>
      <c r="O47" s="381">
        <v>0</v>
      </c>
      <c r="P47" s="381">
        <v>0</v>
      </c>
      <c r="Q47" s="381">
        <v>0</v>
      </c>
      <c r="R47" s="381">
        <v>0</v>
      </c>
      <c r="S47" s="381">
        <v>0</v>
      </c>
      <c r="T47" s="381">
        <v>0</v>
      </c>
      <c r="U47" s="381">
        <v>0</v>
      </c>
      <c r="V47" s="381">
        <v>0</v>
      </c>
      <c r="W47" s="381">
        <v>0</v>
      </c>
      <c r="X47" s="381">
        <v>0</v>
      </c>
      <c r="Y47" s="381">
        <v>0</v>
      </c>
      <c r="Z47" s="381">
        <v>0</v>
      </c>
      <c r="AA47" s="381">
        <v>0</v>
      </c>
      <c r="AB47" s="381">
        <v>0</v>
      </c>
      <c r="AC47" s="381">
        <v>0</v>
      </c>
      <c r="AD47" s="381">
        <v>0</v>
      </c>
      <c r="AE47" s="381">
        <v>0</v>
      </c>
      <c r="AF47" s="381">
        <v>0</v>
      </c>
      <c r="AG47" s="381">
        <v>0</v>
      </c>
      <c r="AH47" s="381">
        <v>0</v>
      </c>
      <c r="AI47" s="381">
        <v>0</v>
      </c>
      <c r="AJ47" s="381">
        <v>0</v>
      </c>
      <c r="AK47" s="381">
        <v>0</v>
      </c>
      <c r="AL47" s="381">
        <v>0</v>
      </c>
      <c r="AM47" s="381">
        <v>0</v>
      </c>
      <c r="AN47" s="381">
        <v>0</v>
      </c>
      <c r="AO47" s="381">
        <v>0</v>
      </c>
      <c r="AP47" s="381">
        <v>0</v>
      </c>
      <c r="AQ47" s="381">
        <v>0</v>
      </c>
      <c r="AR47" s="381">
        <v>0</v>
      </c>
      <c r="AS47" s="381">
        <v>0</v>
      </c>
      <c r="AT47" s="381">
        <v>0</v>
      </c>
      <c r="AU47" s="381">
        <v>0</v>
      </c>
      <c r="AV47" s="381">
        <v>0</v>
      </c>
      <c r="AW47" s="381">
        <v>0</v>
      </c>
      <c r="AX47" s="381">
        <v>0</v>
      </c>
      <c r="AY47" s="381">
        <v>0</v>
      </c>
      <c r="AZ47" s="381">
        <v>0</v>
      </c>
      <c r="BA47" s="381">
        <v>0</v>
      </c>
      <c r="BB47" s="381">
        <v>0</v>
      </c>
      <c r="BC47" s="381">
        <v>0</v>
      </c>
      <c r="BD47" s="381">
        <v>0</v>
      </c>
      <c r="BE47" s="381">
        <v>0</v>
      </c>
      <c r="BF47" s="381">
        <v>0</v>
      </c>
      <c r="BG47" s="381">
        <v>0</v>
      </c>
      <c r="BH47" s="381">
        <v>0</v>
      </c>
      <c r="BI47" s="381">
        <v>0</v>
      </c>
      <c r="BJ47" s="381">
        <v>0</v>
      </c>
      <c r="BK47" s="381">
        <v>0</v>
      </c>
      <c r="BL47" s="381">
        <v>0</v>
      </c>
      <c r="BM47" s="381">
        <v>0</v>
      </c>
      <c r="BN47" s="381">
        <v>0</v>
      </c>
      <c r="BO47" s="381">
        <v>0</v>
      </c>
      <c r="BP47" s="381">
        <v>0</v>
      </c>
      <c r="BQ47" s="381">
        <v>0</v>
      </c>
      <c r="BR47" s="381">
        <v>0</v>
      </c>
      <c r="BS47" s="381">
        <v>0</v>
      </c>
      <c r="BT47" s="381">
        <v>0</v>
      </c>
      <c r="BU47" s="381">
        <v>0</v>
      </c>
      <c r="BV47" s="381">
        <v>0</v>
      </c>
      <c r="BW47" s="381">
        <v>0</v>
      </c>
      <c r="BX47" s="382">
        <v>0</v>
      </c>
      <c r="BY47" s="387">
        <f t="shared" si="23"/>
        <v>0</v>
      </c>
      <c r="BZ47" s="350"/>
      <c r="CA47" s="35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row>
    <row r="48" spans="1:125" ht="15" thickBot="1" x14ac:dyDescent="0.25">
      <c r="A48" s="103"/>
      <c r="B48" s="313" t="s">
        <v>826</v>
      </c>
      <c r="C48" s="16" t="s">
        <v>827</v>
      </c>
      <c r="D48" s="316">
        <f>SUM(ODP!K27:L27)</f>
        <v>0</v>
      </c>
      <c r="E48" s="380">
        <v>0</v>
      </c>
      <c r="F48" s="381">
        <v>0</v>
      </c>
      <c r="G48" s="381">
        <v>0</v>
      </c>
      <c r="H48" s="381">
        <v>0</v>
      </c>
      <c r="I48" s="381">
        <v>0</v>
      </c>
      <c r="J48" s="381">
        <v>0</v>
      </c>
      <c r="K48" s="381">
        <v>0</v>
      </c>
      <c r="L48" s="381">
        <v>0</v>
      </c>
      <c r="M48" s="381">
        <v>0</v>
      </c>
      <c r="N48" s="381">
        <v>0</v>
      </c>
      <c r="O48" s="381">
        <v>0</v>
      </c>
      <c r="P48" s="381">
        <v>0</v>
      </c>
      <c r="Q48" s="381">
        <v>0</v>
      </c>
      <c r="R48" s="381">
        <v>0</v>
      </c>
      <c r="S48" s="381">
        <v>0</v>
      </c>
      <c r="T48" s="381">
        <v>0</v>
      </c>
      <c r="U48" s="381">
        <v>0</v>
      </c>
      <c r="V48" s="381">
        <v>0</v>
      </c>
      <c r="W48" s="381">
        <v>0</v>
      </c>
      <c r="X48" s="381">
        <v>0</v>
      </c>
      <c r="Y48" s="381">
        <v>0</v>
      </c>
      <c r="Z48" s="381">
        <v>0</v>
      </c>
      <c r="AA48" s="381">
        <v>0</v>
      </c>
      <c r="AB48" s="381">
        <v>0</v>
      </c>
      <c r="AC48" s="381">
        <v>0</v>
      </c>
      <c r="AD48" s="381">
        <v>0</v>
      </c>
      <c r="AE48" s="381">
        <v>0</v>
      </c>
      <c r="AF48" s="381">
        <v>0</v>
      </c>
      <c r="AG48" s="381">
        <v>0</v>
      </c>
      <c r="AH48" s="381">
        <v>0</v>
      </c>
      <c r="AI48" s="381">
        <v>0</v>
      </c>
      <c r="AJ48" s="381">
        <v>0</v>
      </c>
      <c r="AK48" s="381">
        <v>0</v>
      </c>
      <c r="AL48" s="381">
        <v>0</v>
      </c>
      <c r="AM48" s="381">
        <v>0</v>
      </c>
      <c r="AN48" s="381">
        <v>0</v>
      </c>
      <c r="AO48" s="381">
        <v>0</v>
      </c>
      <c r="AP48" s="381">
        <v>0</v>
      </c>
      <c r="AQ48" s="381">
        <v>0</v>
      </c>
      <c r="AR48" s="381">
        <v>0</v>
      </c>
      <c r="AS48" s="381">
        <v>0</v>
      </c>
      <c r="AT48" s="381">
        <v>0</v>
      </c>
      <c r="AU48" s="381">
        <v>0</v>
      </c>
      <c r="AV48" s="381">
        <v>0</v>
      </c>
      <c r="AW48" s="381">
        <v>0</v>
      </c>
      <c r="AX48" s="381">
        <v>0</v>
      </c>
      <c r="AY48" s="381">
        <v>0</v>
      </c>
      <c r="AZ48" s="381">
        <v>0</v>
      </c>
      <c r="BA48" s="381">
        <v>0</v>
      </c>
      <c r="BB48" s="381">
        <v>0</v>
      </c>
      <c r="BC48" s="381">
        <v>0</v>
      </c>
      <c r="BD48" s="381">
        <v>0</v>
      </c>
      <c r="BE48" s="381">
        <v>0</v>
      </c>
      <c r="BF48" s="381">
        <v>0</v>
      </c>
      <c r="BG48" s="381">
        <v>0</v>
      </c>
      <c r="BH48" s="381">
        <v>0</v>
      </c>
      <c r="BI48" s="381">
        <v>0</v>
      </c>
      <c r="BJ48" s="381">
        <v>0</v>
      </c>
      <c r="BK48" s="381">
        <v>0</v>
      </c>
      <c r="BL48" s="381">
        <v>0</v>
      </c>
      <c r="BM48" s="381">
        <v>0</v>
      </c>
      <c r="BN48" s="381">
        <v>0</v>
      </c>
      <c r="BO48" s="381">
        <v>0</v>
      </c>
      <c r="BP48" s="381">
        <v>0</v>
      </c>
      <c r="BQ48" s="381">
        <v>0</v>
      </c>
      <c r="BR48" s="381">
        <v>0</v>
      </c>
      <c r="BS48" s="381">
        <v>0</v>
      </c>
      <c r="BT48" s="381">
        <v>0</v>
      </c>
      <c r="BU48" s="381">
        <v>0</v>
      </c>
      <c r="BV48" s="381">
        <v>0</v>
      </c>
      <c r="BW48" s="381">
        <v>0</v>
      </c>
      <c r="BX48" s="382">
        <v>0</v>
      </c>
      <c r="BY48" s="387">
        <f t="shared" si="23"/>
        <v>0</v>
      </c>
      <c r="BZ48" s="350"/>
      <c r="CA48" s="35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row>
    <row r="49" spans="1:125" ht="15" thickBot="1" x14ac:dyDescent="0.25">
      <c r="A49" s="103"/>
      <c r="B49" s="488"/>
      <c r="C49" s="398" t="s">
        <v>828</v>
      </c>
      <c r="D49" s="399">
        <f t="shared" ref="D49:AI49" si="30">D5+D10+D15+D20+D25+D30+D35+D40+D43</f>
        <v>0</v>
      </c>
      <c r="E49" s="400">
        <f t="shared" si="30"/>
        <v>0</v>
      </c>
      <c r="F49" s="401">
        <f t="shared" si="30"/>
        <v>0</v>
      </c>
      <c r="G49" s="401">
        <f t="shared" si="30"/>
        <v>0</v>
      </c>
      <c r="H49" s="401">
        <f t="shared" si="30"/>
        <v>0</v>
      </c>
      <c r="I49" s="401">
        <f t="shared" si="30"/>
        <v>0</v>
      </c>
      <c r="J49" s="401">
        <f>J5+J10+J15+J20+J25+J30+J35+J40+J43</f>
        <v>0</v>
      </c>
      <c r="K49" s="401">
        <f t="shared" si="30"/>
        <v>0</v>
      </c>
      <c r="L49" s="401">
        <f t="shared" si="30"/>
        <v>0</v>
      </c>
      <c r="M49" s="401">
        <f t="shared" si="30"/>
        <v>0</v>
      </c>
      <c r="N49" s="401">
        <f t="shared" si="30"/>
        <v>0</v>
      </c>
      <c r="O49" s="401">
        <f t="shared" si="30"/>
        <v>0</v>
      </c>
      <c r="P49" s="401">
        <f t="shared" si="30"/>
        <v>0</v>
      </c>
      <c r="Q49" s="401">
        <f t="shared" si="30"/>
        <v>0</v>
      </c>
      <c r="R49" s="401">
        <f t="shared" si="30"/>
        <v>0</v>
      </c>
      <c r="S49" s="401">
        <f t="shared" si="30"/>
        <v>0</v>
      </c>
      <c r="T49" s="401">
        <f t="shared" si="30"/>
        <v>0</v>
      </c>
      <c r="U49" s="401">
        <f t="shared" si="30"/>
        <v>0</v>
      </c>
      <c r="V49" s="401">
        <f t="shared" si="30"/>
        <v>0</v>
      </c>
      <c r="W49" s="401">
        <f t="shared" si="30"/>
        <v>0</v>
      </c>
      <c r="X49" s="401">
        <f t="shared" si="30"/>
        <v>0</v>
      </c>
      <c r="Y49" s="401">
        <f t="shared" si="30"/>
        <v>0</v>
      </c>
      <c r="Z49" s="401">
        <f t="shared" si="30"/>
        <v>0</v>
      </c>
      <c r="AA49" s="401">
        <f t="shared" si="30"/>
        <v>0</v>
      </c>
      <c r="AB49" s="401">
        <f t="shared" si="30"/>
        <v>0</v>
      </c>
      <c r="AC49" s="401">
        <f t="shared" si="30"/>
        <v>0</v>
      </c>
      <c r="AD49" s="401">
        <f t="shared" si="30"/>
        <v>0</v>
      </c>
      <c r="AE49" s="401">
        <f t="shared" si="30"/>
        <v>0</v>
      </c>
      <c r="AF49" s="401">
        <f t="shared" si="30"/>
        <v>0</v>
      </c>
      <c r="AG49" s="401">
        <f t="shared" si="30"/>
        <v>0</v>
      </c>
      <c r="AH49" s="401">
        <f t="shared" si="30"/>
        <v>0</v>
      </c>
      <c r="AI49" s="401">
        <f t="shared" si="30"/>
        <v>0</v>
      </c>
      <c r="AJ49" s="401">
        <f t="shared" ref="AJ49:BO49" si="31">AJ5+AJ10+AJ15+AJ20+AJ25+AJ30+AJ35+AJ40+AJ43</f>
        <v>0</v>
      </c>
      <c r="AK49" s="401">
        <f t="shared" si="31"/>
        <v>0</v>
      </c>
      <c r="AL49" s="401">
        <f t="shared" si="31"/>
        <v>0</v>
      </c>
      <c r="AM49" s="401">
        <f t="shared" si="31"/>
        <v>0</v>
      </c>
      <c r="AN49" s="401">
        <f t="shared" si="31"/>
        <v>0</v>
      </c>
      <c r="AO49" s="401">
        <f t="shared" si="31"/>
        <v>0</v>
      </c>
      <c r="AP49" s="401">
        <f t="shared" si="31"/>
        <v>0</v>
      </c>
      <c r="AQ49" s="401">
        <f t="shared" si="31"/>
        <v>0</v>
      </c>
      <c r="AR49" s="401">
        <f t="shared" si="31"/>
        <v>0</v>
      </c>
      <c r="AS49" s="401">
        <f t="shared" si="31"/>
        <v>0</v>
      </c>
      <c r="AT49" s="401">
        <f t="shared" si="31"/>
        <v>0</v>
      </c>
      <c r="AU49" s="401">
        <f t="shared" si="31"/>
        <v>0</v>
      </c>
      <c r="AV49" s="401">
        <f t="shared" si="31"/>
        <v>0</v>
      </c>
      <c r="AW49" s="401">
        <f t="shared" si="31"/>
        <v>0</v>
      </c>
      <c r="AX49" s="401">
        <f t="shared" si="31"/>
        <v>0</v>
      </c>
      <c r="AY49" s="401">
        <f t="shared" si="31"/>
        <v>0</v>
      </c>
      <c r="AZ49" s="401">
        <f t="shared" si="31"/>
        <v>0</v>
      </c>
      <c r="BA49" s="401">
        <f t="shared" si="31"/>
        <v>0</v>
      </c>
      <c r="BB49" s="401">
        <f t="shared" si="31"/>
        <v>0</v>
      </c>
      <c r="BC49" s="401">
        <f t="shared" si="31"/>
        <v>0</v>
      </c>
      <c r="BD49" s="401">
        <f t="shared" si="31"/>
        <v>0</v>
      </c>
      <c r="BE49" s="401">
        <f t="shared" si="31"/>
        <v>0</v>
      </c>
      <c r="BF49" s="401">
        <f t="shared" si="31"/>
        <v>0</v>
      </c>
      <c r="BG49" s="401">
        <f t="shared" si="31"/>
        <v>0</v>
      </c>
      <c r="BH49" s="401">
        <f t="shared" si="31"/>
        <v>0</v>
      </c>
      <c r="BI49" s="401">
        <f t="shared" si="31"/>
        <v>0</v>
      </c>
      <c r="BJ49" s="401">
        <f t="shared" si="31"/>
        <v>0</v>
      </c>
      <c r="BK49" s="401">
        <f t="shared" si="31"/>
        <v>0</v>
      </c>
      <c r="BL49" s="401">
        <f t="shared" si="31"/>
        <v>0</v>
      </c>
      <c r="BM49" s="401">
        <f t="shared" si="31"/>
        <v>0</v>
      </c>
      <c r="BN49" s="401">
        <f t="shared" si="31"/>
        <v>0</v>
      </c>
      <c r="BO49" s="401">
        <f t="shared" si="31"/>
        <v>0</v>
      </c>
      <c r="BP49" s="401">
        <f t="shared" ref="BP49:BX49" si="32">BP5+BP10+BP15+BP20+BP25+BP30+BP35+BP40+BP43</f>
        <v>0</v>
      </c>
      <c r="BQ49" s="401">
        <f t="shared" si="32"/>
        <v>0</v>
      </c>
      <c r="BR49" s="401">
        <f t="shared" si="32"/>
        <v>0</v>
      </c>
      <c r="BS49" s="401">
        <f t="shared" si="32"/>
        <v>0</v>
      </c>
      <c r="BT49" s="401">
        <f t="shared" si="32"/>
        <v>0</v>
      </c>
      <c r="BU49" s="401">
        <f t="shared" si="32"/>
        <v>0</v>
      </c>
      <c r="BV49" s="401">
        <f t="shared" si="32"/>
        <v>0</v>
      </c>
      <c r="BW49" s="401">
        <f t="shared" si="32"/>
        <v>0</v>
      </c>
      <c r="BX49" s="402">
        <f t="shared" si="32"/>
        <v>0</v>
      </c>
      <c r="BY49" s="392">
        <f t="shared" si="23"/>
        <v>0</v>
      </c>
      <c r="BZ49" s="350"/>
      <c r="CA49" s="35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row>
    <row r="50" spans="1:125" ht="14.25" x14ac:dyDescent="0.2">
      <c r="A50" s="103"/>
      <c r="B50" s="489"/>
      <c r="C50" s="19" t="s">
        <v>829</v>
      </c>
      <c r="D50" s="393">
        <f>Resumo!D20</f>
        <v>0</v>
      </c>
      <c r="E50" s="394">
        <v>0</v>
      </c>
      <c r="F50" s="395">
        <v>0</v>
      </c>
      <c r="G50" s="395">
        <v>0</v>
      </c>
      <c r="H50" s="395">
        <v>0</v>
      </c>
      <c r="I50" s="395">
        <v>0</v>
      </c>
      <c r="J50" s="395">
        <v>0</v>
      </c>
      <c r="K50" s="395">
        <v>0</v>
      </c>
      <c r="L50" s="395">
        <v>0</v>
      </c>
      <c r="M50" s="395">
        <v>0</v>
      </c>
      <c r="N50" s="395">
        <v>0</v>
      </c>
      <c r="O50" s="395">
        <v>0</v>
      </c>
      <c r="P50" s="395">
        <v>0</v>
      </c>
      <c r="Q50" s="395">
        <v>0</v>
      </c>
      <c r="R50" s="395">
        <v>0</v>
      </c>
      <c r="S50" s="395">
        <v>0</v>
      </c>
      <c r="T50" s="395">
        <v>0</v>
      </c>
      <c r="U50" s="395">
        <v>0</v>
      </c>
      <c r="V50" s="395">
        <v>0</v>
      </c>
      <c r="W50" s="395">
        <v>0</v>
      </c>
      <c r="X50" s="395">
        <v>0</v>
      </c>
      <c r="Y50" s="395">
        <v>0</v>
      </c>
      <c r="Z50" s="395">
        <v>0</v>
      </c>
      <c r="AA50" s="395">
        <v>0</v>
      </c>
      <c r="AB50" s="395">
        <v>0</v>
      </c>
      <c r="AC50" s="395">
        <v>0</v>
      </c>
      <c r="AD50" s="395">
        <v>0</v>
      </c>
      <c r="AE50" s="395">
        <v>0</v>
      </c>
      <c r="AF50" s="395">
        <v>0</v>
      </c>
      <c r="AG50" s="395">
        <v>0</v>
      </c>
      <c r="AH50" s="395">
        <v>0</v>
      </c>
      <c r="AI50" s="395">
        <v>0</v>
      </c>
      <c r="AJ50" s="395">
        <v>0</v>
      </c>
      <c r="AK50" s="395">
        <v>0</v>
      </c>
      <c r="AL50" s="395">
        <v>0</v>
      </c>
      <c r="AM50" s="395">
        <v>0</v>
      </c>
      <c r="AN50" s="395">
        <v>0</v>
      </c>
      <c r="AO50" s="395">
        <v>0</v>
      </c>
      <c r="AP50" s="395">
        <v>0</v>
      </c>
      <c r="AQ50" s="395">
        <v>0</v>
      </c>
      <c r="AR50" s="395">
        <v>0</v>
      </c>
      <c r="AS50" s="395">
        <v>0</v>
      </c>
      <c r="AT50" s="395">
        <v>0</v>
      </c>
      <c r="AU50" s="395">
        <v>0</v>
      </c>
      <c r="AV50" s="395">
        <v>0</v>
      </c>
      <c r="AW50" s="395">
        <v>0</v>
      </c>
      <c r="AX50" s="395">
        <v>0</v>
      </c>
      <c r="AY50" s="395">
        <v>0</v>
      </c>
      <c r="AZ50" s="395">
        <v>0</v>
      </c>
      <c r="BA50" s="395">
        <v>0</v>
      </c>
      <c r="BB50" s="395">
        <v>0</v>
      </c>
      <c r="BC50" s="395">
        <v>0</v>
      </c>
      <c r="BD50" s="395">
        <v>0</v>
      </c>
      <c r="BE50" s="395">
        <v>0</v>
      </c>
      <c r="BF50" s="395">
        <v>0</v>
      </c>
      <c r="BG50" s="395">
        <v>0</v>
      </c>
      <c r="BH50" s="395">
        <v>0</v>
      </c>
      <c r="BI50" s="395">
        <v>0</v>
      </c>
      <c r="BJ50" s="395">
        <v>0</v>
      </c>
      <c r="BK50" s="395">
        <v>0</v>
      </c>
      <c r="BL50" s="395">
        <v>0</v>
      </c>
      <c r="BM50" s="395">
        <v>0</v>
      </c>
      <c r="BN50" s="395">
        <v>0</v>
      </c>
      <c r="BO50" s="395">
        <v>0</v>
      </c>
      <c r="BP50" s="395">
        <v>0</v>
      </c>
      <c r="BQ50" s="395">
        <v>0</v>
      </c>
      <c r="BR50" s="395">
        <v>0</v>
      </c>
      <c r="BS50" s="395">
        <v>0</v>
      </c>
      <c r="BT50" s="395">
        <v>0</v>
      </c>
      <c r="BU50" s="395">
        <v>0</v>
      </c>
      <c r="BV50" s="395">
        <v>0</v>
      </c>
      <c r="BW50" s="395">
        <v>0</v>
      </c>
      <c r="BX50" s="396">
        <v>0</v>
      </c>
      <c r="BY50" s="397">
        <f t="shared" si="23"/>
        <v>0</v>
      </c>
      <c r="BZ50" s="350"/>
      <c r="CA50" s="35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row>
    <row r="51" spans="1:125" ht="14.25" x14ac:dyDescent="0.2">
      <c r="A51" s="103"/>
      <c r="B51" s="489"/>
      <c r="C51" s="18" t="s">
        <v>830</v>
      </c>
      <c r="D51" s="319">
        <f>Resumo!D24</f>
        <v>0</v>
      </c>
      <c r="E51" s="380">
        <v>0</v>
      </c>
      <c r="F51" s="381">
        <v>0</v>
      </c>
      <c r="G51" s="381">
        <v>0</v>
      </c>
      <c r="H51" s="381">
        <v>0</v>
      </c>
      <c r="I51" s="381">
        <v>0</v>
      </c>
      <c r="J51" s="381">
        <v>0</v>
      </c>
      <c r="K51" s="381">
        <v>0</v>
      </c>
      <c r="L51" s="381">
        <v>0</v>
      </c>
      <c r="M51" s="381">
        <v>0</v>
      </c>
      <c r="N51" s="381">
        <v>0</v>
      </c>
      <c r="O51" s="381">
        <v>0</v>
      </c>
      <c r="P51" s="381">
        <v>0</v>
      </c>
      <c r="Q51" s="381">
        <v>0</v>
      </c>
      <c r="R51" s="381">
        <v>0</v>
      </c>
      <c r="S51" s="381">
        <v>0</v>
      </c>
      <c r="T51" s="381">
        <v>0</v>
      </c>
      <c r="U51" s="381">
        <v>0</v>
      </c>
      <c r="V51" s="381">
        <v>0</v>
      </c>
      <c r="W51" s="381">
        <v>0</v>
      </c>
      <c r="X51" s="381">
        <v>0</v>
      </c>
      <c r="Y51" s="381">
        <v>0</v>
      </c>
      <c r="Z51" s="381">
        <v>0</v>
      </c>
      <c r="AA51" s="381">
        <v>0</v>
      </c>
      <c r="AB51" s="381">
        <v>0</v>
      </c>
      <c r="AC51" s="381">
        <v>0</v>
      </c>
      <c r="AD51" s="381">
        <v>0</v>
      </c>
      <c r="AE51" s="381">
        <v>0</v>
      </c>
      <c r="AF51" s="381">
        <v>0</v>
      </c>
      <c r="AG51" s="381">
        <v>0</v>
      </c>
      <c r="AH51" s="381">
        <v>0</v>
      </c>
      <c r="AI51" s="381">
        <v>0</v>
      </c>
      <c r="AJ51" s="381">
        <v>0</v>
      </c>
      <c r="AK51" s="381">
        <v>0</v>
      </c>
      <c r="AL51" s="381">
        <v>0</v>
      </c>
      <c r="AM51" s="381">
        <v>0</v>
      </c>
      <c r="AN51" s="381">
        <v>0</v>
      </c>
      <c r="AO51" s="381">
        <v>0</v>
      </c>
      <c r="AP51" s="381">
        <v>0</v>
      </c>
      <c r="AQ51" s="381">
        <v>0</v>
      </c>
      <c r="AR51" s="381">
        <v>0</v>
      </c>
      <c r="AS51" s="381">
        <v>0</v>
      </c>
      <c r="AT51" s="381">
        <v>0</v>
      </c>
      <c r="AU51" s="381">
        <v>0</v>
      </c>
      <c r="AV51" s="381">
        <v>0</v>
      </c>
      <c r="AW51" s="381">
        <v>0</v>
      </c>
      <c r="AX51" s="381">
        <v>0</v>
      </c>
      <c r="AY51" s="381">
        <v>0</v>
      </c>
      <c r="AZ51" s="381">
        <v>0</v>
      </c>
      <c r="BA51" s="381">
        <v>0</v>
      </c>
      <c r="BB51" s="381">
        <v>0</v>
      </c>
      <c r="BC51" s="381">
        <v>0</v>
      </c>
      <c r="BD51" s="381">
        <v>0</v>
      </c>
      <c r="BE51" s="381">
        <v>0</v>
      </c>
      <c r="BF51" s="381">
        <v>0</v>
      </c>
      <c r="BG51" s="381">
        <v>0</v>
      </c>
      <c r="BH51" s="381">
        <v>0</v>
      </c>
      <c r="BI51" s="381">
        <v>0</v>
      </c>
      <c r="BJ51" s="381">
        <v>0</v>
      </c>
      <c r="BK51" s="381">
        <v>0</v>
      </c>
      <c r="BL51" s="381">
        <v>0</v>
      </c>
      <c r="BM51" s="381">
        <v>0</v>
      </c>
      <c r="BN51" s="381">
        <v>0</v>
      </c>
      <c r="BO51" s="381">
        <v>0</v>
      </c>
      <c r="BP51" s="381">
        <v>0</v>
      </c>
      <c r="BQ51" s="381">
        <v>0</v>
      </c>
      <c r="BR51" s="381">
        <v>0</v>
      </c>
      <c r="BS51" s="381">
        <v>0</v>
      </c>
      <c r="BT51" s="381">
        <v>0</v>
      </c>
      <c r="BU51" s="381">
        <v>0</v>
      </c>
      <c r="BV51" s="381">
        <v>0</v>
      </c>
      <c r="BW51" s="381">
        <v>0</v>
      </c>
      <c r="BX51" s="382">
        <v>0</v>
      </c>
      <c r="BY51" s="387">
        <f t="shared" si="23"/>
        <v>0</v>
      </c>
      <c r="BZ51" s="350"/>
      <c r="CA51" s="35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row>
    <row r="52" spans="1:125" ht="15" thickBot="1" x14ac:dyDescent="0.25">
      <c r="A52" s="103"/>
      <c r="B52" s="489"/>
      <c r="C52" s="15" t="s">
        <v>831</v>
      </c>
      <c r="D52" s="320">
        <f>Resumo!E29</f>
        <v>0</v>
      </c>
      <c r="E52" s="380">
        <v>0</v>
      </c>
      <c r="F52" s="381">
        <v>0</v>
      </c>
      <c r="G52" s="381">
        <v>0</v>
      </c>
      <c r="H52" s="381">
        <v>0</v>
      </c>
      <c r="I52" s="381">
        <v>0</v>
      </c>
      <c r="J52" s="381">
        <v>0</v>
      </c>
      <c r="K52" s="381">
        <v>0</v>
      </c>
      <c r="L52" s="381">
        <v>0</v>
      </c>
      <c r="M52" s="381">
        <v>0</v>
      </c>
      <c r="N52" s="381">
        <v>0</v>
      </c>
      <c r="O52" s="381">
        <v>0</v>
      </c>
      <c r="P52" s="381">
        <v>0</v>
      </c>
      <c r="Q52" s="381">
        <v>0</v>
      </c>
      <c r="R52" s="381">
        <v>0</v>
      </c>
      <c r="S52" s="381">
        <v>0</v>
      </c>
      <c r="T52" s="381">
        <v>0</v>
      </c>
      <c r="U52" s="381">
        <v>0</v>
      </c>
      <c r="V52" s="381">
        <v>0</v>
      </c>
      <c r="W52" s="381">
        <v>0</v>
      </c>
      <c r="X52" s="381">
        <v>0</v>
      </c>
      <c r="Y52" s="381">
        <v>0</v>
      </c>
      <c r="Z52" s="381">
        <v>0</v>
      </c>
      <c r="AA52" s="381">
        <v>0</v>
      </c>
      <c r="AB52" s="381">
        <v>0</v>
      </c>
      <c r="AC52" s="381">
        <v>0</v>
      </c>
      <c r="AD52" s="381">
        <v>0</v>
      </c>
      <c r="AE52" s="381">
        <v>0</v>
      </c>
      <c r="AF52" s="381">
        <v>0</v>
      </c>
      <c r="AG52" s="381">
        <v>0</v>
      </c>
      <c r="AH52" s="381">
        <v>0</v>
      </c>
      <c r="AI52" s="381">
        <v>0</v>
      </c>
      <c r="AJ52" s="381">
        <v>0</v>
      </c>
      <c r="AK52" s="381">
        <v>0</v>
      </c>
      <c r="AL52" s="381">
        <v>0</v>
      </c>
      <c r="AM52" s="381">
        <v>0</v>
      </c>
      <c r="AN52" s="381">
        <v>0</v>
      </c>
      <c r="AO52" s="381">
        <v>0</v>
      </c>
      <c r="AP52" s="381">
        <v>0</v>
      </c>
      <c r="AQ52" s="381">
        <v>0</v>
      </c>
      <c r="AR52" s="381">
        <v>0</v>
      </c>
      <c r="AS52" s="381">
        <v>0</v>
      </c>
      <c r="AT52" s="381">
        <v>0</v>
      </c>
      <c r="AU52" s="381">
        <v>0</v>
      </c>
      <c r="AV52" s="381">
        <v>0</v>
      </c>
      <c r="AW52" s="381">
        <v>0</v>
      </c>
      <c r="AX52" s="381">
        <v>0</v>
      </c>
      <c r="AY52" s="381">
        <v>0</v>
      </c>
      <c r="AZ52" s="381">
        <v>0</v>
      </c>
      <c r="BA52" s="381">
        <v>0</v>
      </c>
      <c r="BB52" s="381">
        <v>0</v>
      </c>
      <c r="BC52" s="381">
        <v>0</v>
      </c>
      <c r="BD52" s="381">
        <v>0</v>
      </c>
      <c r="BE52" s="381">
        <v>0</v>
      </c>
      <c r="BF52" s="381">
        <v>0</v>
      </c>
      <c r="BG52" s="381">
        <v>0</v>
      </c>
      <c r="BH52" s="381">
        <v>0</v>
      </c>
      <c r="BI52" s="381">
        <v>0</v>
      </c>
      <c r="BJ52" s="381">
        <v>0</v>
      </c>
      <c r="BK52" s="381">
        <v>0</v>
      </c>
      <c r="BL52" s="381">
        <v>0</v>
      </c>
      <c r="BM52" s="381">
        <v>0</v>
      </c>
      <c r="BN52" s="381">
        <v>0</v>
      </c>
      <c r="BO52" s="381">
        <v>0</v>
      </c>
      <c r="BP52" s="381">
        <v>0</v>
      </c>
      <c r="BQ52" s="381">
        <v>0</v>
      </c>
      <c r="BR52" s="381">
        <v>0</v>
      </c>
      <c r="BS52" s="381">
        <v>0</v>
      </c>
      <c r="BT52" s="381">
        <v>0</v>
      </c>
      <c r="BU52" s="381">
        <v>0</v>
      </c>
      <c r="BV52" s="381">
        <v>0</v>
      </c>
      <c r="BW52" s="381">
        <v>0</v>
      </c>
      <c r="BX52" s="382">
        <v>0</v>
      </c>
      <c r="BY52" s="387">
        <f t="shared" si="23"/>
        <v>0</v>
      </c>
      <c r="BZ52" s="350"/>
      <c r="CA52" s="35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row>
    <row r="53" spans="1:125" ht="14.25" x14ac:dyDescent="0.2">
      <c r="A53" s="103"/>
      <c r="B53" s="489"/>
      <c r="C53" s="344" t="s">
        <v>832</v>
      </c>
      <c r="D53" s="321">
        <f>SUM(D49:D52)</f>
        <v>0</v>
      </c>
      <c r="E53" s="328">
        <f>SUM(E49:E52)</f>
        <v>0</v>
      </c>
      <c r="F53" s="334">
        <f t="shared" ref="F53:AN53" si="33">SUM(F49:F52)</f>
        <v>0</v>
      </c>
      <c r="G53" s="334">
        <f t="shared" si="33"/>
        <v>0</v>
      </c>
      <c r="H53" s="334">
        <f t="shared" si="33"/>
        <v>0</v>
      </c>
      <c r="I53" s="334">
        <f t="shared" si="33"/>
        <v>0</v>
      </c>
      <c r="J53" s="334">
        <f t="shared" si="33"/>
        <v>0</v>
      </c>
      <c r="K53" s="334">
        <f t="shared" si="33"/>
        <v>0</v>
      </c>
      <c r="L53" s="334">
        <f t="shared" si="33"/>
        <v>0</v>
      </c>
      <c r="M53" s="334">
        <f t="shared" si="33"/>
        <v>0</v>
      </c>
      <c r="N53" s="334">
        <f t="shared" si="33"/>
        <v>0</v>
      </c>
      <c r="O53" s="334">
        <f t="shared" si="33"/>
        <v>0</v>
      </c>
      <c r="P53" s="334">
        <f t="shared" si="33"/>
        <v>0</v>
      </c>
      <c r="Q53" s="334">
        <f t="shared" si="33"/>
        <v>0</v>
      </c>
      <c r="R53" s="334">
        <f t="shared" si="33"/>
        <v>0</v>
      </c>
      <c r="S53" s="334">
        <f t="shared" si="33"/>
        <v>0</v>
      </c>
      <c r="T53" s="334">
        <f t="shared" si="33"/>
        <v>0</v>
      </c>
      <c r="U53" s="334">
        <f t="shared" si="33"/>
        <v>0</v>
      </c>
      <c r="V53" s="334">
        <f t="shared" si="33"/>
        <v>0</v>
      </c>
      <c r="W53" s="334">
        <f t="shared" si="33"/>
        <v>0</v>
      </c>
      <c r="X53" s="334">
        <f t="shared" si="33"/>
        <v>0</v>
      </c>
      <c r="Y53" s="334">
        <f t="shared" si="33"/>
        <v>0</v>
      </c>
      <c r="Z53" s="334">
        <f t="shared" si="33"/>
        <v>0</v>
      </c>
      <c r="AA53" s="334">
        <f t="shared" si="33"/>
        <v>0</v>
      </c>
      <c r="AB53" s="334">
        <f t="shared" si="33"/>
        <v>0</v>
      </c>
      <c r="AC53" s="334">
        <f t="shared" si="33"/>
        <v>0</v>
      </c>
      <c r="AD53" s="334">
        <f t="shared" si="33"/>
        <v>0</v>
      </c>
      <c r="AE53" s="334">
        <f t="shared" si="33"/>
        <v>0</v>
      </c>
      <c r="AF53" s="334">
        <f t="shared" si="33"/>
        <v>0</v>
      </c>
      <c r="AG53" s="334">
        <f t="shared" si="33"/>
        <v>0</v>
      </c>
      <c r="AH53" s="334">
        <f t="shared" si="33"/>
        <v>0</v>
      </c>
      <c r="AI53" s="334">
        <f t="shared" si="33"/>
        <v>0</v>
      </c>
      <c r="AJ53" s="334">
        <f t="shared" si="33"/>
        <v>0</v>
      </c>
      <c r="AK53" s="334">
        <f t="shared" si="33"/>
        <v>0</v>
      </c>
      <c r="AL53" s="334">
        <f t="shared" si="33"/>
        <v>0</v>
      </c>
      <c r="AM53" s="334">
        <f t="shared" si="33"/>
        <v>0</v>
      </c>
      <c r="AN53" s="334">
        <f t="shared" si="33"/>
        <v>0</v>
      </c>
      <c r="AO53" s="334">
        <f t="shared" ref="AO53:BX53" si="34">SUM(AO49:AO52)</f>
        <v>0</v>
      </c>
      <c r="AP53" s="334">
        <f t="shared" si="34"/>
        <v>0</v>
      </c>
      <c r="AQ53" s="334">
        <f t="shared" si="34"/>
        <v>0</v>
      </c>
      <c r="AR53" s="334">
        <f t="shared" si="34"/>
        <v>0</v>
      </c>
      <c r="AS53" s="334">
        <f t="shared" si="34"/>
        <v>0</v>
      </c>
      <c r="AT53" s="334">
        <f t="shared" si="34"/>
        <v>0</v>
      </c>
      <c r="AU53" s="334">
        <f t="shared" si="34"/>
        <v>0</v>
      </c>
      <c r="AV53" s="334">
        <f t="shared" si="34"/>
        <v>0</v>
      </c>
      <c r="AW53" s="334">
        <f t="shared" si="34"/>
        <v>0</v>
      </c>
      <c r="AX53" s="334">
        <f t="shared" si="34"/>
        <v>0</v>
      </c>
      <c r="AY53" s="334">
        <f t="shared" si="34"/>
        <v>0</v>
      </c>
      <c r="AZ53" s="334">
        <f t="shared" si="34"/>
        <v>0</v>
      </c>
      <c r="BA53" s="334">
        <f t="shared" si="34"/>
        <v>0</v>
      </c>
      <c r="BB53" s="334">
        <f t="shared" si="34"/>
        <v>0</v>
      </c>
      <c r="BC53" s="334">
        <f t="shared" si="34"/>
        <v>0</v>
      </c>
      <c r="BD53" s="334">
        <f t="shared" si="34"/>
        <v>0</v>
      </c>
      <c r="BE53" s="334">
        <f t="shared" si="34"/>
        <v>0</v>
      </c>
      <c r="BF53" s="334">
        <f t="shared" si="34"/>
        <v>0</v>
      </c>
      <c r="BG53" s="334">
        <f t="shared" si="34"/>
        <v>0</v>
      </c>
      <c r="BH53" s="334">
        <f t="shared" si="34"/>
        <v>0</v>
      </c>
      <c r="BI53" s="334">
        <f t="shared" si="34"/>
        <v>0</v>
      </c>
      <c r="BJ53" s="334">
        <f t="shared" si="34"/>
        <v>0</v>
      </c>
      <c r="BK53" s="334">
        <f t="shared" si="34"/>
        <v>0</v>
      </c>
      <c r="BL53" s="334">
        <f t="shared" si="34"/>
        <v>0</v>
      </c>
      <c r="BM53" s="334">
        <f t="shared" si="34"/>
        <v>0</v>
      </c>
      <c r="BN53" s="334">
        <f t="shared" si="34"/>
        <v>0</v>
      </c>
      <c r="BO53" s="334">
        <f t="shared" si="34"/>
        <v>0</v>
      </c>
      <c r="BP53" s="334">
        <f t="shared" si="34"/>
        <v>0</v>
      </c>
      <c r="BQ53" s="334">
        <f t="shared" si="34"/>
        <v>0</v>
      </c>
      <c r="BR53" s="334">
        <f t="shared" si="34"/>
        <v>0</v>
      </c>
      <c r="BS53" s="334">
        <f t="shared" si="34"/>
        <v>0</v>
      </c>
      <c r="BT53" s="334">
        <f t="shared" si="34"/>
        <v>0</v>
      </c>
      <c r="BU53" s="334">
        <f t="shared" si="34"/>
        <v>0</v>
      </c>
      <c r="BV53" s="334">
        <f t="shared" si="34"/>
        <v>0</v>
      </c>
      <c r="BW53" s="334">
        <f t="shared" si="34"/>
        <v>0</v>
      </c>
      <c r="BX53" s="340">
        <f t="shared" si="34"/>
        <v>0</v>
      </c>
      <c r="BY53" s="389">
        <f t="shared" si="23"/>
        <v>0</v>
      </c>
      <c r="BZ53" s="350"/>
      <c r="CA53" s="35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row>
    <row r="54" spans="1:125" ht="15" thickBot="1" x14ac:dyDescent="0.25">
      <c r="A54" s="103"/>
      <c r="B54" s="489"/>
      <c r="C54" s="345" t="s">
        <v>833</v>
      </c>
      <c r="D54" s="322"/>
      <c r="E54" s="329">
        <f>E53</f>
        <v>0</v>
      </c>
      <c r="F54" s="335">
        <f t="shared" ref="F54:AK54" si="35">E54+F53</f>
        <v>0</v>
      </c>
      <c r="G54" s="335">
        <f t="shared" si="35"/>
        <v>0</v>
      </c>
      <c r="H54" s="335">
        <f t="shared" si="35"/>
        <v>0</v>
      </c>
      <c r="I54" s="335">
        <f t="shared" si="35"/>
        <v>0</v>
      </c>
      <c r="J54" s="335">
        <f t="shared" si="35"/>
        <v>0</v>
      </c>
      <c r="K54" s="335">
        <f t="shared" si="35"/>
        <v>0</v>
      </c>
      <c r="L54" s="335">
        <f t="shared" si="35"/>
        <v>0</v>
      </c>
      <c r="M54" s="335">
        <f t="shared" si="35"/>
        <v>0</v>
      </c>
      <c r="N54" s="335">
        <f t="shared" si="35"/>
        <v>0</v>
      </c>
      <c r="O54" s="335">
        <f t="shared" si="35"/>
        <v>0</v>
      </c>
      <c r="P54" s="335">
        <f t="shared" si="35"/>
        <v>0</v>
      </c>
      <c r="Q54" s="335">
        <f t="shared" si="35"/>
        <v>0</v>
      </c>
      <c r="R54" s="335">
        <f t="shared" si="35"/>
        <v>0</v>
      </c>
      <c r="S54" s="335">
        <f t="shared" si="35"/>
        <v>0</v>
      </c>
      <c r="T54" s="335">
        <f t="shared" si="35"/>
        <v>0</v>
      </c>
      <c r="U54" s="335">
        <f t="shared" si="35"/>
        <v>0</v>
      </c>
      <c r="V54" s="335">
        <f t="shared" si="35"/>
        <v>0</v>
      </c>
      <c r="W54" s="335">
        <f t="shared" si="35"/>
        <v>0</v>
      </c>
      <c r="X54" s="335">
        <f t="shared" si="35"/>
        <v>0</v>
      </c>
      <c r="Y54" s="335">
        <f t="shared" si="35"/>
        <v>0</v>
      </c>
      <c r="Z54" s="335">
        <f t="shared" si="35"/>
        <v>0</v>
      </c>
      <c r="AA54" s="335">
        <f t="shared" si="35"/>
        <v>0</v>
      </c>
      <c r="AB54" s="335">
        <f t="shared" si="35"/>
        <v>0</v>
      </c>
      <c r="AC54" s="335">
        <f t="shared" si="35"/>
        <v>0</v>
      </c>
      <c r="AD54" s="335">
        <f t="shared" si="35"/>
        <v>0</v>
      </c>
      <c r="AE54" s="335">
        <f t="shared" si="35"/>
        <v>0</v>
      </c>
      <c r="AF54" s="335">
        <f t="shared" si="35"/>
        <v>0</v>
      </c>
      <c r="AG54" s="335">
        <f t="shared" si="35"/>
        <v>0</v>
      </c>
      <c r="AH54" s="335">
        <f t="shared" si="35"/>
        <v>0</v>
      </c>
      <c r="AI54" s="335">
        <f t="shared" si="35"/>
        <v>0</v>
      </c>
      <c r="AJ54" s="335">
        <f t="shared" si="35"/>
        <v>0</v>
      </c>
      <c r="AK54" s="335">
        <f t="shared" si="35"/>
        <v>0</v>
      </c>
      <c r="AL54" s="335">
        <f t="shared" ref="AL54:BQ54" si="36">AK54+AL53</f>
        <v>0</v>
      </c>
      <c r="AM54" s="335">
        <f t="shared" si="36"/>
        <v>0</v>
      </c>
      <c r="AN54" s="335">
        <f t="shared" si="36"/>
        <v>0</v>
      </c>
      <c r="AO54" s="335">
        <f t="shared" si="36"/>
        <v>0</v>
      </c>
      <c r="AP54" s="335">
        <f t="shared" si="36"/>
        <v>0</v>
      </c>
      <c r="AQ54" s="335">
        <f t="shared" si="36"/>
        <v>0</v>
      </c>
      <c r="AR54" s="335">
        <f t="shared" si="36"/>
        <v>0</v>
      </c>
      <c r="AS54" s="335">
        <f t="shared" si="36"/>
        <v>0</v>
      </c>
      <c r="AT54" s="335">
        <f t="shared" si="36"/>
        <v>0</v>
      </c>
      <c r="AU54" s="335">
        <f t="shared" si="36"/>
        <v>0</v>
      </c>
      <c r="AV54" s="335">
        <f t="shared" si="36"/>
        <v>0</v>
      </c>
      <c r="AW54" s="335">
        <f t="shared" si="36"/>
        <v>0</v>
      </c>
      <c r="AX54" s="335">
        <f t="shared" si="36"/>
        <v>0</v>
      </c>
      <c r="AY54" s="335">
        <f t="shared" si="36"/>
        <v>0</v>
      </c>
      <c r="AZ54" s="335">
        <f t="shared" si="36"/>
        <v>0</v>
      </c>
      <c r="BA54" s="335">
        <f t="shared" si="36"/>
        <v>0</v>
      </c>
      <c r="BB54" s="335">
        <f t="shared" si="36"/>
        <v>0</v>
      </c>
      <c r="BC54" s="335">
        <f t="shared" si="36"/>
        <v>0</v>
      </c>
      <c r="BD54" s="335">
        <f t="shared" si="36"/>
        <v>0</v>
      </c>
      <c r="BE54" s="335">
        <f t="shared" si="36"/>
        <v>0</v>
      </c>
      <c r="BF54" s="335">
        <f t="shared" si="36"/>
        <v>0</v>
      </c>
      <c r="BG54" s="335">
        <f t="shared" si="36"/>
        <v>0</v>
      </c>
      <c r="BH54" s="335">
        <f t="shared" si="36"/>
        <v>0</v>
      </c>
      <c r="BI54" s="335">
        <f t="shared" si="36"/>
        <v>0</v>
      </c>
      <c r="BJ54" s="335">
        <f t="shared" si="36"/>
        <v>0</v>
      </c>
      <c r="BK54" s="335">
        <f t="shared" si="36"/>
        <v>0</v>
      </c>
      <c r="BL54" s="335">
        <f t="shared" si="36"/>
        <v>0</v>
      </c>
      <c r="BM54" s="335">
        <f t="shared" si="36"/>
        <v>0</v>
      </c>
      <c r="BN54" s="335">
        <f t="shared" si="36"/>
        <v>0</v>
      </c>
      <c r="BO54" s="335">
        <f t="shared" si="36"/>
        <v>0</v>
      </c>
      <c r="BP54" s="335">
        <f t="shared" si="36"/>
        <v>0</v>
      </c>
      <c r="BQ54" s="335">
        <f t="shared" si="36"/>
        <v>0</v>
      </c>
      <c r="BR54" s="335">
        <f t="shared" ref="BR54:BX54" si="37">BQ54+BR53</f>
        <v>0</v>
      </c>
      <c r="BS54" s="335">
        <f t="shared" si="37"/>
        <v>0</v>
      </c>
      <c r="BT54" s="335">
        <f t="shared" si="37"/>
        <v>0</v>
      </c>
      <c r="BU54" s="335">
        <f t="shared" si="37"/>
        <v>0</v>
      </c>
      <c r="BV54" s="335">
        <f t="shared" si="37"/>
        <v>0</v>
      </c>
      <c r="BW54" s="335">
        <f t="shared" si="37"/>
        <v>0</v>
      </c>
      <c r="BX54" s="341">
        <f t="shared" si="37"/>
        <v>0</v>
      </c>
      <c r="BY54" s="390">
        <f t="shared" si="23"/>
        <v>0</v>
      </c>
      <c r="BZ54" s="350"/>
      <c r="CA54" s="35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row>
    <row r="55" spans="1:125" ht="15" thickBot="1" x14ac:dyDescent="0.25">
      <c r="A55" s="103"/>
      <c r="B55" s="489"/>
      <c r="C55" s="325" t="s">
        <v>834</v>
      </c>
      <c r="D55" s="323"/>
      <c r="E55" s="330"/>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42"/>
      <c r="BY55" s="391">
        <f t="shared" si="23"/>
        <v>0</v>
      </c>
      <c r="BZ55" s="350"/>
      <c r="CA55" s="350"/>
      <c r="CB55" s="10"/>
      <c r="CC55" s="10"/>
      <c r="CD55" s="10"/>
      <c r="CE55" s="10"/>
      <c r="CF55" s="10"/>
      <c r="CG55" s="10"/>
      <c r="CH55" s="10"/>
      <c r="CI55" s="10"/>
      <c r="CJ55" s="10"/>
      <c r="CK55" s="10"/>
      <c r="CL55" s="10"/>
      <c r="CM55" s="10"/>
      <c r="CN55" s="10"/>
      <c r="CO55" s="10"/>
      <c r="CP55" s="10"/>
      <c r="CQ55" s="10"/>
      <c r="CR55" s="10"/>
      <c r="CS55" s="10"/>
      <c r="CT55" s="10"/>
      <c r="CU55" s="10"/>
      <c r="CV55" s="10"/>
      <c r="CW55" s="10"/>
      <c r="CX55" s="10"/>
      <c r="CY55" s="10"/>
      <c r="CZ55" s="10"/>
      <c r="DA55" s="10"/>
      <c r="DB55" s="10"/>
      <c r="DC55" s="10"/>
      <c r="DD55" s="10"/>
      <c r="DE55" s="10"/>
      <c r="DF55" s="10"/>
      <c r="DG55" s="10"/>
      <c r="DH55" s="10"/>
      <c r="DI55" s="10"/>
      <c r="DJ55" s="10"/>
      <c r="DK55" s="10"/>
      <c r="DL55" s="10"/>
      <c r="DM55" s="10"/>
      <c r="DN55" s="10"/>
      <c r="DO55" s="10"/>
      <c r="DP55" s="10"/>
      <c r="DQ55" s="10"/>
      <c r="DR55" s="10"/>
      <c r="DS55" s="10"/>
      <c r="DT55" s="10"/>
      <c r="DU55" s="10"/>
    </row>
    <row r="56" spans="1:125" ht="15" thickBot="1" x14ac:dyDescent="0.25">
      <c r="A56" s="103"/>
      <c r="B56" s="489"/>
      <c r="C56" s="346" t="s">
        <v>835</v>
      </c>
      <c r="D56" s="324">
        <f>D57+D58</f>
        <v>0</v>
      </c>
      <c r="E56" s="331">
        <f t="shared" ref="E56:AA56" si="38">E57+E58</f>
        <v>0</v>
      </c>
      <c r="F56" s="337">
        <f t="shared" si="38"/>
        <v>0</v>
      </c>
      <c r="G56" s="337">
        <f t="shared" si="38"/>
        <v>0</v>
      </c>
      <c r="H56" s="337">
        <f t="shared" si="38"/>
        <v>0</v>
      </c>
      <c r="I56" s="337">
        <f t="shared" si="38"/>
        <v>0</v>
      </c>
      <c r="J56" s="337">
        <f t="shared" si="38"/>
        <v>0</v>
      </c>
      <c r="K56" s="337">
        <f t="shared" si="38"/>
        <v>0</v>
      </c>
      <c r="L56" s="337">
        <f t="shared" si="38"/>
        <v>0</v>
      </c>
      <c r="M56" s="337">
        <f t="shared" si="38"/>
        <v>0</v>
      </c>
      <c r="N56" s="337">
        <f t="shared" si="38"/>
        <v>0</v>
      </c>
      <c r="O56" s="337">
        <f t="shared" si="38"/>
        <v>0</v>
      </c>
      <c r="P56" s="337">
        <f t="shared" si="38"/>
        <v>0</v>
      </c>
      <c r="Q56" s="337">
        <f t="shared" si="38"/>
        <v>0</v>
      </c>
      <c r="R56" s="337">
        <f t="shared" si="38"/>
        <v>0</v>
      </c>
      <c r="S56" s="337">
        <f t="shared" si="38"/>
        <v>0</v>
      </c>
      <c r="T56" s="337">
        <f t="shared" si="38"/>
        <v>0</v>
      </c>
      <c r="U56" s="337">
        <f t="shared" si="38"/>
        <v>0</v>
      </c>
      <c r="V56" s="337">
        <f t="shared" si="38"/>
        <v>0</v>
      </c>
      <c r="W56" s="337">
        <f t="shared" si="38"/>
        <v>0</v>
      </c>
      <c r="X56" s="337">
        <f t="shared" si="38"/>
        <v>0</v>
      </c>
      <c r="Y56" s="337">
        <f t="shared" si="38"/>
        <v>0</v>
      </c>
      <c r="Z56" s="337">
        <f t="shared" si="38"/>
        <v>0</v>
      </c>
      <c r="AA56" s="337">
        <f t="shared" si="38"/>
        <v>0</v>
      </c>
      <c r="AB56" s="337">
        <f>AB57+AB58</f>
        <v>0</v>
      </c>
      <c r="AC56" s="337">
        <f t="shared" ref="AC56:AN56" si="39">AC57+AC58</f>
        <v>0</v>
      </c>
      <c r="AD56" s="337">
        <f t="shared" si="39"/>
        <v>0</v>
      </c>
      <c r="AE56" s="337">
        <f t="shared" si="39"/>
        <v>0</v>
      </c>
      <c r="AF56" s="337">
        <f t="shared" si="39"/>
        <v>0</v>
      </c>
      <c r="AG56" s="337">
        <f t="shared" si="39"/>
        <v>0</v>
      </c>
      <c r="AH56" s="337">
        <f t="shared" si="39"/>
        <v>0</v>
      </c>
      <c r="AI56" s="337">
        <f t="shared" si="39"/>
        <v>0</v>
      </c>
      <c r="AJ56" s="337">
        <f t="shared" si="39"/>
        <v>0</v>
      </c>
      <c r="AK56" s="337">
        <f t="shared" si="39"/>
        <v>0</v>
      </c>
      <c r="AL56" s="337">
        <f t="shared" si="39"/>
        <v>0</v>
      </c>
      <c r="AM56" s="337">
        <f t="shared" si="39"/>
        <v>0</v>
      </c>
      <c r="AN56" s="337">
        <f t="shared" si="39"/>
        <v>0</v>
      </c>
      <c r="AO56" s="337">
        <f t="shared" ref="AO56:BX56" si="40">AO57+AO58</f>
        <v>0</v>
      </c>
      <c r="AP56" s="337">
        <f t="shared" si="40"/>
        <v>0</v>
      </c>
      <c r="AQ56" s="337">
        <f t="shared" si="40"/>
        <v>0</v>
      </c>
      <c r="AR56" s="337">
        <f t="shared" si="40"/>
        <v>0</v>
      </c>
      <c r="AS56" s="337">
        <f t="shared" si="40"/>
        <v>0</v>
      </c>
      <c r="AT56" s="337">
        <f t="shared" si="40"/>
        <v>0</v>
      </c>
      <c r="AU56" s="337">
        <f t="shared" si="40"/>
        <v>0</v>
      </c>
      <c r="AV56" s="337">
        <f t="shared" si="40"/>
        <v>0</v>
      </c>
      <c r="AW56" s="337">
        <f t="shared" si="40"/>
        <v>0</v>
      </c>
      <c r="AX56" s="337">
        <f t="shared" si="40"/>
        <v>0</v>
      </c>
      <c r="AY56" s="337">
        <f t="shared" si="40"/>
        <v>0</v>
      </c>
      <c r="AZ56" s="337">
        <f t="shared" si="40"/>
        <v>0</v>
      </c>
      <c r="BA56" s="337">
        <f t="shared" si="40"/>
        <v>0</v>
      </c>
      <c r="BB56" s="337">
        <f t="shared" si="40"/>
        <v>0</v>
      </c>
      <c r="BC56" s="337">
        <f t="shared" si="40"/>
        <v>0</v>
      </c>
      <c r="BD56" s="337">
        <f t="shared" si="40"/>
        <v>0</v>
      </c>
      <c r="BE56" s="337">
        <f t="shared" si="40"/>
        <v>0</v>
      </c>
      <c r="BF56" s="337">
        <f t="shared" si="40"/>
        <v>0</v>
      </c>
      <c r="BG56" s="337">
        <f t="shared" si="40"/>
        <v>0</v>
      </c>
      <c r="BH56" s="337">
        <f t="shared" si="40"/>
        <v>0</v>
      </c>
      <c r="BI56" s="337">
        <f t="shared" si="40"/>
        <v>0</v>
      </c>
      <c r="BJ56" s="337">
        <f t="shared" si="40"/>
        <v>0</v>
      </c>
      <c r="BK56" s="337">
        <f t="shared" si="40"/>
        <v>0</v>
      </c>
      <c r="BL56" s="337">
        <f t="shared" si="40"/>
        <v>0</v>
      </c>
      <c r="BM56" s="337">
        <f t="shared" si="40"/>
        <v>0</v>
      </c>
      <c r="BN56" s="337">
        <f t="shared" si="40"/>
        <v>0</v>
      </c>
      <c r="BO56" s="337">
        <f t="shared" si="40"/>
        <v>0</v>
      </c>
      <c r="BP56" s="337">
        <f t="shared" si="40"/>
        <v>0</v>
      </c>
      <c r="BQ56" s="337">
        <f t="shared" si="40"/>
        <v>0</v>
      </c>
      <c r="BR56" s="337">
        <f t="shared" si="40"/>
        <v>0</v>
      </c>
      <c r="BS56" s="337">
        <f t="shared" si="40"/>
        <v>0</v>
      </c>
      <c r="BT56" s="337">
        <f t="shared" si="40"/>
        <v>0</v>
      </c>
      <c r="BU56" s="337">
        <f t="shared" si="40"/>
        <v>0</v>
      </c>
      <c r="BV56" s="337">
        <f t="shared" si="40"/>
        <v>0</v>
      </c>
      <c r="BW56" s="337">
        <f t="shared" si="40"/>
        <v>0</v>
      </c>
      <c r="BX56" s="343">
        <f t="shared" si="40"/>
        <v>0</v>
      </c>
      <c r="BY56" s="392">
        <f t="shared" si="23"/>
        <v>0</v>
      </c>
      <c r="BZ56" s="350"/>
      <c r="CA56" s="350"/>
      <c r="CB56" s="10"/>
      <c r="CC56" s="10"/>
      <c r="CD56" s="10"/>
      <c r="CE56" s="10"/>
      <c r="CF56" s="10"/>
      <c r="CG56" s="10"/>
      <c r="CH56" s="10"/>
      <c r="CI56" s="10"/>
      <c r="CJ56" s="10"/>
      <c r="CK56" s="10"/>
      <c r="CL56" s="10"/>
      <c r="CM56" s="10"/>
      <c r="CN56" s="10"/>
      <c r="CO56" s="10"/>
      <c r="CP56" s="10"/>
      <c r="CQ56" s="10"/>
      <c r="CR56" s="10"/>
      <c r="CS56" s="10"/>
      <c r="CT56" s="10"/>
      <c r="CU56" s="10"/>
      <c r="CV56" s="10"/>
      <c r="CW56" s="10"/>
      <c r="CX56" s="10"/>
      <c r="CY56" s="10"/>
      <c r="CZ56" s="10"/>
      <c r="DA56" s="10"/>
      <c r="DB56" s="10"/>
      <c r="DC56" s="10"/>
      <c r="DD56" s="10"/>
      <c r="DE56" s="10"/>
      <c r="DF56" s="10"/>
      <c r="DG56" s="10"/>
      <c r="DH56" s="10"/>
      <c r="DI56" s="10"/>
      <c r="DJ56" s="10"/>
      <c r="DK56" s="10"/>
      <c r="DL56" s="10"/>
      <c r="DM56" s="10"/>
      <c r="DN56" s="10"/>
      <c r="DO56" s="10"/>
      <c r="DP56" s="10"/>
      <c r="DQ56" s="10"/>
      <c r="DR56" s="10"/>
      <c r="DS56" s="10"/>
      <c r="DT56" s="10"/>
      <c r="DU56" s="10"/>
    </row>
    <row r="57" spans="1:125" ht="14.25" x14ac:dyDescent="0.2">
      <c r="A57" s="103"/>
      <c r="B57" s="489"/>
      <c r="C57" s="20" t="s">
        <v>836</v>
      </c>
      <c r="D57" s="71">
        <v>0</v>
      </c>
      <c r="E57" s="380">
        <v>0</v>
      </c>
      <c r="F57" s="381">
        <v>0</v>
      </c>
      <c r="G57" s="381">
        <v>0</v>
      </c>
      <c r="H57" s="381">
        <v>0</v>
      </c>
      <c r="I57" s="381">
        <v>0</v>
      </c>
      <c r="J57" s="381">
        <v>0</v>
      </c>
      <c r="K57" s="381">
        <v>0</v>
      </c>
      <c r="L57" s="381">
        <v>0</v>
      </c>
      <c r="M57" s="381">
        <v>0</v>
      </c>
      <c r="N57" s="381">
        <v>0</v>
      </c>
      <c r="O57" s="381">
        <v>0</v>
      </c>
      <c r="P57" s="381">
        <v>0</v>
      </c>
      <c r="Q57" s="381">
        <v>0</v>
      </c>
      <c r="R57" s="381">
        <v>0</v>
      </c>
      <c r="S57" s="381">
        <v>0</v>
      </c>
      <c r="T57" s="381">
        <v>0</v>
      </c>
      <c r="U57" s="381">
        <v>0</v>
      </c>
      <c r="V57" s="381">
        <v>0</v>
      </c>
      <c r="W57" s="381">
        <v>0</v>
      </c>
      <c r="X57" s="381">
        <v>0</v>
      </c>
      <c r="Y57" s="381">
        <v>0</v>
      </c>
      <c r="Z57" s="381">
        <v>0</v>
      </c>
      <c r="AA57" s="381">
        <v>0</v>
      </c>
      <c r="AB57" s="381">
        <v>0</v>
      </c>
      <c r="AC57" s="381">
        <v>0</v>
      </c>
      <c r="AD57" s="381">
        <v>0</v>
      </c>
      <c r="AE57" s="381">
        <v>0</v>
      </c>
      <c r="AF57" s="381">
        <v>0</v>
      </c>
      <c r="AG57" s="381">
        <v>0</v>
      </c>
      <c r="AH57" s="381">
        <v>0</v>
      </c>
      <c r="AI57" s="381">
        <v>0</v>
      </c>
      <c r="AJ57" s="381">
        <v>0</v>
      </c>
      <c r="AK57" s="381">
        <v>0</v>
      </c>
      <c r="AL57" s="381">
        <v>0</v>
      </c>
      <c r="AM57" s="381">
        <v>0</v>
      </c>
      <c r="AN57" s="381">
        <v>0</v>
      </c>
      <c r="AO57" s="381">
        <v>0</v>
      </c>
      <c r="AP57" s="381">
        <v>0</v>
      </c>
      <c r="AQ57" s="381">
        <v>0</v>
      </c>
      <c r="AR57" s="381">
        <v>0</v>
      </c>
      <c r="AS57" s="381">
        <v>0</v>
      </c>
      <c r="AT57" s="381">
        <v>0</v>
      </c>
      <c r="AU57" s="381">
        <v>0</v>
      </c>
      <c r="AV57" s="381">
        <v>0</v>
      </c>
      <c r="AW57" s="381">
        <v>0</v>
      </c>
      <c r="AX57" s="381">
        <v>0</v>
      </c>
      <c r="AY57" s="381">
        <v>0</v>
      </c>
      <c r="AZ57" s="381">
        <v>0</v>
      </c>
      <c r="BA57" s="381">
        <v>0</v>
      </c>
      <c r="BB57" s="381">
        <v>0</v>
      </c>
      <c r="BC57" s="381">
        <v>0</v>
      </c>
      <c r="BD57" s="381">
        <v>0</v>
      </c>
      <c r="BE57" s="381">
        <v>0</v>
      </c>
      <c r="BF57" s="381">
        <v>0</v>
      </c>
      <c r="BG57" s="381">
        <v>0</v>
      </c>
      <c r="BH57" s="381">
        <v>0</v>
      </c>
      <c r="BI57" s="381">
        <v>0</v>
      </c>
      <c r="BJ57" s="381">
        <v>0</v>
      </c>
      <c r="BK57" s="381">
        <v>0</v>
      </c>
      <c r="BL57" s="381">
        <v>0</v>
      </c>
      <c r="BM57" s="381">
        <v>0</v>
      </c>
      <c r="BN57" s="381">
        <v>0</v>
      </c>
      <c r="BO57" s="381">
        <v>0</v>
      </c>
      <c r="BP57" s="381">
        <v>0</v>
      </c>
      <c r="BQ57" s="381">
        <v>0</v>
      </c>
      <c r="BR57" s="381">
        <v>0</v>
      </c>
      <c r="BS57" s="381">
        <v>0</v>
      </c>
      <c r="BT57" s="381">
        <v>0</v>
      </c>
      <c r="BU57" s="381">
        <v>0</v>
      </c>
      <c r="BV57" s="381">
        <v>0</v>
      </c>
      <c r="BW57" s="381">
        <v>0</v>
      </c>
      <c r="BX57" s="382">
        <v>0</v>
      </c>
      <c r="BY57" s="387">
        <f t="shared" si="23"/>
        <v>0</v>
      </c>
      <c r="BZ57" s="350"/>
      <c r="CA57" s="350"/>
      <c r="CB57" s="10"/>
      <c r="CC57" s="10"/>
      <c r="CD57" s="10"/>
      <c r="CE57" s="10"/>
      <c r="CF57" s="10"/>
      <c r="CG57" s="10"/>
      <c r="CH57" s="10"/>
      <c r="CI57" s="10"/>
      <c r="CJ57" s="10"/>
      <c r="CK57" s="10"/>
      <c r="CL57" s="10"/>
      <c r="CM57" s="10"/>
      <c r="CN57" s="10"/>
      <c r="CO57" s="10"/>
      <c r="CP57" s="10"/>
      <c r="CQ57" s="10"/>
      <c r="CR57" s="10"/>
      <c r="CS57" s="10"/>
      <c r="CT57" s="10"/>
      <c r="CU57" s="10"/>
      <c r="CV57" s="10"/>
      <c r="CW57" s="10"/>
      <c r="CX57" s="10"/>
      <c r="CY57" s="10"/>
      <c r="CZ57" s="10"/>
      <c r="DA57" s="10"/>
      <c r="DB57" s="10"/>
      <c r="DC57" s="10"/>
      <c r="DD57" s="10"/>
      <c r="DE57" s="10"/>
      <c r="DF57" s="10"/>
      <c r="DG57" s="10"/>
      <c r="DH57" s="10"/>
      <c r="DI57" s="10"/>
      <c r="DJ57" s="10"/>
      <c r="DK57" s="10"/>
      <c r="DL57" s="10"/>
      <c r="DM57" s="10"/>
      <c r="DN57" s="10"/>
      <c r="DO57" s="10"/>
      <c r="DP57" s="10"/>
      <c r="DQ57" s="10"/>
      <c r="DR57" s="10"/>
      <c r="DS57" s="10"/>
      <c r="DT57" s="10"/>
      <c r="DU57" s="10"/>
    </row>
    <row r="58" spans="1:125" ht="15" thickBot="1" x14ac:dyDescent="0.25">
      <c r="A58" s="103"/>
      <c r="B58" s="489"/>
      <c r="C58" s="21" t="s">
        <v>837</v>
      </c>
      <c r="D58" s="72">
        <v>0</v>
      </c>
      <c r="E58" s="380">
        <v>0</v>
      </c>
      <c r="F58" s="381">
        <v>0</v>
      </c>
      <c r="G58" s="381">
        <v>0</v>
      </c>
      <c r="H58" s="381">
        <v>0</v>
      </c>
      <c r="I58" s="381">
        <v>0</v>
      </c>
      <c r="J58" s="381">
        <v>0</v>
      </c>
      <c r="K58" s="381">
        <v>0</v>
      </c>
      <c r="L58" s="381">
        <v>0</v>
      </c>
      <c r="M58" s="381">
        <v>0</v>
      </c>
      <c r="N58" s="381">
        <v>0</v>
      </c>
      <c r="O58" s="381">
        <v>0</v>
      </c>
      <c r="P58" s="381">
        <v>0</v>
      </c>
      <c r="Q58" s="381">
        <v>0</v>
      </c>
      <c r="R58" s="381">
        <v>0</v>
      </c>
      <c r="S58" s="381">
        <v>0</v>
      </c>
      <c r="T58" s="381">
        <v>0</v>
      </c>
      <c r="U58" s="381">
        <v>0</v>
      </c>
      <c r="V58" s="381">
        <v>0</v>
      </c>
      <c r="W58" s="381">
        <v>0</v>
      </c>
      <c r="X58" s="381">
        <v>0</v>
      </c>
      <c r="Y58" s="381">
        <v>0</v>
      </c>
      <c r="Z58" s="381">
        <v>0</v>
      </c>
      <c r="AA58" s="381">
        <v>0</v>
      </c>
      <c r="AB58" s="381">
        <v>0</v>
      </c>
      <c r="AC58" s="381">
        <v>0</v>
      </c>
      <c r="AD58" s="381">
        <v>0</v>
      </c>
      <c r="AE58" s="381">
        <v>0</v>
      </c>
      <c r="AF58" s="381">
        <v>0</v>
      </c>
      <c r="AG58" s="381">
        <v>0</v>
      </c>
      <c r="AH58" s="381">
        <v>0</v>
      </c>
      <c r="AI58" s="381">
        <v>0</v>
      </c>
      <c r="AJ58" s="381">
        <v>0</v>
      </c>
      <c r="AK58" s="381">
        <v>0</v>
      </c>
      <c r="AL58" s="381">
        <v>0</v>
      </c>
      <c r="AM58" s="381">
        <v>0</v>
      </c>
      <c r="AN58" s="381">
        <v>0</v>
      </c>
      <c r="AO58" s="381">
        <v>0</v>
      </c>
      <c r="AP58" s="381">
        <v>0</v>
      </c>
      <c r="AQ58" s="381">
        <v>0</v>
      </c>
      <c r="AR58" s="381">
        <v>0</v>
      </c>
      <c r="AS58" s="381">
        <v>0</v>
      </c>
      <c r="AT58" s="381">
        <v>0</v>
      </c>
      <c r="AU58" s="381">
        <v>0</v>
      </c>
      <c r="AV58" s="381">
        <v>0</v>
      </c>
      <c r="AW58" s="381">
        <v>0</v>
      </c>
      <c r="AX58" s="381">
        <v>0</v>
      </c>
      <c r="AY58" s="381">
        <v>0</v>
      </c>
      <c r="AZ58" s="381">
        <v>0</v>
      </c>
      <c r="BA58" s="381">
        <v>0</v>
      </c>
      <c r="BB58" s="381">
        <v>0</v>
      </c>
      <c r="BC58" s="381">
        <v>0</v>
      </c>
      <c r="BD58" s="381">
        <v>0</v>
      </c>
      <c r="BE58" s="381">
        <v>0</v>
      </c>
      <c r="BF58" s="381">
        <v>0</v>
      </c>
      <c r="BG58" s="381">
        <v>0</v>
      </c>
      <c r="BH58" s="381">
        <v>0</v>
      </c>
      <c r="BI58" s="381">
        <v>0</v>
      </c>
      <c r="BJ58" s="381">
        <v>0</v>
      </c>
      <c r="BK58" s="381">
        <v>0</v>
      </c>
      <c r="BL58" s="381">
        <v>0</v>
      </c>
      <c r="BM58" s="381">
        <v>0</v>
      </c>
      <c r="BN58" s="381">
        <v>0</v>
      </c>
      <c r="BO58" s="381">
        <v>0</v>
      </c>
      <c r="BP58" s="381">
        <v>0</v>
      </c>
      <c r="BQ58" s="381">
        <v>0</v>
      </c>
      <c r="BR58" s="381">
        <v>0</v>
      </c>
      <c r="BS58" s="381">
        <v>0</v>
      </c>
      <c r="BT58" s="381">
        <v>0</v>
      </c>
      <c r="BU58" s="381">
        <v>0</v>
      </c>
      <c r="BV58" s="381">
        <v>0</v>
      </c>
      <c r="BW58" s="381">
        <v>0</v>
      </c>
      <c r="BX58" s="382">
        <v>0</v>
      </c>
      <c r="BY58" s="387">
        <f t="shared" si="23"/>
        <v>0</v>
      </c>
      <c r="BZ58" s="350"/>
      <c r="CA58" s="350"/>
      <c r="CB58" s="10"/>
      <c r="CC58" s="10"/>
      <c r="CD58" s="10"/>
      <c r="CE58" s="10"/>
      <c r="CF58" s="10"/>
      <c r="CG58" s="10"/>
      <c r="CH58" s="10"/>
      <c r="CI58" s="10"/>
      <c r="CJ58" s="10"/>
      <c r="CK58" s="10"/>
      <c r="CL58" s="10"/>
      <c r="CM58" s="10"/>
      <c r="CN58" s="10"/>
      <c r="CO58" s="10"/>
      <c r="CP58" s="10"/>
      <c r="CQ58" s="10"/>
      <c r="CR58" s="10"/>
      <c r="CS58" s="10"/>
      <c r="CT58" s="10"/>
      <c r="CU58" s="10"/>
      <c r="CV58" s="10"/>
      <c r="CW58" s="10"/>
      <c r="CX58" s="10"/>
      <c r="CY58" s="10"/>
      <c r="CZ58" s="10"/>
      <c r="DA58" s="10"/>
      <c r="DB58" s="10"/>
      <c r="DC58" s="10"/>
      <c r="DD58" s="10"/>
      <c r="DE58" s="10"/>
      <c r="DF58" s="10"/>
      <c r="DG58" s="10"/>
      <c r="DH58" s="10"/>
      <c r="DI58" s="10"/>
      <c r="DJ58" s="10"/>
      <c r="DK58" s="10"/>
      <c r="DL58" s="10"/>
      <c r="DM58" s="10"/>
      <c r="DN58" s="10"/>
      <c r="DO58" s="10"/>
      <c r="DP58" s="10"/>
      <c r="DQ58" s="10"/>
      <c r="DR58" s="10"/>
      <c r="DS58" s="10"/>
      <c r="DT58" s="10"/>
      <c r="DU58" s="10"/>
    </row>
    <row r="59" spans="1:125" ht="15" thickBot="1" x14ac:dyDescent="0.25">
      <c r="A59" s="103"/>
      <c r="B59" s="489"/>
      <c r="C59" s="346" t="s">
        <v>838</v>
      </c>
      <c r="D59" s="324">
        <f>D60+D61</f>
        <v>0</v>
      </c>
      <c r="E59" s="331">
        <f t="shared" ref="E59:AA59" si="41">E60+E61</f>
        <v>0</v>
      </c>
      <c r="F59" s="337">
        <f t="shared" si="41"/>
        <v>0</v>
      </c>
      <c r="G59" s="337">
        <f t="shared" si="41"/>
        <v>0</v>
      </c>
      <c r="H59" s="337">
        <f t="shared" si="41"/>
        <v>0</v>
      </c>
      <c r="I59" s="337">
        <f t="shared" si="41"/>
        <v>0</v>
      </c>
      <c r="J59" s="337">
        <f t="shared" si="41"/>
        <v>0</v>
      </c>
      <c r="K59" s="337">
        <f t="shared" si="41"/>
        <v>0</v>
      </c>
      <c r="L59" s="337">
        <f t="shared" si="41"/>
        <v>0</v>
      </c>
      <c r="M59" s="337">
        <f t="shared" si="41"/>
        <v>0</v>
      </c>
      <c r="N59" s="337">
        <f t="shared" si="41"/>
        <v>0</v>
      </c>
      <c r="O59" s="337">
        <f t="shared" si="41"/>
        <v>0</v>
      </c>
      <c r="P59" s="337">
        <f t="shared" si="41"/>
        <v>0</v>
      </c>
      <c r="Q59" s="337">
        <f t="shared" si="41"/>
        <v>0</v>
      </c>
      <c r="R59" s="337">
        <f t="shared" si="41"/>
        <v>0</v>
      </c>
      <c r="S59" s="337">
        <f t="shared" si="41"/>
        <v>0</v>
      </c>
      <c r="T59" s="337">
        <f t="shared" si="41"/>
        <v>0</v>
      </c>
      <c r="U59" s="337">
        <f t="shared" si="41"/>
        <v>0</v>
      </c>
      <c r="V59" s="337">
        <f t="shared" si="41"/>
        <v>0</v>
      </c>
      <c r="W59" s="337">
        <f t="shared" si="41"/>
        <v>0</v>
      </c>
      <c r="X59" s="337">
        <f t="shared" si="41"/>
        <v>0</v>
      </c>
      <c r="Y59" s="337">
        <f t="shared" si="41"/>
        <v>0</v>
      </c>
      <c r="Z59" s="337">
        <f t="shared" si="41"/>
        <v>0</v>
      </c>
      <c r="AA59" s="337">
        <f t="shared" si="41"/>
        <v>0</v>
      </c>
      <c r="AB59" s="337">
        <f>AB60+AB61</f>
        <v>0</v>
      </c>
      <c r="AC59" s="337">
        <f t="shared" ref="AC59:AN59" si="42">AC60+AC61</f>
        <v>0</v>
      </c>
      <c r="AD59" s="337">
        <f t="shared" si="42"/>
        <v>0</v>
      </c>
      <c r="AE59" s="337">
        <f t="shared" si="42"/>
        <v>0</v>
      </c>
      <c r="AF59" s="337">
        <f t="shared" si="42"/>
        <v>0</v>
      </c>
      <c r="AG59" s="337">
        <f t="shared" si="42"/>
        <v>0</v>
      </c>
      <c r="AH59" s="337">
        <f t="shared" si="42"/>
        <v>0</v>
      </c>
      <c r="AI59" s="337">
        <f t="shared" si="42"/>
        <v>0</v>
      </c>
      <c r="AJ59" s="337">
        <f t="shared" si="42"/>
        <v>0</v>
      </c>
      <c r="AK59" s="337">
        <f t="shared" si="42"/>
        <v>0</v>
      </c>
      <c r="AL59" s="337">
        <f t="shared" si="42"/>
        <v>0</v>
      </c>
      <c r="AM59" s="337">
        <f t="shared" si="42"/>
        <v>0</v>
      </c>
      <c r="AN59" s="337">
        <f t="shared" si="42"/>
        <v>0</v>
      </c>
      <c r="AO59" s="337">
        <f t="shared" ref="AO59:BX59" si="43">AO60+AO61</f>
        <v>0</v>
      </c>
      <c r="AP59" s="337">
        <f t="shared" si="43"/>
        <v>0</v>
      </c>
      <c r="AQ59" s="337">
        <f t="shared" si="43"/>
        <v>0</v>
      </c>
      <c r="AR59" s="337">
        <f t="shared" si="43"/>
        <v>0</v>
      </c>
      <c r="AS59" s="337">
        <f t="shared" si="43"/>
        <v>0</v>
      </c>
      <c r="AT59" s="337">
        <f t="shared" si="43"/>
        <v>0</v>
      </c>
      <c r="AU59" s="337">
        <f t="shared" si="43"/>
        <v>0</v>
      </c>
      <c r="AV59" s="337">
        <f t="shared" si="43"/>
        <v>0</v>
      </c>
      <c r="AW59" s="337">
        <f t="shared" si="43"/>
        <v>0</v>
      </c>
      <c r="AX59" s="337">
        <f t="shared" si="43"/>
        <v>0</v>
      </c>
      <c r="AY59" s="337">
        <f t="shared" si="43"/>
        <v>0</v>
      </c>
      <c r="AZ59" s="337">
        <f t="shared" si="43"/>
        <v>0</v>
      </c>
      <c r="BA59" s="337">
        <f t="shared" si="43"/>
        <v>0</v>
      </c>
      <c r="BB59" s="337">
        <f t="shared" si="43"/>
        <v>0</v>
      </c>
      <c r="BC59" s="337">
        <f t="shared" si="43"/>
        <v>0</v>
      </c>
      <c r="BD59" s="337">
        <f t="shared" si="43"/>
        <v>0</v>
      </c>
      <c r="BE59" s="337">
        <f t="shared" si="43"/>
        <v>0</v>
      </c>
      <c r="BF59" s="337">
        <f t="shared" si="43"/>
        <v>0</v>
      </c>
      <c r="BG59" s="337">
        <f t="shared" si="43"/>
        <v>0</v>
      </c>
      <c r="BH59" s="337">
        <f t="shared" si="43"/>
        <v>0</v>
      </c>
      <c r="BI59" s="337">
        <f t="shared" si="43"/>
        <v>0</v>
      </c>
      <c r="BJ59" s="337">
        <f t="shared" si="43"/>
        <v>0</v>
      </c>
      <c r="BK59" s="337">
        <f t="shared" si="43"/>
        <v>0</v>
      </c>
      <c r="BL59" s="337">
        <f t="shared" si="43"/>
        <v>0</v>
      </c>
      <c r="BM59" s="337">
        <f t="shared" si="43"/>
        <v>0</v>
      </c>
      <c r="BN59" s="337">
        <f t="shared" si="43"/>
        <v>0</v>
      </c>
      <c r="BO59" s="337">
        <f t="shared" si="43"/>
        <v>0</v>
      </c>
      <c r="BP59" s="337">
        <f t="shared" si="43"/>
        <v>0</v>
      </c>
      <c r="BQ59" s="337">
        <f t="shared" si="43"/>
        <v>0</v>
      </c>
      <c r="BR59" s="337">
        <f t="shared" si="43"/>
        <v>0</v>
      </c>
      <c r="BS59" s="337">
        <f t="shared" si="43"/>
        <v>0</v>
      </c>
      <c r="BT59" s="337">
        <f t="shared" si="43"/>
        <v>0</v>
      </c>
      <c r="BU59" s="337">
        <f t="shared" si="43"/>
        <v>0</v>
      </c>
      <c r="BV59" s="337">
        <f t="shared" si="43"/>
        <v>0</v>
      </c>
      <c r="BW59" s="337">
        <f t="shared" si="43"/>
        <v>0</v>
      </c>
      <c r="BX59" s="343">
        <f t="shared" si="43"/>
        <v>0</v>
      </c>
      <c r="BY59" s="392">
        <f t="shared" si="23"/>
        <v>0</v>
      </c>
      <c r="BZ59" s="350"/>
      <c r="CA59" s="350"/>
      <c r="CB59" s="10"/>
      <c r="CC59" s="10"/>
      <c r="CD59" s="10"/>
      <c r="CE59" s="10"/>
      <c r="CF59" s="10"/>
      <c r="CG59" s="10"/>
      <c r="CH59" s="10"/>
      <c r="CI59" s="10"/>
      <c r="CJ59" s="10"/>
      <c r="CK59" s="10"/>
      <c r="CL59" s="10"/>
      <c r="CM59" s="10"/>
      <c r="CN59" s="10"/>
      <c r="CO59" s="10"/>
      <c r="CP59" s="10"/>
      <c r="CQ59" s="10"/>
      <c r="CR59" s="10"/>
      <c r="CS59" s="10"/>
      <c r="CT59" s="10"/>
      <c r="CU59" s="10"/>
      <c r="CV59" s="10"/>
      <c r="CW59" s="10"/>
      <c r="CX59" s="10"/>
      <c r="CY59" s="10"/>
      <c r="CZ59" s="10"/>
      <c r="DA59" s="10"/>
      <c r="DB59" s="10"/>
      <c r="DC59" s="10"/>
      <c r="DD59" s="10"/>
      <c r="DE59" s="10"/>
      <c r="DF59" s="10"/>
      <c r="DG59" s="10"/>
      <c r="DH59" s="10"/>
      <c r="DI59" s="10"/>
      <c r="DJ59" s="10"/>
      <c r="DK59" s="10"/>
      <c r="DL59" s="10"/>
      <c r="DM59" s="10"/>
      <c r="DN59" s="10"/>
      <c r="DO59" s="10"/>
      <c r="DP59" s="10"/>
      <c r="DQ59" s="10"/>
      <c r="DR59" s="10"/>
      <c r="DS59" s="10"/>
      <c r="DT59" s="10"/>
      <c r="DU59" s="10"/>
    </row>
    <row r="60" spans="1:125" ht="14.25" x14ac:dyDescent="0.2">
      <c r="A60" s="103"/>
      <c r="B60" s="489"/>
      <c r="C60" s="347" t="s">
        <v>836</v>
      </c>
      <c r="D60" s="73">
        <v>0</v>
      </c>
      <c r="E60" s="380">
        <v>0</v>
      </c>
      <c r="F60" s="381">
        <v>0</v>
      </c>
      <c r="G60" s="381">
        <v>0</v>
      </c>
      <c r="H60" s="381">
        <v>0</v>
      </c>
      <c r="I60" s="381">
        <v>0</v>
      </c>
      <c r="J60" s="381">
        <v>0</v>
      </c>
      <c r="K60" s="381">
        <v>0</v>
      </c>
      <c r="L60" s="381">
        <v>0</v>
      </c>
      <c r="M60" s="381">
        <v>0</v>
      </c>
      <c r="N60" s="381">
        <v>0</v>
      </c>
      <c r="O60" s="381">
        <v>0</v>
      </c>
      <c r="P60" s="381">
        <v>0</v>
      </c>
      <c r="Q60" s="381">
        <v>0</v>
      </c>
      <c r="R60" s="381">
        <v>0</v>
      </c>
      <c r="S60" s="381">
        <v>0</v>
      </c>
      <c r="T60" s="381">
        <v>0</v>
      </c>
      <c r="U60" s="381">
        <v>0</v>
      </c>
      <c r="V60" s="381">
        <v>0</v>
      </c>
      <c r="W60" s="381">
        <v>0</v>
      </c>
      <c r="X60" s="381">
        <v>0</v>
      </c>
      <c r="Y60" s="381">
        <v>0</v>
      </c>
      <c r="Z60" s="381">
        <v>0</v>
      </c>
      <c r="AA60" s="381">
        <v>0</v>
      </c>
      <c r="AB60" s="381">
        <v>0</v>
      </c>
      <c r="AC60" s="381">
        <v>0</v>
      </c>
      <c r="AD60" s="381">
        <v>0</v>
      </c>
      <c r="AE60" s="381">
        <v>0</v>
      </c>
      <c r="AF60" s="381">
        <v>0</v>
      </c>
      <c r="AG60" s="381">
        <v>0</v>
      </c>
      <c r="AH60" s="381">
        <v>0</v>
      </c>
      <c r="AI60" s="381">
        <v>0</v>
      </c>
      <c r="AJ60" s="381">
        <v>0</v>
      </c>
      <c r="AK60" s="381">
        <v>0</v>
      </c>
      <c r="AL60" s="381">
        <v>0</v>
      </c>
      <c r="AM60" s="381">
        <v>0</v>
      </c>
      <c r="AN60" s="381">
        <v>0</v>
      </c>
      <c r="AO60" s="381">
        <v>0</v>
      </c>
      <c r="AP60" s="381">
        <v>0</v>
      </c>
      <c r="AQ60" s="381">
        <v>0</v>
      </c>
      <c r="AR60" s="381">
        <v>0</v>
      </c>
      <c r="AS60" s="381">
        <v>0</v>
      </c>
      <c r="AT60" s="381">
        <v>0</v>
      </c>
      <c r="AU60" s="381">
        <v>0</v>
      </c>
      <c r="AV60" s="381">
        <v>0</v>
      </c>
      <c r="AW60" s="381">
        <v>0</v>
      </c>
      <c r="AX60" s="381">
        <v>0</v>
      </c>
      <c r="AY60" s="381">
        <v>0</v>
      </c>
      <c r="AZ60" s="381">
        <v>0</v>
      </c>
      <c r="BA60" s="381">
        <v>0</v>
      </c>
      <c r="BB60" s="381">
        <v>0</v>
      </c>
      <c r="BC60" s="381">
        <v>0</v>
      </c>
      <c r="BD60" s="381">
        <v>0</v>
      </c>
      <c r="BE60" s="381">
        <v>0</v>
      </c>
      <c r="BF60" s="381">
        <v>0</v>
      </c>
      <c r="BG60" s="381">
        <v>0</v>
      </c>
      <c r="BH60" s="381">
        <v>0</v>
      </c>
      <c r="BI60" s="381">
        <v>0</v>
      </c>
      <c r="BJ60" s="381">
        <v>0</v>
      </c>
      <c r="BK60" s="381">
        <v>0</v>
      </c>
      <c r="BL60" s="381">
        <v>0</v>
      </c>
      <c r="BM60" s="381">
        <v>0</v>
      </c>
      <c r="BN60" s="381">
        <v>0</v>
      </c>
      <c r="BO60" s="381">
        <v>0</v>
      </c>
      <c r="BP60" s="381">
        <v>0</v>
      </c>
      <c r="BQ60" s="381">
        <v>0</v>
      </c>
      <c r="BR60" s="381">
        <v>0</v>
      </c>
      <c r="BS60" s="381">
        <v>0</v>
      </c>
      <c r="BT60" s="381">
        <v>0</v>
      </c>
      <c r="BU60" s="381">
        <v>0</v>
      </c>
      <c r="BV60" s="381">
        <v>0</v>
      </c>
      <c r="BW60" s="381">
        <v>0</v>
      </c>
      <c r="BX60" s="382">
        <v>0</v>
      </c>
      <c r="BY60" s="387">
        <f t="shared" si="23"/>
        <v>0</v>
      </c>
      <c r="BZ60" s="350"/>
      <c r="CA60" s="350"/>
      <c r="CB60" s="10"/>
      <c r="CC60" s="10"/>
      <c r="CD60" s="10"/>
      <c r="CE60" s="10"/>
      <c r="CF60" s="10"/>
      <c r="CG60" s="10"/>
      <c r="CH60" s="10"/>
      <c r="CI60" s="10"/>
      <c r="CJ60" s="10"/>
      <c r="CK60" s="10"/>
      <c r="CL60" s="10"/>
      <c r="CM60" s="10"/>
      <c r="CN60" s="10"/>
      <c r="CO60" s="10"/>
      <c r="CP60" s="10"/>
      <c r="CQ60" s="10"/>
      <c r="CR60" s="10"/>
      <c r="CS60" s="10"/>
      <c r="CT60" s="10"/>
      <c r="CU60" s="10"/>
      <c r="CV60" s="10"/>
      <c r="CW60" s="10"/>
      <c r="CX60" s="10"/>
      <c r="CY60" s="10"/>
      <c r="CZ60" s="10"/>
      <c r="DA60" s="10"/>
      <c r="DB60" s="10"/>
      <c r="DC60" s="10"/>
      <c r="DD60" s="10"/>
      <c r="DE60" s="10"/>
      <c r="DF60" s="10"/>
      <c r="DG60" s="10"/>
      <c r="DH60" s="10"/>
      <c r="DI60" s="10"/>
      <c r="DJ60" s="10"/>
      <c r="DK60" s="10"/>
      <c r="DL60" s="10"/>
      <c r="DM60" s="10"/>
      <c r="DN60" s="10"/>
      <c r="DO60" s="10"/>
      <c r="DP60" s="10"/>
      <c r="DQ60" s="10"/>
      <c r="DR60" s="10"/>
      <c r="DS60" s="10"/>
      <c r="DT60" s="10"/>
      <c r="DU60" s="10"/>
    </row>
    <row r="61" spans="1:125" ht="15" thickBot="1" x14ac:dyDescent="0.25">
      <c r="A61" s="103"/>
      <c r="B61" s="489"/>
      <c r="C61" s="21" t="s">
        <v>837</v>
      </c>
      <c r="D61" s="74">
        <v>0</v>
      </c>
      <c r="E61" s="380">
        <v>0</v>
      </c>
      <c r="F61" s="381">
        <v>0</v>
      </c>
      <c r="G61" s="381">
        <v>0</v>
      </c>
      <c r="H61" s="381">
        <v>0</v>
      </c>
      <c r="I61" s="381">
        <v>0</v>
      </c>
      <c r="J61" s="381">
        <v>0</v>
      </c>
      <c r="K61" s="381">
        <v>0</v>
      </c>
      <c r="L61" s="381">
        <v>0</v>
      </c>
      <c r="M61" s="381">
        <v>0</v>
      </c>
      <c r="N61" s="381">
        <v>0</v>
      </c>
      <c r="O61" s="381">
        <v>0</v>
      </c>
      <c r="P61" s="381">
        <v>0</v>
      </c>
      <c r="Q61" s="381">
        <v>0</v>
      </c>
      <c r="R61" s="381">
        <v>0</v>
      </c>
      <c r="S61" s="381">
        <v>0</v>
      </c>
      <c r="T61" s="381">
        <v>0</v>
      </c>
      <c r="U61" s="381">
        <v>0</v>
      </c>
      <c r="V61" s="381">
        <v>0</v>
      </c>
      <c r="W61" s="381">
        <v>0</v>
      </c>
      <c r="X61" s="381">
        <v>0</v>
      </c>
      <c r="Y61" s="381">
        <v>0</v>
      </c>
      <c r="Z61" s="381">
        <v>0</v>
      </c>
      <c r="AA61" s="381">
        <v>0</v>
      </c>
      <c r="AB61" s="381">
        <v>0</v>
      </c>
      <c r="AC61" s="381">
        <v>0</v>
      </c>
      <c r="AD61" s="381">
        <v>0</v>
      </c>
      <c r="AE61" s="381">
        <v>0</v>
      </c>
      <c r="AF61" s="381">
        <v>0</v>
      </c>
      <c r="AG61" s="381">
        <v>0</v>
      </c>
      <c r="AH61" s="381">
        <v>0</v>
      </c>
      <c r="AI61" s="381">
        <v>0</v>
      </c>
      <c r="AJ61" s="381">
        <v>0</v>
      </c>
      <c r="AK61" s="381">
        <v>0</v>
      </c>
      <c r="AL61" s="381">
        <v>0</v>
      </c>
      <c r="AM61" s="381">
        <v>0</v>
      </c>
      <c r="AN61" s="381">
        <v>0</v>
      </c>
      <c r="AO61" s="381">
        <v>0</v>
      </c>
      <c r="AP61" s="381">
        <v>0</v>
      </c>
      <c r="AQ61" s="381">
        <v>0</v>
      </c>
      <c r="AR61" s="381">
        <v>0</v>
      </c>
      <c r="AS61" s="381">
        <v>0</v>
      </c>
      <c r="AT61" s="381">
        <v>0</v>
      </c>
      <c r="AU61" s="381">
        <v>0</v>
      </c>
      <c r="AV61" s="381">
        <v>0</v>
      </c>
      <c r="AW61" s="381">
        <v>0</v>
      </c>
      <c r="AX61" s="381">
        <v>0</v>
      </c>
      <c r="AY61" s="381">
        <v>0</v>
      </c>
      <c r="AZ61" s="381">
        <v>0</v>
      </c>
      <c r="BA61" s="381">
        <v>0</v>
      </c>
      <c r="BB61" s="381">
        <v>0</v>
      </c>
      <c r="BC61" s="381">
        <v>0</v>
      </c>
      <c r="BD61" s="381">
        <v>0</v>
      </c>
      <c r="BE61" s="381">
        <v>0</v>
      </c>
      <c r="BF61" s="381">
        <v>0</v>
      </c>
      <c r="BG61" s="381">
        <v>0</v>
      </c>
      <c r="BH61" s="381">
        <v>0</v>
      </c>
      <c r="BI61" s="381">
        <v>0</v>
      </c>
      <c r="BJ61" s="381">
        <v>0</v>
      </c>
      <c r="BK61" s="381">
        <v>0</v>
      </c>
      <c r="BL61" s="381">
        <v>0</v>
      </c>
      <c r="BM61" s="381">
        <v>0</v>
      </c>
      <c r="BN61" s="381">
        <v>0</v>
      </c>
      <c r="BO61" s="381">
        <v>0</v>
      </c>
      <c r="BP61" s="381">
        <v>0</v>
      </c>
      <c r="BQ61" s="381">
        <v>0</v>
      </c>
      <c r="BR61" s="381">
        <v>0</v>
      </c>
      <c r="BS61" s="381">
        <v>0</v>
      </c>
      <c r="BT61" s="381">
        <v>0</v>
      </c>
      <c r="BU61" s="381">
        <v>0</v>
      </c>
      <c r="BV61" s="381">
        <v>0</v>
      </c>
      <c r="BW61" s="381">
        <v>0</v>
      </c>
      <c r="BX61" s="382">
        <v>0</v>
      </c>
      <c r="BY61" s="387">
        <f t="shared" si="23"/>
        <v>0</v>
      </c>
      <c r="BZ61" s="350"/>
      <c r="CA61" s="35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DU61" s="10"/>
    </row>
    <row r="62" spans="1:125" ht="15" thickBot="1" x14ac:dyDescent="0.25">
      <c r="A62" s="103"/>
      <c r="B62" s="490"/>
      <c r="C62" s="348" t="s">
        <v>832</v>
      </c>
      <c r="D62" s="75">
        <f>D56+D59</f>
        <v>0</v>
      </c>
      <c r="E62" s="63">
        <f>E56+E59</f>
        <v>0</v>
      </c>
      <c r="F62" s="70">
        <f t="shared" ref="F62:AA62" si="44">F56+F59</f>
        <v>0</v>
      </c>
      <c r="G62" s="70">
        <f t="shared" si="44"/>
        <v>0</v>
      </c>
      <c r="H62" s="70">
        <f t="shared" si="44"/>
        <v>0</v>
      </c>
      <c r="I62" s="70">
        <f t="shared" si="44"/>
        <v>0</v>
      </c>
      <c r="J62" s="70">
        <f t="shared" si="44"/>
        <v>0</v>
      </c>
      <c r="K62" s="70">
        <f t="shared" si="44"/>
        <v>0</v>
      </c>
      <c r="L62" s="70">
        <f t="shared" si="44"/>
        <v>0</v>
      </c>
      <c r="M62" s="70">
        <f t="shared" si="44"/>
        <v>0</v>
      </c>
      <c r="N62" s="70">
        <f t="shared" si="44"/>
        <v>0</v>
      </c>
      <c r="O62" s="70">
        <f t="shared" si="44"/>
        <v>0</v>
      </c>
      <c r="P62" s="70">
        <f t="shared" si="44"/>
        <v>0</v>
      </c>
      <c r="Q62" s="70">
        <f t="shared" si="44"/>
        <v>0</v>
      </c>
      <c r="R62" s="70">
        <f t="shared" si="44"/>
        <v>0</v>
      </c>
      <c r="S62" s="70">
        <f t="shared" si="44"/>
        <v>0</v>
      </c>
      <c r="T62" s="70">
        <f t="shared" si="44"/>
        <v>0</v>
      </c>
      <c r="U62" s="70">
        <f t="shared" si="44"/>
        <v>0</v>
      </c>
      <c r="V62" s="70">
        <f t="shared" si="44"/>
        <v>0</v>
      </c>
      <c r="W62" s="70">
        <f t="shared" si="44"/>
        <v>0</v>
      </c>
      <c r="X62" s="70">
        <f t="shared" si="44"/>
        <v>0</v>
      </c>
      <c r="Y62" s="70">
        <f t="shared" si="44"/>
        <v>0</v>
      </c>
      <c r="Z62" s="70">
        <f t="shared" si="44"/>
        <v>0</v>
      </c>
      <c r="AA62" s="70">
        <f t="shared" si="44"/>
        <v>0</v>
      </c>
      <c r="AB62" s="70">
        <f>AB56+AB59</f>
        <v>0</v>
      </c>
      <c r="AC62" s="70">
        <f t="shared" ref="AC62:AN62" si="45">AC56+AC59</f>
        <v>0</v>
      </c>
      <c r="AD62" s="70">
        <f t="shared" si="45"/>
        <v>0</v>
      </c>
      <c r="AE62" s="70">
        <f t="shared" si="45"/>
        <v>0</v>
      </c>
      <c r="AF62" s="70">
        <f t="shared" si="45"/>
        <v>0</v>
      </c>
      <c r="AG62" s="70">
        <f t="shared" si="45"/>
        <v>0</v>
      </c>
      <c r="AH62" s="70">
        <f t="shared" si="45"/>
        <v>0</v>
      </c>
      <c r="AI62" s="70">
        <f t="shared" si="45"/>
        <v>0</v>
      </c>
      <c r="AJ62" s="70">
        <f t="shared" si="45"/>
        <v>0</v>
      </c>
      <c r="AK62" s="70">
        <f t="shared" si="45"/>
        <v>0</v>
      </c>
      <c r="AL62" s="70">
        <f t="shared" si="45"/>
        <v>0</v>
      </c>
      <c r="AM62" s="70">
        <f t="shared" si="45"/>
        <v>0</v>
      </c>
      <c r="AN62" s="70">
        <f t="shared" si="45"/>
        <v>0</v>
      </c>
      <c r="AO62" s="70">
        <f t="shared" ref="AO62:BX62" si="46">AO56+AO59</f>
        <v>0</v>
      </c>
      <c r="AP62" s="70">
        <f t="shared" si="46"/>
        <v>0</v>
      </c>
      <c r="AQ62" s="70">
        <f t="shared" si="46"/>
        <v>0</v>
      </c>
      <c r="AR62" s="70">
        <f t="shared" si="46"/>
        <v>0</v>
      </c>
      <c r="AS62" s="70">
        <f t="shared" si="46"/>
        <v>0</v>
      </c>
      <c r="AT62" s="70">
        <f t="shared" si="46"/>
        <v>0</v>
      </c>
      <c r="AU62" s="70">
        <f t="shared" si="46"/>
        <v>0</v>
      </c>
      <c r="AV62" s="70">
        <f t="shared" si="46"/>
        <v>0</v>
      </c>
      <c r="AW62" s="70">
        <f t="shared" si="46"/>
        <v>0</v>
      </c>
      <c r="AX62" s="70">
        <f t="shared" si="46"/>
        <v>0</v>
      </c>
      <c r="AY62" s="70">
        <f t="shared" si="46"/>
        <v>0</v>
      </c>
      <c r="AZ62" s="70">
        <f t="shared" si="46"/>
        <v>0</v>
      </c>
      <c r="BA62" s="70">
        <f t="shared" si="46"/>
        <v>0</v>
      </c>
      <c r="BB62" s="70">
        <f t="shared" si="46"/>
        <v>0</v>
      </c>
      <c r="BC62" s="70">
        <f t="shared" si="46"/>
        <v>0</v>
      </c>
      <c r="BD62" s="70">
        <f t="shared" si="46"/>
        <v>0</v>
      </c>
      <c r="BE62" s="70">
        <f t="shared" si="46"/>
        <v>0</v>
      </c>
      <c r="BF62" s="70">
        <f t="shared" si="46"/>
        <v>0</v>
      </c>
      <c r="BG62" s="70">
        <f t="shared" si="46"/>
        <v>0</v>
      </c>
      <c r="BH62" s="70">
        <f t="shared" si="46"/>
        <v>0</v>
      </c>
      <c r="BI62" s="70">
        <f t="shared" si="46"/>
        <v>0</v>
      </c>
      <c r="BJ62" s="70">
        <f t="shared" si="46"/>
        <v>0</v>
      </c>
      <c r="BK62" s="70">
        <f t="shared" si="46"/>
        <v>0</v>
      </c>
      <c r="BL62" s="70">
        <f t="shared" si="46"/>
        <v>0</v>
      </c>
      <c r="BM62" s="70">
        <f t="shared" si="46"/>
        <v>0</v>
      </c>
      <c r="BN62" s="70">
        <f t="shared" si="46"/>
        <v>0</v>
      </c>
      <c r="BO62" s="70">
        <f t="shared" si="46"/>
        <v>0</v>
      </c>
      <c r="BP62" s="70">
        <f t="shared" si="46"/>
        <v>0</v>
      </c>
      <c r="BQ62" s="70">
        <f t="shared" si="46"/>
        <v>0</v>
      </c>
      <c r="BR62" s="70">
        <f t="shared" si="46"/>
        <v>0</v>
      </c>
      <c r="BS62" s="70">
        <f t="shared" si="46"/>
        <v>0</v>
      </c>
      <c r="BT62" s="70">
        <f t="shared" si="46"/>
        <v>0</v>
      </c>
      <c r="BU62" s="70">
        <f t="shared" si="46"/>
        <v>0</v>
      </c>
      <c r="BV62" s="70">
        <f t="shared" si="46"/>
        <v>0</v>
      </c>
      <c r="BW62" s="70">
        <f t="shared" si="46"/>
        <v>0</v>
      </c>
      <c r="BX62" s="403">
        <f t="shared" si="46"/>
        <v>0</v>
      </c>
      <c r="BY62" s="404">
        <f t="shared" si="23"/>
        <v>0</v>
      </c>
      <c r="BZ62" s="350"/>
      <c r="CA62" s="350"/>
      <c r="CB62" s="10"/>
      <c r="CC62" s="10"/>
      <c r="CD62" s="10"/>
      <c r="CE62" s="10"/>
      <c r="CF62" s="10"/>
      <c r="CG62" s="10"/>
      <c r="CH62" s="10"/>
      <c r="CI62" s="10"/>
      <c r="CJ62" s="10"/>
      <c r="CK62" s="10"/>
      <c r="CL62" s="10"/>
      <c r="CM62" s="10"/>
      <c r="CN62" s="10"/>
      <c r="CO62" s="10"/>
      <c r="CP62" s="10"/>
      <c r="CQ62" s="10"/>
      <c r="CR62" s="10"/>
      <c r="CS62" s="10"/>
      <c r="CT62" s="10"/>
      <c r="CU62" s="10"/>
      <c r="CV62" s="10"/>
      <c r="CW62" s="10"/>
      <c r="CX62" s="10"/>
      <c r="CY62" s="10"/>
      <c r="CZ62" s="10"/>
      <c r="DA62" s="10"/>
      <c r="DB62" s="10"/>
      <c r="DC62" s="10"/>
      <c r="DD62" s="10"/>
      <c r="DE62" s="10"/>
      <c r="DF62" s="10"/>
      <c r="DG62" s="10"/>
      <c r="DH62" s="10"/>
      <c r="DI62" s="10"/>
      <c r="DJ62" s="10"/>
      <c r="DK62" s="10"/>
      <c r="DL62" s="10"/>
      <c r="DM62" s="10"/>
      <c r="DN62" s="10"/>
      <c r="DO62" s="10"/>
      <c r="DP62" s="10"/>
      <c r="DQ62" s="10"/>
      <c r="DR62" s="10"/>
      <c r="DS62" s="10"/>
      <c r="DT62" s="10"/>
      <c r="DU62" s="10"/>
    </row>
    <row r="63" spans="1:125" ht="14.25" x14ac:dyDescent="0.2">
      <c r="A63" s="103"/>
      <c r="B63" s="352"/>
      <c r="C63" s="352"/>
      <c r="D63" s="352"/>
      <c r="E63" s="352"/>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3"/>
      <c r="AY63" s="353"/>
      <c r="AZ63" s="353"/>
      <c r="BA63" s="353"/>
      <c r="BB63" s="353"/>
      <c r="BC63" s="353"/>
      <c r="BD63" s="353"/>
      <c r="BE63" s="353"/>
      <c r="BF63" s="353"/>
      <c r="BG63" s="353"/>
      <c r="BH63" s="353"/>
      <c r="BI63" s="353"/>
      <c r="BJ63" s="353"/>
      <c r="BK63" s="353"/>
      <c r="BL63" s="353"/>
      <c r="BM63" s="353"/>
      <c r="BN63" s="353"/>
      <c r="BO63" s="353"/>
      <c r="BP63" s="353"/>
      <c r="BQ63" s="353"/>
      <c r="BR63" s="353"/>
      <c r="BS63" s="353"/>
      <c r="BT63" s="353"/>
      <c r="BU63" s="353"/>
      <c r="BV63" s="353"/>
      <c r="BW63" s="353"/>
      <c r="BX63" s="350"/>
      <c r="BY63" s="350"/>
      <c r="BZ63" s="350"/>
      <c r="CA63" s="350"/>
      <c r="CB63" s="10"/>
      <c r="CC63" s="10"/>
      <c r="CD63" s="10"/>
      <c r="CE63" s="10"/>
      <c r="CF63" s="10"/>
      <c r="CG63" s="10"/>
      <c r="CH63" s="10"/>
      <c r="CI63" s="10"/>
      <c r="CJ63" s="10"/>
      <c r="CK63" s="10"/>
      <c r="CL63" s="10"/>
      <c r="CM63" s="10"/>
      <c r="CN63" s="10"/>
      <c r="CO63" s="10"/>
      <c r="CP63" s="10"/>
      <c r="CQ63" s="10"/>
      <c r="CR63" s="10"/>
      <c r="CS63" s="10"/>
      <c r="CT63" s="10"/>
      <c r="CU63" s="10"/>
      <c r="CV63" s="10"/>
      <c r="CW63" s="10"/>
      <c r="CX63" s="10"/>
      <c r="CY63" s="10"/>
      <c r="CZ63" s="10"/>
      <c r="DA63" s="10"/>
      <c r="DB63" s="10"/>
      <c r="DC63" s="10"/>
      <c r="DD63" s="10"/>
      <c r="DE63" s="10"/>
      <c r="DF63" s="10"/>
      <c r="DG63" s="10"/>
      <c r="DH63" s="10"/>
      <c r="DI63" s="10"/>
      <c r="DJ63" s="10"/>
      <c r="DK63" s="10"/>
      <c r="DL63" s="10"/>
      <c r="DM63" s="10"/>
      <c r="DN63" s="10"/>
      <c r="DO63" s="10"/>
      <c r="DP63" s="10"/>
      <c r="DQ63" s="10"/>
      <c r="DR63" s="10"/>
      <c r="DS63" s="10"/>
      <c r="DT63" s="10"/>
      <c r="DU63" s="10"/>
    </row>
    <row r="64" spans="1:125" ht="14.25" x14ac:dyDescent="0.15">
      <c r="A64" s="103"/>
      <c r="B64" s="352"/>
      <c r="C64" s="352"/>
      <c r="D64" s="352"/>
      <c r="E64" s="352"/>
      <c r="F64" s="352"/>
      <c r="G64" s="352"/>
      <c r="H64" s="352"/>
      <c r="I64" s="352"/>
      <c r="J64" s="352"/>
      <c r="K64" s="352"/>
      <c r="L64" s="352"/>
      <c r="M64" s="352"/>
      <c r="N64" s="352"/>
      <c r="O64" s="352"/>
      <c r="P64" s="352"/>
      <c r="Q64" s="352"/>
      <c r="R64" s="352"/>
      <c r="S64" s="352"/>
      <c r="T64" s="352"/>
      <c r="U64" s="352"/>
      <c r="V64" s="352"/>
      <c r="W64" s="352"/>
      <c r="X64" s="352"/>
      <c r="Y64" s="352"/>
      <c r="Z64" s="352"/>
      <c r="AA64" s="352"/>
      <c r="AB64" s="352"/>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row>
    <row r="65" spans="1:79" ht="14.25" x14ac:dyDescent="0.15">
      <c r="A65" s="103"/>
      <c r="B65" s="352"/>
      <c r="C65" s="352"/>
      <c r="D65" s="352"/>
      <c r="E65" s="352"/>
      <c r="F65" s="352"/>
      <c r="G65" s="352"/>
      <c r="H65" s="352"/>
      <c r="I65" s="352"/>
      <c r="J65" s="352"/>
      <c r="K65" s="352"/>
      <c r="L65" s="352"/>
      <c r="M65" s="352"/>
      <c r="N65" s="352"/>
      <c r="O65" s="352"/>
      <c r="P65" s="352"/>
      <c r="Q65" s="352"/>
      <c r="R65" s="352"/>
      <c r="S65" s="352"/>
      <c r="T65" s="352"/>
      <c r="U65" s="352"/>
      <c r="V65" s="352"/>
      <c r="W65" s="352"/>
      <c r="X65" s="352"/>
      <c r="Y65" s="352"/>
      <c r="Z65" s="352"/>
      <c r="AA65" s="352"/>
      <c r="AB65" s="352"/>
      <c r="AC65" s="352"/>
      <c r="AD65" s="352"/>
      <c r="AE65" s="352"/>
      <c r="AF65" s="352"/>
      <c r="AG65" s="352"/>
      <c r="AH65" s="352"/>
      <c r="AI65" s="352"/>
      <c r="AJ65" s="352"/>
      <c r="AK65" s="352"/>
      <c r="AL65" s="352"/>
      <c r="AM65" s="352"/>
      <c r="AN65" s="352"/>
      <c r="AO65" s="352"/>
      <c r="AP65" s="352"/>
      <c r="AQ65" s="352"/>
      <c r="AR65" s="352"/>
      <c r="AS65" s="352"/>
      <c r="AT65" s="352"/>
      <c r="AU65" s="352"/>
      <c r="AV65" s="352"/>
      <c r="AW65" s="352"/>
      <c r="AX65" s="352"/>
      <c r="AY65" s="352"/>
      <c r="AZ65" s="352"/>
      <c r="BA65" s="352"/>
      <c r="BB65" s="352"/>
      <c r="BC65" s="352"/>
      <c r="BD65" s="352"/>
      <c r="BE65" s="352"/>
      <c r="BF65" s="352"/>
      <c r="BG65" s="352"/>
      <c r="BH65" s="352"/>
      <c r="BI65" s="352"/>
      <c r="BJ65" s="352"/>
      <c r="BK65" s="352"/>
      <c r="BL65" s="352"/>
      <c r="BM65" s="352"/>
      <c r="BN65" s="352"/>
      <c r="BO65" s="352"/>
      <c r="BP65" s="352"/>
      <c r="BQ65" s="352"/>
      <c r="BR65" s="352"/>
      <c r="BS65" s="352"/>
      <c r="BT65" s="352"/>
      <c r="BU65" s="352"/>
      <c r="BV65" s="352"/>
      <c r="BW65" s="352"/>
      <c r="BX65" s="352"/>
      <c r="BY65" s="352"/>
      <c r="BZ65" s="352"/>
      <c r="CA65" s="352"/>
    </row>
    <row r="66" spans="1:79" ht="14.25" x14ac:dyDescent="0.15">
      <c r="A66" s="103"/>
      <c r="B66" s="352"/>
      <c r="C66" s="352"/>
      <c r="D66" s="352"/>
      <c r="E66" s="352"/>
      <c r="F66" s="352"/>
      <c r="G66" s="352"/>
      <c r="H66" s="352"/>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2"/>
      <c r="AM66" s="352"/>
      <c r="AN66" s="352"/>
      <c r="AO66" s="352"/>
      <c r="AP66" s="352"/>
      <c r="AQ66" s="352"/>
      <c r="AR66" s="352"/>
      <c r="AS66" s="352"/>
      <c r="AT66" s="352"/>
      <c r="AU66" s="352"/>
      <c r="AV66" s="352"/>
      <c r="AW66" s="352"/>
      <c r="AX66" s="352"/>
      <c r="AY66" s="352"/>
      <c r="AZ66" s="352"/>
      <c r="BA66" s="352"/>
      <c r="BB66" s="352"/>
      <c r="BC66" s="352"/>
      <c r="BD66" s="352"/>
      <c r="BE66" s="352"/>
      <c r="BF66" s="352"/>
      <c r="BG66" s="352"/>
      <c r="BH66" s="352"/>
      <c r="BI66" s="352"/>
      <c r="BJ66" s="352"/>
      <c r="BK66" s="352"/>
      <c r="BL66" s="352"/>
      <c r="BM66" s="352"/>
      <c r="BN66" s="352"/>
      <c r="BO66" s="352"/>
      <c r="BP66" s="352"/>
      <c r="BQ66" s="352"/>
      <c r="BR66" s="352"/>
      <c r="BS66" s="352"/>
      <c r="BT66" s="352"/>
      <c r="BU66" s="352"/>
      <c r="BV66" s="352"/>
      <c r="BW66" s="352"/>
      <c r="BX66" s="352"/>
      <c r="BY66" s="352"/>
      <c r="BZ66" s="352"/>
      <c r="CA66" s="352"/>
    </row>
    <row r="67" spans="1:79" ht="14.25" x14ac:dyDescent="0.15">
      <c r="A67" s="103"/>
      <c r="B67" s="352"/>
      <c r="C67" s="352"/>
      <c r="D67" s="352"/>
      <c r="E67" s="352"/>
      <c r="F67" s="352"/>
      <c r="G67" s="352"/>
      <c r="H67" s="352"/>
      <c r="I67" s="352"/>
      <c r="J67" s="352"/>
      <c r="K67" s="352"/>
      <c r="L67" s="352"/>
      <c r="M67" s="352"/>
      <c r="N67" s="352"/>
      <c r="O67" s="352"/>
      <c r="P67" s="352"/>
      <c r="Q67" s="352"/>
      <c r="R67" s="352"/>
      <c r="S67" s="352"/>
      <c r="T67" s="352"/>
      <c r="U67" s="352"/>
      <c r="V67" s="352"/>
      <c r="W67" s="352"/>
      <c r="X67" s="352"/>
      <c r="Y67" s="352"/>
      <c r="Z67" s="352"/>
      <c r="AA67" s="352"/>
      <c r="AB67" s="352"/>
      <c r="AC67" s="352"/>
      <c r="AD67" s="352"/>
      <c r="AE67" s="352"/>
      <c r="AF67" s="352"/>
      <c r="AG67" s="352"/>
      <c r="AH67" s="352"/>
      <c r="AI67" s="352"/>
      <c r="AJ67" s="352"/>
      <c r="AK67" s="352"/>
      <c r="AL67" s="352"/>
      <c r="AM67" s="352"/>
      <c r="AN67" s="352"/>
      <c r="AO67" s="352"/>
      <c r="AP67" s="352"/>
      <c r="AQ67" s="352"/>
      <c r="AR67" s="352"/>
      <c r="AS67" s="352"/>
      <c r="AT67" s="352"/>
      <c r="AU67" s="352"/>
      <c r="AV67" s="352"/>
      <c r="AW67" s="352"/>
      <c r="AX67" s="352"/>
      <c r="AY67" s="352"/>
      <c r="AZ67" s="352"/>
      <c r="BA67" s="352"/>
      <c r="BB67" s="352"/>
      <c r="BC67" s="352"/>
      <c r="BD67" s="352"/>
      <c r="BE67" s="352"/>
      <c r="BF67" s="352"/>
      <c r="BG67" s="352"/>
      <c r="BH67" s="352"/>
      <c r="BI67" s="352"/>
      <c r="BJ67" s="352"/>
      <c r="BK67" s="352"/>
      <c r="BL67" s="352"/>
      <c r="BM67" s="352"/>
      <c r="BN67" s="352"/>
      <c r="BO67" s="352"/>
      <c r="BP67" s="352"/>
      <c r="BQ67" s="352"/>
      <c r="BR67" s="352"/>
      <c r="BS67" s="352"/>
      <c r="BT67" s="352"/>
      <c r="BU67" s="352"/>
      <c r="BV67" s="352"/>
      <c r="BW67" s="352"/>
      <c r="BX67" s="352"/>
      <c r="BY67" s="352"/>
      <c r="BZ67" s="352"/>
      <c r="CA67" s="352"/>
    </row>
    <row r="68" spans="1:79" ht="14.25" x14ac:dyDescent="0.15">
      <c r="A68" s="103"/>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c r="AZ68" s="352"/>
      <c r="BA68" s="352"/>
      <c r="BB68" s="352"/>
      <c r="BC68" s="352"/>
      <c r="BD68" s="352"/>
      <c r="BE68" s="352"/>
      <c r="BF68" s="352"/>
      <c r="BG68" s="352"/>
      <c r="BH68" s="352"/>
      <c r="BI68" s="352"/>
      <c r="BJ68" s="352"/>
      <c r="BK68" s="352"/>
      <c r="BL68" s="352"/>
      <c r="BM68" s="352"/>
      <c r="BN68" s="352"/>
      <c r="BO68" s="352"/>
      <c r="BP68" s="352"/>
      <c r="BQ68" s="352"/>
      <c r="BR68" s="352"/>
      <c r="BS68" s="352"/>
      <c r="BT68" s="352"/>
      <c r="BU68" s="352"/>
      <c r="BV68" s="352"/>
      <c r="BW68" s="352"/>
      <c r="BX68" s="352"/>
      <c r="BY68" s="352"/>
      <c r="BZ68" s="352"/>
      <c r="CA68" s="352"/>
    </row>
    <row r="69" spans="1:79" ht="14.25" x14ac:dyDescent="0.15">
      <c r="A69" s="103"/>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2"/>
      <c r="AK69" s="352"/>
      <c r="AL69" s="352"/>
      <c r="AM69" s="352"/>
      <c r="AN69" s="352"/>
      <c r="AO69" s="352"/>
      <c r="AP69" s="352"/>
      <c r="AQ69" s="352"/>
      <c r="AR69" s="352"/>
      <c r="AS69" s="352"/>
      <c r="AT69" s="352"/>
      <c r="AU69" s="352"/>
      <c r="AV69" s="352"/>
      <c r="AW69" s="352"/>
      <c r="AX69" s="352"/>
      <c r="AY69" s="352"/>
      <c r="AZ69" s="352"/>
      <c r="BA69" s="352"/>
      <c r="BB69" s="352"/>
      <c r="BC69" s="352"/>
      <c r="BD69" s="352"/>
      <c r="BE69" s="352"/>
      <c r="BF69" s="352"/>
      <c r="BG69" s="352"/>
      <c r="BH69" s="352"/>
      <c r="BI69" s="352"/>
      <c r="BJ69" s="352"/>
      <c r="BK69" s="352"/>
      <c r="BL69" s="352"/>
      <c r="BM69" s="352"/>
      <c r="BN69" s="352"/>
      <c r="BO69" s="352"/>
      <c r="BP69" s="352"/>
      <c r="BQ69" s="352"/>
      <c r="BR69" s="352"/>
      <c r="BS69" s="352"/>
      <c r="BT69" s="352"/>
      <c r="BU69" s="352"/>
      <c r="BV69" s="352"/>
      <c r="BW69" s="352"/>
      <c r="BX69" s="352"/>
      <c r="BY69" s="352"/>
      <c r="BZ69" s="352"/>
      <c r="CA69" s="352"/>
    </row>
    <row r="70" spans="1:79" ht="14.25" x14ac:dyDescent="0.15">
      <c r="A70" s="103"/>
      <c r="B70" s="352"/>
      <c r="C70" s="352"/>
      <c r="D70" s="352"/>
      <c r="E70" s="352"/>
      <c r="F70" s="352"/>
      <c r="G70" s="352"/>
      <c r="H70" s="352"/>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2"/>
      <c r="AI70" s="352"/>
      <c r="AJ70" s="352"/>
      <c r="AK70" s="352"/>
      <c r="AL70" s="352"/>
      <c r="AM70" s="352"/>
      <c r="AN70" s="352"/>
      <c r="AO70" s="352"/>
      <c r="AP70" s="352"/>
      <c r="AQ70" s="352"/>
      <c r="AR70" s="352"/>
      <c r="AS70" s="352"/>
      <c r="AT70" s="352"/>
      <c r="AU70" s="352"/>
      <c r="AV70" s="352"/>
      <c r="AW70" s="352"/>
      <c r="AX70" s="352"/>
      <c r="AY70" s="352"/>
      <c r="AZ70" s="352"/>
      <c r="BA70" s="352"/>
      <c r="BB70" s="352"/>
      <c r="BC70" s="352"/>
      <c r="BD70" s="352"/>
      <c r="BE70" s="352"/>
      <c r="BF70" s="352"/>
      <c r="BG70" s="352"/>
      <c r="BH70" s="352"/>
      <c r="BI70" s="352"/>
      <c r="BJ70" s="352"/>
      <c r="BK70" s="352"/>
      <c r="BL70" s="352"/>
      <c r="BM70" s="352"/>
      <c r="BN70" s="352"/>
      <c r="BO70" s="352"/>
      <c r="BP70" s="352"/>
      <c r="BQ70" s="352"/>
      <c r="BR70" s="352"/>
      <c r="BS70" s="352"/>
      <c r="BT70" s="352"/>
      <c r="BU70" s="352"/>
      <c r="BV70" s="352"/>
      <c r="BW70" s="352"/>
      <c r="BX70" s="352"/>
      <c r="BY70" s="352"/>
      <c r="BZ70" s="352"/>
      <c r="CA70" s="352"/>
    </row>
    <row r="71" spans="1:79" ht="14.25" x14ac:dyDescent="0.15">
      <c r="A71" s="103"/>
      <c r="B71" s="352"/>
      <c r="C71" s="352"/>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c r="AG71" s="352"/>
      <c r="AH71" s="352"/>
      <c r="AI71" s="352"/>
      <c r="AJ71" s="352"/>
      <c r="AK71" s="352"/>
      <c r="AL71" s="352"/>
      <c r="AM71" s="352"/>
      <c r="AN71" s="352"/>
      <c r="AO71" s="352"/>
      <c r="AP71" s="352"/>
      <c r="AQ71" s="352"/>
      <c r="AR71" s="352"/>
      <c r="AS71" s="352"/>
      <c r="AT71" s="352"/>
      <c r="AU71" s="352"/>
      <c r="AV71" s="352"/>
      <c r="AW71" s="352"/>
      <c r="AX71" s="352"/>
      <c r="AY71" s="352"/>
      <c r="AZ71" s="352"/>
      <c r="BA71" s="352"/>
      <c r="BB71" s="352"/>
      <c r="BC71" s="352"/>
      <c r="BD71" s="352"/>
      <c r="BE71" s="352"/>
      <c r="BF71" s="352"/>
      <c r="BG71" s="352"/>
      <c r="BH71" s="352"/>
      <c r="BI71" s="352"/>
      <c r="BJ71" s="352"/>
      <c r="BK71" s="352"/>
      <c r="BL71" s="352"/>
      <c r="BM71" s="352"/>
      <c r="BN71" s="352"/>
      <c r="BO71" s="352"/>
      <c r="BP71" s="352"/>
      <c r="BQ71" s="352"/>
      <c r="BR71" s="352"/>
      <c r="BS71" s="352"/>
      <c r="BT71" s="352"/>
      <c r="BU71" s="352"/>
      <c r="BV71" s="352"/>
      <c r="BW71" s="352"/>
      <c r="BX71" s="352"/>
      <c r="BY71" s="352"/>
      <c r="BZ71" s="352"/>
      <c r="CA71" s="352"/>
    </row>
    <row r="72" spans="1:79" ht="14.25" x14ac:dyDescent="0.15">
      <c r="A72" s="103"/>
      <c r="B72" s="352"/>
      <c r="C72" s="352"/>
      <c r="D72" s="352"/>
      <c r="E72" s="352"/>
      <c r="F72" s="352"/>
      <c r="G72" s="352"/>
      <c r="H72" s="352"/>
      <c r="I72" s="352"/>
      <c r="J72" s="352"/>
      <c r="K72" s="352"/>
      <c r="L72" s="352"/>
      <c r="M72" s="352"/>
      <c r="N72" s="352"/>
      <c r="O72" s="352"/>
      <c r="P72" s="352"/>
      <c r="Q72" s="352"/>
      <c r="R72" s="352"/>
      <c r="S72" s="352"/>
      <c r="T72" s="352"/>
      <c r="U72" s="352"/>
      <c r="V72" s="352"/>
      <c r="W72" s="352"/>
      <c r="X72" s="352"/>
      <c r="Y72" s="352"/>
      <c r="Z72" s="352"/>
      <c r="AA72" s="352"/>
      <c r="AB72" s="352"/>
      <c r="AC72" s="352"/>
      <c r="AD72" s="352"/>
      <c r="AE72" s="352"/>
      <c r="AF72" s="352"/>
      <c r="AG72" s="352"/>
      <c r="AH72" s="352"/>
      <c r="AI72" s="352"/>
      <c r="AJ72" s="352"/>
      <c r="AK72" s="352"/>
      <c r="AL72" s="352"/>
      <c r="AM72" s="352"/>
      <c r="AN72" s="352"/>
      <c r="AO72" s="352"/>
      <c r="AP72" s="352"/>
      <c r="AQ72" s="352"/>
      <c r="AR72" s="352"/>
      <c r="AS72" s="352"/>
      <c r="AT72" s="352"/>
      <c r="AU72" s="352"/>
      <c r="AV72" s="352"/>
      <c r="AW72" s="352"/>
      <c r="AX72" s="352"/>
      <c r="AY72" s="352"/>
      <c r="AZ72" s="352"/>
      <c r="BA72" s="352"/>
      <c r="BB72" s="352"/>
      <c r="BC72" s="352"/>
      <c r="BD72" s="352"/>
      <c r="BE72" s="352"/>
      <c r="BF72" s="352"/>
      <c r="BG72" s="352"/>
      <c r="BH72" s="352"/>
      <c r="BI72" s="352"/>
      <c r="BJ72" s="352"/>
      <c r="BK72" s="352"/>
      <c r="BL72" s="352"/>
      <c r="BM72" s="352"/>
      <c r="BN72" s="352"/>
      <c r="BO72" s="352"/>
      <c r="BP72" s="352"/>
      <c r="BQ72" s="352"/>
      <c r="BR72" s="352"/>
      <c r="BS72" s="352"/>
      <c r="BT72" s="352"/>
      <c r="BU72" s="352"/>
      <c r="BV72" s="352"/>
      <c r="BW72" s="352"/>
      <c r="BX72" s="352"/>
      <c r="BY72" s="352"/>
      <c r="BZ72" s="352"/>
      <c r="CA72" s="352"/>
    </row>
    <row r="73" spans="1:79" ht="14.25" x14ac:dyDescent="0.15">
      <c r="A73" s="103"/>
      <c r="B73" s="352"/>
      <c r="C73" s="352"/>
      <c r="D73" s="352"/>
      <c r="E73" s="352"/>
      <c r="F73" s="352"/>
      <c r="G73" s="352"/>
      <c r="H73" s="352"/>
      <c r="I73" s="352"/>
      <c r="J73" s="352"/>
      <c r="K73" s="352"/>
      <c r="L73" s="352"/>
      <c r="M73" s="352"/>
      <c r="N73" s="352"/>
      <c r="O73" s="352"/>
      <c r="P73" s="352"/>
      <c r="Q73" s="352"/>
      <c r="R73" s="352"/>
      <c r="S73" s="352"/>
      <c r="T73" s="352"/>
      <c r="U73" s="352"/>
      <c r="V73" s="352"/>
      <c r="W73" s="352"/>
      <c r="X73" s="352"/>
      <c r="Y73" s="352"/>
      <c r="Z73" s="352"/>
      <c r="AA73" s="352"/>
      <c r="AB73" s="352"/>
      <c r="AC73" s="352"/>
      <c r="AD73" s="352"/>
      <c r="AE73" s="352"/>
      <c r="AF73" s="352"/>
      <c r="AG73" s="352"/>
      <c r="AH73" s="352"/>
      <c r="AI73" s="352"/>
      <c r="AJ73" s="352"/>
      <c r="AK73" s="352"/>
      <c r="AL73" s="352"/>
      <c r="AM73" s="352"/>
      <c r="AN73" s="352"/>
      <c r="AO73" s="352"/>
      <c r="AP73" s="352"/>
      <c r="AQ73" s="352"/>
      <c r="AR73" s="352"/>
      <c r="AS73" s="352"/>
      <c r="AT73" s="352"/>
      <c r="AU73" s="352"/>
      <c r="AV73" s="352"/>
      <c r="AW73" s="352"/>
      <c r="AX73" s="352"/>
      <c r="AY73" s="352"/>
      <c r="AZ73" s="352"/>
      <c r="BA73" s="352"/>
      <c r="BB73" s="352"/>
      <c r="BC73" s="352"/>
      <c r="BD73" s="352"/>
      <c r="BE73" s="352"/>
      <c r="BF73" s="352"/>
      <c r="BG73" s="352"/>
      <c r="BH73" s="352"/>
      <c r="BI73" s="352"/>
      <c r="BJ73" s="352"/>
      <c r="BK73" s="352"/>
      <c r="BL73" s="352"/>
      <c r="BM73" s="352"/>
      <c r="BN73" s="352"/>
      <c r="BO73" s="352"/>
      <c r="BP73" s="352"/>
      <c r="BQ73" s="352"/>
      <c r="BR73" s="352"/>
      <c r="BS73" s="352"/>
      <c r="BT73" s="352"/>
      <c r="BU73" s="352"/>
      <c r="BV73" s="352"/>
      <c r="BW73" s="352"/>
      <c r="BX73" s="352"/>
      <c r="BY73" s="352"/>
      <c r="BZ73" s="352"/>
      <c r="CA73" s="352"/>
    </row>
    <row r="74" spans="1:79" ht="14.25" x14ac:dyDescent="0.15">
      <c r="A74" s="103"/>
      <c r="B74" s="352"/>
      <c r="C74" s="352"/>
      <c r="D74" s="352"/>
      <c r="E74" s="352"/>
      <c r="F74" s="352"/>
      <c r="G74" s="352"/>
      <c r="H74" s="352"/>
      <c r="I74" s="352"/>
      <c r="J74" s="352"/>
      <c r="K74" s="352"/>
      <c r="L74" s="352"/>
      <c r="M74" s="352"/>
      <c r="N74" s="352"/>
      <c r="O74" s="352"/>
      <c r="P74" s="352"/>
      <c r="Q74" s="352"/>
      <c r="R74" s="352"/>
      <c r="S74" s="352"/>
      <c r="T74" s="352"/>
      <c r="U74" s="352"/>
      <c r="V74" s="352"/>
      <c r="W74" s="352"/>
      <c r="X74" s="352"/>
      <c r="Y74" s="352"/>
      <c r="Z74" s="352"/>
      <c r="AA74" s="352"/>
      <c r="AB74" s="352"/>
      <c r="AC74" s="352"/>
      <c r="AD74" s="352"/>
      <c r="AE74" s="352"/>
      <c r="AF74" s="352"/>
      <c r="AG74" s="352"/>
      <c r="AH74" s="352"/>
      <c r="AI74" s="352"/>
      <c r="AJ74" s="352"/>
      <c r="AK74" s="352"/>
      <c r="AL74" s="352"/>
      <c r="AM74" s="352"/>
      <c r="AN74" s="352"/>
      <c r="AO74" s="352"/>
      <c r="AP74" s="352"/>
      <c r="AQ74" s="352"/>
      <c r="AR74" s="352"/>
      <c r="AS74" s="352"/>
      <c r="AT74" s="352"/>
      <c r="AU74" s="352"/>
      <c r="AV74" s="352"/>
      <c r="AW74" s="352"/>
      <c r="AX74" s="352"/>
      <c r="AY74" s="352"/>
      <c r="AZ74" s="352"/>
      <c r="BA74" s="352"/>
      <c r="BB74" s="352"/>
      <c r="BC74" s="352"/>
      <c r="BD74" s="352"/>
      <c r="BE74" s="352"/>
      <c r="BF74" s="352"/>
      <c r="BG74" s="352"/>
      <c r="BH74" s="352"/>
      <c r="BI74" s="352"/>
      <c r="BJ74" s="352"/>
      <c r="BK74" s="352"/>
      <c r="BL74" s="352"/>
      <c r="BM74" s="352"/>
      <c r="BN74" s="352"/>
      <c r="BO74" s="352"/>
      <c r="BP74" s="352"/>
      <c r="BQ74" s="352"/>
      <c r="BR74" s="352"/>
      <c r="BS74" s="352"/>
      <c r="BT74" s="352"/>
      <c r="BU74" s="352"/>
      <c r="BV74" s="352"/>
      <c r="BW74" s="352"/>
      <c r="BX74" s="352"/>
      <c r="BY74" s="352"/>
      <c r="BZ74" s="352"/>
      <c r="CA74" s="352"/>
    </row>
    <row r="75" spans="1:79" ht="14.25" x14ac:dyDescent="0.15">
      <c r="A75" s="103"/>
      <c r="B75" s="352"/>
      <c r="C75" s="352"/>
      <c r="D75" s="352"/>
      <c r="E75" s="352"/>
      <c r="F75" s="352"/>
      <c r="G75" s="352"/>
      <c r="H75" s="352"/>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2"/>
      <c r="AJ75" s="352"/>
      <c r="AK75" s="352"/>
      <c r="AL75" s="352"/>
      <c r="AM75" s="352"/>
      <c r="AN75" s="352"/>
      <c r="AO75" s="352"/>
      <c r="AP75" s="352"/>
      <c r="AQ75" s="352"/>
      <c r="AR75" s="352"/>
      <c r="AS75" s="352"/>
      <c r="AT75" s="352"/>
      <c r="AU75" s="352"/>
      <c r="AV75" s="352"/>
      <c r="AW75" s="352"/>
      <c r="AX75" s="352"/>
      <c r="AY75" s="352"/>
      <c r="AZ75" s="352"/>
      <c r="BA75" s="352"/>
      <c r="BB75" s="352"/>
      <c r="BC75" s="352"/>
      <c r="BD75" s="352"/>
      <c r="BE75" s="352"/>
      <c r="BF75" s="352"/>
      <c r="BG75" s="352"/>
      <c r="BH75" s="352"/>
      <c r="BI75" s="352"/>
      <c r="BJ75" s="352"/>
      <c r="BK75" s="352"/>
      <c r="BL75" s="352"/>
      <c r="BM75" s="352"/>
      <c r="BN75" s="352"/>
      <c r="BO75" s="352"/>
      <c r="BP75" s="352"/>
      <c r="BQ75" s="352"/>
      <c r="BR75" s="352"/>
      <c r="BS75" s="352"/>
      <c r="BT75" s="352"/>
      <c r="BU75" s="352"/>
      <c r="BV75" s="352"/>
      <c r="BW75" s="352"/>
      <c r="BX75" s="352"/>
      <c r="BY75" s="352"/>
      <c r="BZ75" s="352"/>
      <c r="CA75" s="352"/>
    </row>
    <row r="76" spans="1:79" ht="14.25" x14ac:dyDescent="0.15">
      <c r="A76" s="103"/>
      <c r="B76" s="352"/>
      <c r="C76" s="352"/>
      <c r="D76" s="352"/>
      <c r="E76" s="352"/>
      <c r="F76" s="352"/>
      <c r="G76" s="352"/>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52"/>
      <c r="AJ76" s="352"/>
      <c r="AK76" s="352"/>
      <c r="AL76" s="352"/>
      <c r="AM76" s="352"/>
      <c r="AN76" s="352"/>
      <c r="AO76" s="352"/>
      <c r="AP76" s="352"/>
      <c r="AQ76" s="352"/>
      <c r="AR76" s="352"/>
      <c r="AS76" s="352"/>
      <c r="AT76" s="352"/>
      <c r="AU76" s="352"/>
      <c r="AV76" s="352"/>
      <c r="AW76" s="352"/>
      <c r="AX76" s="352"/>
      <c r="AY76" s="352"/>
      <c r="AZ76" s="352"/>
      <c r="BA76" s="352"/>
      <c r="BB76" s="352"/>
      <c r="BC76" s="352"/>
      <c r="BD76" s="352"/>
      <c r="BE76" s="352"/>
      <c r="BF76" s="352"/>
      <c r="BG76" s="352"/>
      <c r="BH76" s="352"/>
      <c r="BI76" s="352"/>
      <c r="BJ76" s="352"/>
      <c r="BK76" s="352"/>
      <c r="BL76" s="352"/>
      <c r="BM76" s="352"/>
      <c r="BN76" s="352"/>
      <c r="BO76" s="352"/>
      <c r="BP76" s="352"/>
      <c r="BQ76" s="352"/>
      <c r="BR76" s="352"/>
      <c r="BS76" s="352"/>
      <c r="BT76" s="352"/>
      <c r="BU76" s="352"/>
      <c r="BV76" s="352"/>
      <c r="BW76" s="352"/>
      <c r="BX76" s="352"/>
      <c r="BY76" s="352"/>
      <c r="BZ76" s="352"/>
      <c r="CA76" s="352"/>
    </row>
    <row r="77" spans="1:79" ht="14.25" x14ac:dyDescent="0.15">
      <c r="A77" s="103"/>
      <c r="B77" s="352"/>
      <c r="C77" s="352"/>
      <c r="D77" s="352"/>
      <c r="E77" s="352"/>
      <c r="F77" s="352"/>
      <c r="G77" s="352"/>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2"/>
      <c r="AO77" s="352"/>
      <c r="AP77" s="352"/>
      <c r="AQ77" s="352"/>
      <c r="AR77" s="352"/>
      <c r="AS77" s="352"/>
      <c r="AT77" s="352"/>
      <c r="AU77" s="352"/>
      <c r="AV77" s="352"/>
      <c r="AW77" s="352"/>
      <c r="AX77" s="352"/>
      <c r="AY77" s="352"/>
      <c r="AZ77" s="352"/>
      <c r="BA77" s="352"/>
      <c r="BB77" s="352"/>
      <c r="BC77" s="352"/>
      <c r="BD77" s="352"/>
      <c r="BE77" s="352"/>
      <c r="BF77" s="352"/>
      <c r="BG77" s="352"/>
      <c r="BH77" s="352"/>
      <c r="BI77" s="352"/>
      <c r="BJ77" s="352"/>
      <c r="BK77" s="352"/>
      <c r="BL77" s="352"/>
      <c r="BM77" s="352"/>
      <c r="BN77" s="352"/>
      <c r="BO77" s="352"/>
      <c r="BP77" s="352"/>
      <c r="BQ77" s="352"/>
      <c r="BR77" s="352"/>
      <c r="BS77" s="352"/>
      <c r="BT77" s="352"/>
      <c r="BU77" s="352"/>
      <c r="BV77" s="352"/>
      <c r="BW77" s="352"/>
      <c r="BX77" s="352"/>
      <c r="BY77" s="352"/>
      <c r="BZ77" s="352"/>
      <c r="CA77" s="352"/>
    </row>
    <row r="78" spans="1:79" ht="14.25" x14ac:dyDescent="0.15">
      <c r="A78" s="103"/>
      <c r="B78" s="352"/>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2"/>
      <c r="AL78" s="352"/>
      <c r="AM78" s="352"/>
      <c r="AN78" s="352"/>
      <c r="AO78" s="352"/>
      <c r="AP78" s="352"/>
      <c r="AQ78" s="352"/>
      <c r="AR78" s="352"/>
      <c r="AS78" s="352"/>
      <c r="AT78" s="352"/>
      <c r="AU78" s="352"/>
      <c r="AV78" s="352"/>
      <c r="AW78" s="352"/>
      <c r="AX78" s="352"/>
      <c r="AY78" s="352"/>
      <c r="AZ78" s="352"/>
      <c r="BA78" s="352"/>
      <c r="BB78" s="352"/>
      <c r="BC78" s="352"/>
      <c r="BD78" s="352"/>
      <c r="BE78" s="352"/>
      <c r="BF78" s="352"/>
      <c r="BG78" s="352"/>
      <c r="BH78" s="352"/>
      <c r="BI78" s="352"/>
      <c r="BJ78" s="352"/>
      <c r="BK78" s="352"/>
      <c r="BL78" s="352"/>
      <c r="BM78" s="352"/>
      <c r="BN78" s="352"/>
      <c r="BO78" s="352"/>
      <c r="BP78" s="352"/>
      <c r="BQ78" s="352"/>
      <c r="BR78" s="352"/>
      <c r="BS78" s="352"/>
      <c r="BT78" s="352"/>
      <c r="BU78" s="352"/>
      <c r="BV78" s="352"/>
      <c r="BW78" s="352"/>
      <c r="BX78" s="352"/>
      <c r="BY78" s="352"/>
      <c r="BZ78" s="352"/>
      <c r="CA78" s="352"/>
    </row>
    <row r="79" spans="1:79" ht="14.25" x14ac:dyDescent="0.15">
      <c r="A79" s="103"/>
      <c r="B79" s="352"/>
      <c r="C79" s="352"/>
      <c r="D79" s="352"/>
      <c r="E79" s="352"/>
      <c r="F79" s="352"/>
      <c r="G79" s="352"/>
      <c r="H79" s="352"/>
      <c r="I79" s="352"/>
      <c r="J79" s="352"/>
      <c r="K79" s="352"/>
      <c r="L79" s="352"/>
      <c r="M79" s="352"/>
      <c r="N79" s="352"/>
      <c r="O79" s="352"/>
      <c r="P79" s="352"/>
      <c r="Q79" s="352"/>
      <c r="R79" s="352"/>
      <c r="S79" s="352"/>
      <c r="T79" s="352"/>
      <c r="U79" s="352"/>
      <c r="V79" s="352"/>
      <c r="W79" s="352"/>
      <c r="X79" s="352"/>
      <c r="Y79" s="352"/>
      <c r="Z79" s="352"/>
      <c r="AA79" s="352"/>
      <c r="AB79" s="352"/>
      <c r="AC79" s="352"/>
      <c r="AD79" s="352"/>
      <c r="AE79" s="352"/>
      <c r="AF79" s="352"/>
      <c r="AG79" s="352"/>
      <c r="AH79" s="352"/>
      <c r="AI79" s="352"/>
      <c r="AJ79" s="352"/>
      <c r="AK79" s="352"/>
      <c r="AL79" s="352"/>
      <c r="AM79" s="352"/>
      <c r="AN79" s="352"/>
      <c r="AO79" s="352"/>
      <c r="AP79" s="352"/>
      <c r="AQ79" s="352"/>
      <c r="AR79" s="352"/>
      <c r="AS79" s="352"/>
      <c r="AT79" s="352"/>
      <c r="AU79" s="352"/>
      <c r="AV79" s="352"/>
      <c r="AW79" s="352"/>
      <c r="AX79" s="352"/>
      <c r="AY79" s="352"/>
      <c r="AZ79" s="352"/>
      <c r="BA79" s="352"/>
      <c r="BB79" s="352"/>
      <c r="BC79" s="352"/>
      <c r="BD79" s="352"/>
      <c r="BE79" s="352"/>
      <c r="BF79" s="352"/>
      <c r="BG79" s="352"/>
      <c r="BH79" s="352"/>
      <c r="BI79" s="352"/>
      <c r="BJ79" s="352"/>
      <c r="BK79" s="352"/>
      <c r="BL79" s="352"/>
      <c r="BM79" s="352"/>
      <c r="BN79" s="352"/>
      <c r="BO79" s="352"/>
      <c r="BP79" s="352"/>
      <c r="BQ79" s="352"/>
      <c r="BR79" s="352"/>
      <c r="BS79" s="352"/>
      <c r="BT79" s="352"/>
      <c r="BU79" s="352"/>
      <c r="BV79" s="352"/>
      <c r="BW79" s="352"/>
      <c r="BX79" s="352"/>
      <c r="BY79" s="352"/>
      <c r="BZ79" s="352"/>
      <c r="CA79" s="352"/>
    </row>
    <row r="80" spans="1:79" ht="14.25" x14ac:dyDescent="0.15">
      <c r="A80" s="103"/>
      <c r="B80" s="352"/>
      <c r="C80" s="352"/>
      <c r="D80" s="352"/>
      <c r="E80" s="352"/>
      <c r="F80" s="352"/>
      <c r="G80" s="352"/>
      <c r="H80" s="352"/>
      <c r="I80" s="352"/>
      <c r="J80" s="352"/>
      <c r="K80" s="352"/>
      <c r="L80" s="352"/>
      <c r="M80" s="352"/>
      <c r="N80" s="352"/>
      <c r="O80" s="352"/>
      <c r="P80" s="352"/>
      <c r="Q80" s="352"/>
      <c r="R80" s="352"/>
      <c r="S80" s="352"/>
      <c r="T80" s="352"/>
      <c r="U80" s="352"/>
      <c r="V80" s="352"/>
      <c r="W80" s="352"/>
      <c r="X80" s="352"/>
      <c r="Y80" s="352"/>
      <c r="Z80" s="352"/>
      <c r="AA80" s="352"/>
      <c r="AB80" s="352"/>
      <c r="AC80" s="352"/>
      <c r="AD80" s="352"/>
      <c r="AE80" s="352"/>
      <c r="AF80" s="352"/>
      <c r="AG80" s="352"/>
      <c r="AH80" s="352"/>
      <c r="AI80" s="352"/>
      <c r="AJ80" s="352"/>
      <c r="AK80" s="352"/>
      <c r="AL80" s="352"/>
      <c r="AM80" s="352"/>
      <c r="AN80" s="352"/>
      <c r="AO80" s="352"/>
      <c r="AP80" s="352"/>
      <c r="AQ80" s="352"/>
      <c r="AR80" s="352"/>
      <c r="AS80" s="352"/>
      <c r="AT80" s="352"/>
      <c r="AU80" s="352"/>
      <c r="AV80" s="352"/>
      <c r="AW80" s="352"/>
      <c r="AX80" s="352"/>
      <c r="AY80" s="352"/>
      <c r="AZ80" s="352"/>
      <c r="BA80" s="352"/>
      <c r="BB80" s="352"/>
      <c r="BC80" s="352"/>
      <c r="BD80" s="352"/>
      <c r="BE80" s="352"/>
      <c r="BF80" s="352"/>
      <c r="BG80" s="352"/>
      <c r="BH80" s="352"/>
      <c r="BI80" s="352"/>
      <c r="BJ80" s="352"/>
      <c r="BK80" s="352"/>
      <c r="BL80" s="352"/>
      <c r="BM80" s="352"/>
      <c r="BN80" s="352"/>
      <c r="BO80" s="352"/>
      <c r="BP80" s="352"/>
      <c r="BQ80" s="352"/>
      <c r="BR80" s="352"/>
      <c r="BS80" s="352"/>
      <c r="BT80" s="352"/>
      <c r="BU80" s="352"/>
      <c r="BV80" s="352"/>
      <c r="BW80" s="352"/>
      <c r="BX80" s="352"/>
      <c r="BY80" s="352"/>
      <c r="BZ80" s="352"/>
      <c r="CA80" s="352"/>
    </row>
    <row r="81" spans="1:79" ht="14.25" x14ac:dyDescent="0.15">
      <c r="A81" s="103"/>
      <c r="B81" s="352"/>
      <c r="C81" s="352"/>
      <c r="D81" s="352"/>
      <c r="E81" s="352"/>
      <c r="F81" s="352"/>
      <c r="G81" s="352"/>
      <c r="H81" s="352"/>
      <c r="I81" s="352"/>
      <c r="J81" s="352"/>
      <c r="K81" s="352"/>
      <c r="L81" s="352"/>
      <c r="M81" s="352"/>
      <c r="N81" s="352"/>
      <c r="O81" s="352"/>
      <c r="P81" s="352"/>
      <c r="Q81" s="352"/>
      <c r="R81" s="352"/>
      <c r="S81" s="352"/>
      <c r="T81" s="352"/>
      <c r="U81" s="352"/>
      <c r="V81" s="352"/>
      <c r="W81" s="352"/>
      <c r="X81" s="352"/>
      <c r="Y81" s="352"/>
      <c r="Z81" s="352"/>
      <c r="AA81" s="352"/>
      <c r="AB81" s="352"/>
      <c r="AC81" s="352"/>
      <c r="AD81" s="352"/>
      <c r="AE81" s="352"/>
      <c r="AF81" s="352"/>
      <c r="AG81" s="352"/>
      <c r="AH81" s="352"/>
      <c r="AI81" s="352"/>
      <c r="AJ81" s="352"/>
      <c r="AK81" s="352"/>
      <c r="AL81" s="352"/>
      <c r="AM81" s="352"/>
      <c r="AN81" s="352"/>
      <c r="AO81" s="352"/>
      <c r="AP81" s="352"/>
      <c r="AQ81" s="352"/>
      <c r="AR81" s="352"/>
      <c r="AS81" s="352"/>
      <c r="AT81" s="352"/>
      <c r="AU81" s="352"/>
      <c r="AV81" s="352"/>
      <c r="AW81" s="352"/>
      <c r="AX81" s="352"/>
      <c r="AY81" s="352"/>
      <c r="AZ81" s="352"/>
      <c r="BA81" s="352"/>
      <c r="BB81" s="352"/>
      <c r="BC81" s="352"/>
      <c r="BD81" s="352"/>
      <c r="BE81" s="352"/>
      <c r="BF81" s="352"/>
      <c r="BG81" s="352"/>
      <c r="BH81" s="352"/>
      <c r="BI81" s="352"/>
      <c r="BJ81" s="352"/>
      <c r="BK81" s="352"/>
      <c r="BL81" s="352"/>
      <c r="BM81" s="352"/>
      <c r="BN81" s="352"/>
      <c r="BO81" s="352"/>
      <c r="BP81" s="352"/>
      <c r="BQ81" s="352"/>
      <c r="BR81" s="352"/>
      <c r="BS81" s="352"/>
      <c r="BT81" s="352"/>
      <c r="BU81" s="352"/>
      <c r="BV81" s="352"/>
      <c r="BW81" s="352"/>
      <c r="BX81" s="352"/>
      <c r="BY81" s="352"/>
      <c r="BZ81" s="352"/>
      <c r="CA81" s="352"/>
    </row>
    <row r="82" spans="1:79" ht="14.25" x14ac:dyDescent="0.15">
      <c r="A82" s="103"/>
      <c r="B82" s="352"/>
      <c r="C82" s="352"/>
      <c r="D82" s="352"/>
      <c r="E82" s="352"/>
      <c r="F82" s="352"/>
      <c r="G82" s="352"/>
      <c r="H82" s="352"/>
      <c r="I82" s="352"/>
      <c r="J82" s="352"/>
      <c r="K82" s="352"/>
      <c r="L82" s="352"/>
      <c r="M82" s="352"/>
      <c r="N82" s="352"/>
      <c r="O82" s="352"/>
      <c r="P82" s="352"/>
      <c r="Q82" s="352"/>
      <c r="R82" s="352"/>
      <c r="S82" s="352"/>
      <c r="T82" s="352"/>
      <c r="U82" s="352"/>
      <c r="V82" s="352"/>
      <c r="W82" s="352"/>
      <c r="X82" s="352"/>
      <c r="Y82" s="352"/>
      <c r="Z82" s="352"/>
      <c r="AA82" s="352"/>
      <c r="AB82" s="352"/>
      <c r="AC82" s="352"/>
      <c r="AD82" s="352"/>
      <c r="AE82" s="352"/>
      <c r="AF82" s="352"/>
      <c r="AG82" s="352"/>
      <c r="AH82" s="352"/>
      <c r="AI82" s="352"/>
      <c r="AJ82" s="352"/>
      <c r="AK82" s="352"/>
      <c r="AL82" s="352"/>
      <c r="AM82" s="352"/>
      <c r="AN82" s="352"/>
      <c r="AO82" s="352"/>
      <c r="AP82" s="352"/>
      <c r="AQ82" s="352"/>
      <c r="AR82" s="352"/>
      <c r="AS82" s="352"/>
      <c r="AT82" s="352"/>
      <c r="AU82" s="352"/>
      <c r="AV82" s="352"/>
      <c r="AW82" s="352"/>
      <c r="AX82" s="352"/>
      <c r="AY82" s="352"/>
      <c r="AZ82" s="352"/>
      <c r="BA82" s="352"/>
      <c r="BB82" s="352"/>
      <c r="BC82" s="352"/>
      <c r="BD82" s="352"/>
      <c r="BE82" s="352"/>
      <c r="BF82" s="352"/>
      <c r="BG82" s="352"/>
      <c r="BH82" s="352"/>
      <c r="BI82" s="352"/>
      <c r="BJ82" s="352"/>
      <c r="BK82" s="352"/>
      <c r="BL82" s="352"/>
      <c r="BM82" s="352"/>
      <c r="BN82" s="352"/>
      <c r="BO82" s="352"/>
      <c r="BP82" s="352"/>
      <c r="BQ82" s="352"/>
      <c r="BR82" s="352"/>
      <c r="BS82" s="352"/>
      <c r="BT82" s="352"/>
      <c r="BU82" s="352"/>
      <c r="BV82" s="352"/>
      <c r="BW82" s="352"/>
      <c r="BX82" s="352"/>
      <c r="BY82" s="352"/>
      <c r="BZ82" s="352"/>
      <c r="CA82" s="352"/>
    </row>
    <row r="83" spans="1:79" ht="14.25" x14ac:dyDescent="0.15">
      <c r="A83" s="103"/>
      <c r="B83" s="352"/>
      <c r="C83" s="352"/>
      <c r="D83" s="352"/>
      <c r="E83" s="352"/>
      <c r="F83" s="352"/>
      <c r="G83" s="352"/>
      <c r="H83" s="352"/>
      <c r="I83" s="352"/>
      <c r="J83" s="352"/>
      <c r="K83" s="352"/>
      <c r="L83" s="352"/>
      <c r="M83" s="352"/>
      <c r="N83" s="352"/>
      <c r="O83" s="352"/>
      <c r="P83" s="352"/>
      <c r="Q83" s="352"/>
      <c r="R83" s="352"/>
      <c r="S83" s="352"/>
      <c r="T83" s="352"/>
      <c r="U83" s="352"/>
      <c r="V83" s="352"/>
      <c r="W83" s="352"/>
      <c r="X83" s="352"/>
      <c r="Y83" s="352"/>
      <c r="Z83" s="352"/>
      <c r="AA83" s="352"/>
      <c r="AB83" s="352"/>
      <c r="AC83" s="352"/>
      <c r="AD83" s="352"/>
      <c r="AE83" s="352"/>
      <c r="AF83" s="352"/>
      <c r="AG83" s="352"/>
      <c r="AH83" s="352"/>
      <c r="AI83" s="352"/>
      <c r="AJ83" s="352"/>
      <c r="AK83" s="352"/>
      <c r="AL83" s="352"/>
      <c r="AM83" s="352"/>
      <c r="AN83" s="352"/>
      <c r="AO83" s="352"/>
      <c r="AP83" s="352"/>
      <c r="AQ83" s="352"/>
      <c r="AR83" s="352"/>
      <c r="AS83" s="352"/>
      <c r="AT83" s="352"/>
      <c r="AU83" s="352"/>
      <c r="AV83" s="352"/>
      <c r="AW83" s="352"/>
      <c r="AX83" s="352"/>
      <c r="AY83" s="352"/>
      <c r="AZ83" s="352"/>
      <c r="BA83" s="352"/>
      <c r="BB83" s="352"/>
      <c r="BC83" s="352"/>
      <c r="BD83" s="352"/>
      <c r="BE83" s="352"/>
      <c r="BF83" s="352"/>
      <c r="BG83" s="352"/>
      <c r="BH83" s="352"/>
      <c r="BI83" s="352"/>
      <c r="BJ83" s="352"/>
      <c r="BK83" s="352"/>
      <c r="BL83" s="352"/>
      <c r="BM83" s="352"/>
      <c r="BN83" s="352"/>
      <c r="BO83" s="352"/>
      <c r="BP83" s="352"/>
      <c r="BQ83" s="352"/>
      <c r="BR83" s="352"/>
      <c r="BS83" s="352"/>
      <c r="BT83" s="352"/>
      <c r="BU83" s="352"/>
      <c r="BV83" s="352"/>
      <c r="BW83" s="352"/>
      <c r="BX83" s="352"/>
      <c r="BY83" s="352"/>
      <c r="BZ83" s="352"/>
      <c r="CA83" s="352"/>
    </row>
    <row r="84" spans="1:79" ht="14.25" x14ac:dyDescent="0.15">
      <c r="A84" s="103"/>
      <c r="B84" s="352"/>
      <c r="C84" s="352"/>
      <c r="D84" s="352"/>
      <c r="E84" s="352"/>
      <c r="F84" s="352"/>
      <c r="G84" s="352"/>
      <c r="H84" s="352"/>
      <c r="I84" s="352"/>
      <c r="J84" s="352"/>
      <c r="K84" s="352"/>
      <c r="L84" s="352"/>
      <c r="M84" s="352"/>
      <c r="N84" s="352"/>
      <c r="O84" s="352"/>
      <c r="P84" s="352"/>
      <c r="Q84" s="352"/>
      <c r="R84" s="352"/>
      <c r="S84" s="352"/>
      <c r="T84" s="352"/>
      <c r="U84" s="352"/>
      <c r="V84" s="352"/>
      <c r="W84" s="352"/>
      <c r="X84" s="352"/>
      <c r="Y84" s="352"/>
      <c r="Z84" s="352"/>
      <c r="AA84" s="352"/>
      <c r="AB84" s="352"/>
      <c r="AC84" s="352"/>
      <c r="AD84" s="352"/>
      <c r="AE84" s="352"/>
      <c r="AF84" s="352"/>
      <c r="AG84" s="352"/>
      <c r="AH84" s="352"/>
      <c r="AI84" s="352"/>
      <c r="AJ84" s="352"/>
      <c r="AK84" s="352"/>
      <c r="AL84" s="352"/>
      <c r="AM84" s="352"/>
      <c r="AN84" s="352"/>
      <c r="AO84" s="352"/>
      <c r="AP84" s="352"/>
      <c r="AQ84" s="352"/>
      <c r="AR84" s="352"/>
      <c r="AS84" s="352"/>
      <c r="AT84" s="352"/>
      <c r="AU84" s="352"/>
      <c r="AV84" s="352"/>
      <c r="AW84" s="352"/>
      <c r="AX84" s="352"/>
      <c r="AY84" s="352"/>
      <c r="AZ84" s="352"/>
      <c r="BA84" s="352"/>
      <c r="BB84" s="352"/>
      <c r="BC84" s="352"/>
      <c r="BD84" s="352"/>
      <c r="BE84" s="352"/>
      <c r="BF84" s="352"/>
      <c r="BG84" s="352"/>
      <c r="BH84" s="352"/>
      <c r="BI84" s="352"/>
      <c r="BJ84" s="352"/>
      <c r="BK84" s="352"/>
      <c r="BL84" s="352"/>
      <c r="BM84" s="352"/>
      <c r="BN84" s="352"/>
      <c r="BO84" s="352"/>
      <c r="BP84" s="352"/>
      <c r="BQ84" s="352"/>
      <c r="BR84" s="352"/>
      <c r="BS84" s="352"/>
      <c r="BT84" s="352"/>
      <c r="BU84" s="352"/>
      <c r="BV84" s="352"/>
      <c r="BW84" s="352"/>
      <c r="BX84" s="352"/>
      <c r="BY84" s="352"/>
      <c r="BZ84" s="352"/>
      <c r="CA84" s="352"/>
    </row>
    <row r="85" spans="1:79" ht="14.25" x14ac:dyDescent="0.15">
      <c r="A85" s="103"/>
      <c r="B85" s="352"/>
      <c r="C85" s="352"/>
      <c r="D85" s="352"/>
      <c r="E85" s="352"/>
      <c r="F85" s="352"/>
      <c r="G85" s="352"/>
      <c r="H85" s="352"/>
      <c r="I85" s="352"/>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2"/>
      <c r="AO85" s="352"/>
      <c r="AP85" s="352"/>
      <c r="AQ85" s="352"/>
      <c r="AR85" s="352"/>
      <c r="AS85" s="352"/>
      <c r="AT85" s="352"/>
      <c r="AU85" s="352"/>
      <c r="AV85" s="352"/>
      <c r="AW85" s="352"/>
      <c r="AX85" s="352"/>
      <c r="AY85" s="352"/>
      <c r="AZ85" s="352"/>
      <c r="BA85" s="352"/>
      <c r="BB85" s="352"/>
      <c r="BC85" s="352"/>
      <c r="BD85" s="352"/>
      <c r="BE85" s="352"/>
      <c r="BF85" s="352"/>
      <c r="BG85" s="352"/>
      <c r="BH85" s="352"/>
      <c r="BI85" s="352"/>
      <c r="BJ85" s="352"/>
      <c r="BK85" s="352"/>
      <c r="BL85" s="352"/>
      <c r="BM85" s="352"/>
      <c r="BN85" s="352"/>
      <c r="BO85" s="352"/>
      <c r="BP85" s="352"/>
      <c r="BQ85" s="352"/>
      <c r="BR85" s="352"/>
      <c r="BS85" s="352"/>
      <c r="BT85" s="352"/>
      <c r="BU85" s="352"/>
      <c r="BV85" s="352"/>
      <c r="BW85" s="352"/>
      <c r="BX85" s="352"/>
      <c r="BY85" s="352"/>
      <c r="BZ85" s="352"/>
      <c r="CA85" s="352"/>
    </row>
    <row r="86" spans="1:79" ht="14.25" x14ac:dyDescent="0.15">
      <c r="A86" s="103"/>
      <c r="B86" s="352"/>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2"/>
      <c r="AE86" s="352"/>
      <c r="AF86" s="352"/>
      <c r="AG86" s="352"/>
      <c r="AH86" s="352"/>
      <c r="AI86" s="352"/>
      <c r="AJ86" s="352"/>
      <c r="AK86" s="352"/>
      <c r="AL86" s="352"/>
      <c r="AM86" s="352"/>
      <c r="AN86" s="352"/>
      <c r="AO86" s="352"/>
      <c r="AP86" s="352"/>
      <c r="AQ86" s="352"/>
      <c r="AR86" s="352"/>
      <c r="AS86" s="352"/>
      <c r="AT86" s="352"/>
      <c r="AU86" s="352"/>
      <c r="AV86" s="352"/>
      <c r="AW86" s="352"/>
      <c r="AX86" s="352"/>
      <c r="AY86" s="352"/>
      <c r="AZ86" s="352"/>
      <c r="BA86" s="352"/>
      <c r="BB86" s="352"/>
      <c r="BC86" s="352"/>
      <c r="BD86" s="352"/>
      <c r="BE86" s="352"/>
      <c r="BF86" s="352"/>
      <c r="BG86" s="352"/>
      <c r="BH86" s="352"/>
      <c r="BI86" s="352"/>
      <c r="BJ86" s="352"/>
      <c r="BK86" s="352"/>
      <c r="BL86" s="352"/>
      <c r="BM86" s="352"/>
      <c r="BN86" s="352"/>
      <c r="BO86" s="352"/>
      <c r="BP86" s="352"/>
      <c r="BQ86" s="352"/>
      <c r="BR86" s="352"/>
      <c r="BS86" s="352"/>
      <c r="BT86" s="352"/>
      <c r="BU86" s="352"/>
      <c r="BV86" s="352"/>
      <c r="BW86" s="352"/>
      <c r="BX86" s="352"/>
      <c r="BY86" s="352"/>
      <c r="BZ86" s="352"/>
      <c r="CA86" s="352"/>
    </row>
  </sheetData>
  <sheetProtection selectLockedCells="1"/>
  <mergeCells count="2">
    <mergeCell ref="B49:B62"/>
    <mergeCell ref="B2:C3"/>
  </mergeCells>
  <phoneticPr fontId="0" type="noConversion"/>
  <pageMargins left="0.78740157480314965" right="0.78740157480314965" top="0.39370078740157483" bottom="0.39370078740157483" header="0.51181102362204722" footer="0.51181102362204722"/>
  <pageSetup paperSize="9" scale="61" orientation="landscape" r:id="rId1"/>
  <headerFooter alignWithMargins="0"/>
  <rowBreaks count="1" manualBreakCount="1">
    <brk id="62" max="7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F31A3-923F-43FF-8475-5D39A6235834}">
  <dimension ref="A1:IS33"/>
  <sheetViews>
    <sheetView tabSelected="1" zoomScale="130" zoomScaleNormal="130" workbookViewId="0">
      <selection activeCell="C37" sqref="C37"/>
    </sheetView>
  </sheetViews>
  <sheetFormatPr defaultRowHeight="12" x14ac:dyDescent="0.15"/>
  <cols>
    <col min="2" max="2" width="12.75" customWidth="1"/>
    <col min="3" max="3" width="36.375" customWidth="1"/>
    <col min="5" max="5" width="9.875" bestFit="1" customWidth="1"/>
    <col min="74" max="74" width="12.875" customWidth="1"/>
  </cols>
  <sheetData>
    <row r="1" spans="1:253" s="1" customFormat="1" ht="13.5" thickBot="1" x14ac:dyDescent="0.2">
      <c r="A1" s="259"/>
      <c r="B1" s="259"/>
      <c r="C1" s="259"/>
      <c r="D1" s="259"/>
      <c r="E1" s="259"/>
      <c r="F1" s="355"/>
      <c r="G1" s="355"/>
      <c r="H1" s="355"/>
      <c r="I1" s="355"/>
      <c r="J1" s="355"/>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c r="BV1" s="354"/>
      <c r="BW1" s="354"/>
      <c r="BX1" s="354"/>
    </row>
    <row r="2" spans="1:253" s="1" customFormat="1" ht="16.5" customHeight="1" x14ac:dyDescent="0.15">
      <c r="A2" s="103"/>
      <c r="B2" s="491" t="s">
        <v>858</v>
      </c>
      <c r="C2" s="492"/>
      <c r="D2" s="495" t="str">
        <f>Projeto!D7 &amp; "  -   " &amp; Projeto!D6 &amp; " (" &amp; Projeto!D9 &amp; ")   -   " &amp;Projeto!D8</f>
        <v>TBD - 001  -   NAVIO TANQUE (18.000 TPB)   -   BARÃO VERMELHO</v>
      </c>
      <c r="E2" s="495"/>
      <c r="F2" s="495"/>
      <c r="G2" s="495"/>
      <c r="H2" s="495"/>
      <c r="I2" s="492"/>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4"/>
      <c r="BP2" s="354"/>
      <c r="BQ2" s="354"/>
      <c r="BR2" s="354"/>
      <c r="BS2" s="354"/>
      <c r="BT2" s="354"/>
      <c r="BU2" s="354"/>
      <c r="BV2" s="354"/>
      <c r="BW2" s="354"/>
      <c r="BX2" s="354"/>
    </row>
    <row r="3" spans="1:253" ht="16.5" customHeight="1" thickBot="1" x14ac:dyDescent="0.25">
      <c r="A3" s="259"/>
      <c r="B3" s="493"/>
      <c r="C3" s="494"/>
      <c r="D3" s="496"/>
      <c r="E3" s="496"/>
      <c r="F3" s="496"/>
      <c r="G3" s="496"/>
      <c r="H3" s="496"/>
      <c r="I3" s="497"/>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P3" s="412"/>
      <c r="AQ3" s="412"/>
      <c r="AR3" s="412"/>
      <c r="AS3" s="412"/>
      <c r="AT3" s="412"/>
      <c r="AU3" s="412"/>
      <c r="AV3" s="412"/>
      <c r="AW3" s="412"/>
      <c r="AX3" s="412"/>
      <c r="AY3" s="412"/>
      <c r="AZ3" s="412"/>
      <c r="BA3" s="412"/>
      <c r="BB3" s="412"/>
      <c r="BC3" s="412"/>
      <c r="BD3" s="412"/>
      <c r="BE3" s="412"/>
      <c r="BF3" s="412"/>
      <c r="BG3" s="412"/>
      <c r="BH3" s="412"/>
      <c r="BI3" s="412"/>
      <c r="BJ3" s="412"/>
      <c r="BK3" s="412"/>
      <c r="BL3" s="412"/>
      <c r="BM3" s="412"/>
      <c r="BN3" s="412"/>
      <c r="BO3" s="412"/>
      <c r="BP3" s="412"/>
      <c r="BQ3" s="412"/>
      <c r="BR3" s="412"/>
      <c r="BS3" s="412"/>
      <c r="BT3" s="412"/>
      <c r="BU3" s="412"/>
      <c r="BV3" s="412"/>
      <c r="BW3" s="350"/>
      <c r="BX3" s="350"/>
      <c r="BY3" s="10"/>
      <c r="BZ3" s="10"/>
      <c r="CA3" s="10"/>
      <c r="CB3" s="10"/>
      <c r="CC3" s="10"/>
      <c r="CD3" s="10"/>
      <c r="CE3" s="10"/>
      <c r="CF3" s="10"/>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row>
    <row r="4" spans="1:253" ht="15" customHeight="1" thickBot="1" x14ac:dyDescent="0.25">
      <c r="A4" s="103"/>
      <c r="B4" s="493"/>
      <c r="C4" s="494"/>
      <c r="D4" s="498" t="s">
        <v>883</v>
      </c>
      <c r="E4" s="498"/>
      <c r="F4" s="499"/>
      <c r="G4" s="500">
        <f>QUF!E4</f>
        <v>45536</v>
      </c>
      <c r="H4" s="500">
        <f>QUF!F4</f>
        <v>45566</v>
      </c>
      <c r="I4" s="500">
        <f>QUF!G4</f>
        <v>45597</v>
      </c>
      <c r="J4" s="500">
        <f>QUF!H4</f>
        <v>45627</v>
      </c>
      <c r="K4" s="500">
        <f>QUF!I4</f>
        <v>45658</v>
      </c>
      <c r="L4" s="500">
        <f>QUF!J4</f>
        <v>45689</v>
      </c>
      <c r="M4" s="500">
        <f>QUF!K4</f>
        <v>45717</v>
      </c>
      <c r="N4" s="500">
        <f>QUF!L4</f>
        <v>45748</v>
      </c>
      <c r="O4" s="500">
        <f>QUF!M4</f>
        <v>45778</v>
      </c>
      <c r="P4" s="500">
        <f>QUF!N4</f>
        <v>45809</v>
      </c>
      <c r="Q4" s="500">
        <f>QUF!O4</f>
        <v>45839</v>
      </c>
      <c r="R4" s="500" t="str">
        <f>QUF!P4</f>
        <v/>
      </c>
      <c r="S4" s="500" t="str">
        <f>QUF!Q4</f>
        <v/>
      </c>
      <c r="T4" s="500" t="str">
        <f>QUF!R4</f>
        <v/>
      </c>
      <c r="U4" s="500" t="str">
        <f>QUF!S4</f>
        <v/>
      </c>
      <c r="V4" s="500" t="str">
        <f>QUF!T4</f>
        <v/>
      </c>
      <c r="W4" s="500" t="str">
        <f>QUF!U4</f>
        <v/>
      </c>
      <c r="X4" s="500" t="str">
        <f>QUF!V4</f>
        <v/>
      </c>
      <c r="Y4" s="500" t="str">
        <f>QUF!W4</f>
        <v/>
      </c>
      <c r="Z4" s="500" t="str">
        <f>QUF!X4</f>
        <v/>
      </c>
      <c r="AA4" s="500" t="str">
        <f>QUF!Y4</f>
        <v/>
      </c>
      <c r="AB4" s="500" t="str">
        <f>QUF!Z4</f>
        <v/>
      </c>
      <c r="AC4" s="500" t="str">
        <f>QUF!AA4</f>
        <v/>
      </c>
      <c r="AD4" s="500" t="str">
        <f>QUF!AB4</f>
        <v/>
      </c>
      <c r="AE4" s="500" t="str">
        <f>QUF!AC4</f>
        <v/>
      </c>
      <c r="AF4" s="500" t="str">
        <f>QUF!AD4</f>
        <v/>
      </c>
      <c r="AG4" s="500" t="str">
        <f>QUF!AE4</f>
        <v/>
      </c>
      <c r="AH4" s="500" t="str">
        <f>QUF!AF4</f>
        <v/>
      </c>
      <c r="AI4" s="500" t="str">
        <f>QUF!AG4</f>
        <v/>
      </c>
      <c r="AJ4" s="500" t="str">
        <f>QUF!AH4</f>
        <v/>
      </c>
      <c r="AK4" s="500" t="str">
        <f>QUF!AI4</f>
        <v/>
      </c>
      <c r="AL4" s="500" t="str">
        <f>QUF!AJ4</f>
        <v/>
      </c>
      <c r="AM4" s="500" t="str">
        <f>QUF!AK4</f>
        <v/>
      </c>
      <c r="AN4" s="500" t="str">
        <f>QUF!AL4</f>
        <v/>
      </c>
      <c r="AO4" s="500" t="str">
        <f>QUF!AM4</f>
        <v/>
      </c>
      <c r="AP4" s="500" t="str">
        <f>QUF!AN4</f>
        <v/>
      </c>
      <c r="AQ4" s="500" t="str">
        <f>QUF!AO4</f>
        <v/>
      </c>
      <c r="AR4" s="500" t="str">
        <f>QUF!AP4</f>
        <v/>
      </c>
      <c r="AS4" s="500" t="str">
        <f>QUF!AQ4</f>
        <v/>
      </c>
      <c r="AT4" s="500" t="str">
        <f>QUF!AR4</f>
        <v/>
      </c>
      <c r="AU4" s="500" t="str">
        <f>QUF!AS4</f>
        <v/>
      </c>
      <c r="AV4" s="500" t="str">
        <f>QUF!AT4</f>
        <v/>
      </c>
      <c r="AW4" s="500" t="str">
        <f>QUF!AU4</f>
        <v/>
      </c>
      <c r="AX4" s="500" t="str">
        <f>QUF!AV4</f>
        <v/>
      </c>
      <c r="AY4" s="500" t="str">
        <f>QUF!AW4</f>
        <v/>
      </c>
      <c r="AZ4" s="500" t="str">
        <f>QUF!AX4</f>
        <v/>
      </c>
      <c r="BA4" s="500" t="str">
        <f>QUF!AY4</f>
        <v/>
      </c>
      <c r="BB4" s="500" t="str">
        <f>QUF!AZ4</f>
        <v/>
      </c>
      <c r="BC4" s="500" t="str">
        <f>QUF!BA4</f>
        <v/>
      </c>
      <c r="BD4" s="500" t="str">
        <f>QUF!BB4</f>
        <v/>
      </c>
      <c r="BE4" s="500" t="str">
        <f>QUF!BC4</f>
        <v/>
      </c>
      <c r="BF4" s="500" t="str">
        <f>QUF!BD4</f>
        <v/>
      </c>
      <c r="BG4" s="500" t="str">
        <f>QUF!BE4</f>
        <v/>
      </c>
      <c r="BH4" s="500" t="str">
        <f>QUF!BF4</f>
        <v/>
      </c>
      <c r="BI4" s="500" t="str">
        <f>QUF!BG4</f>
        <v/>
      </c>
      <c r="BJ4" s="500" t="str">
        <f>QUF!BH4</f>
        <v/>
      </c>
      <c r="BK4" s="500" t="str">
        <f>QUF!BI4</f>
        <v/>
      </c>
      <c r="BL4" s="500" t="str">
        <f>QUF!BJ4</f>
        <v/>
      </c>
      <c r="BM4" s="500" t="str">
        <f>QUF!BK4</f>
        <v/>
      </c>
      <c r="BN4" s="500" t="str">
        <f>QUF!BL4</f>
        <v/>
      </c>
      <c r="BO4" s="500" t="str">
        <f>QUF!BM4</f>
        <v/>
      </c>
      <c r="BP4" s="500" t="str">
        <f>QUF!BN4</f>
        <v/>
      </c>
      <c r="BQ4" s="500" t="str">
        <f>QUF!BO4</f>
        <v/>
      </c>
      <c r="BR4" s="500" t="str">
        <f>QUF!BP4</f>
        <v/>
      </c>
      <c r="BS4" s="500" t="str">
        <f>QUF!BQ4</f>
        <v/>
      </c>
      <c r="BT4" s="500" t="str">
        <f>QUF!BR4</f>
        <v/>
      </c>
      <c r="BU4" s="500" t="str">
        <f>QUF!BS4</f>
        <v/>
      </c>
      <c r="BV4" s="502" t="s">
        <v>845</v>
      </c>
      <c r="BW4" s="350"/>
      <c r="BX4" s="350"/>
      <c r="BY4" s="10"/>
      <c r="BZ4" s="10"/>
      <c r="CA4" s="10"/>
      <c r="CB4" s="10"/>
      <c r="CC4" s="10"/>
      <c r="CD4" s="10"/>
      <c r="CE4" s="10"/>
      <c r="CF4" s="10"/>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row>
    <row r="5" spans="1:253" ht="15" thickBot="1" x14ac:dyDescent="0.25">
      <c r="A5" s="103"/>
      <c r="B5" s="504"/>
      <c r="C5" s="497"/>
      <c r="D5" s="512" t="s">
        <v>884</v>
      </c>
      <c r="E5" s="505" t="s">
        <v>885</v>
      </c>
      <c r="F5" s="519" t="s">
        <v>886</v>
      </c>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c r="AO5" s="501"/>
      <c r="AP5" s="501"/>
      <c r="AQ5" s="501"/>
      <c r="AR5" s="501"/>
      <c r="AS5" s="501"/>
      <c r="AT5" s="501"/>
      <c r="AU5" s="501"/>
      <c r="AV5" s="501"/>
      <c r="AW5" s="501"/>
      <c r="AX5" s="501"/>
      <c r="AY5" s="501"/>
      <c r="AZ5" s="501"/>
      <c r="BA5" s="501"/>
      <c r="BB5" s="501"/>
      <c r="BC5" s="501"/>
      <c r="BD5" s="501"/>
      <c r="BE5" s="501"/>
      <c r="BF5" s="501"/>
      <c r="BG5" s="501"/>
      <c r="BH5" s="501"/>
      <c r="BI5" s="501"/>
      <c r="BJ5" s="501"/>
      <c r="BK5" s="501"/>
      <c r="BL5" s="501"/>
      <c r="BM5" s="501"/>
      <c r="BN5" s="501"/>
      <c r="BO5" s="501"/>
      <c r="BP5" s="501"/>
      <c r="BQ5" s="501"/>
      <c r="BR5" s="501"/>
      <c r="BS5" s="501"/>
      <c r="BT5" s="501"/>
      <c r="BU5" s="501"/>
      <c r="BV5" s="503"/>
      <c r="BW5" s="350"/>
      <c r="BX5" s="350"/>
      <c r="BY5" s="10"/>
      <c r="BZ5" s="10"/>
      <c r="CA5" s="10"/>
      <c r="CB5" s="10"/>
      <c r="CC5" s="10"/>
      <c r="CD5" s="10"/>
      <c r="CE5" s="10"/>
      <c r="CF5" s="10"/>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row>
    <row r="6" spans="1:253" ht="15" thickBot="1" x14ac:dyDescent="0.25">
      <c r="A6" s="103"/>
      <c r="B6" s="517">
        <v>0</v>
      </c>
      <c r="C6" s="518" t="s">
        <v>904</v>
      </c>
      <c r="D6" s="513">
        <v>1</v>
      </c>
      <c r="E6" s="506"/>
      <c r="F6" s="520"/>
      <c r="G6" s="413">
        <f>SUM(G7,G10,G19,G27)</f>
        <v>0</v>
      </c>
      <c r="H6" s="413">
        <f t="shared" ref="H6:AL6" si="0">SUM(H7,H10,H19,H27)</f>
        <v>0</v>
      </c>
      <c r="I6" s="413">
        <f t="shared" si="0"/>
        <v>0</v>
      </c>
      <c r="J6" s="413">
        <f t="shared" si="0"/>
        <v>0</v>
      </c>
      <c r="K6" s="413">
        <f t="shared" si="0"/>
        <v>0</v>
      </c>
      <c r="L6" s="413">
        <f t="shared" si="0"/>
        <v>0</v>
      </c>
      <c r="M6" s="413">
        <f t="shared" si="0"/>
        <v>0</v>
      </c>
      <c r="N6" s="413">
        <f t="shared" si="0"/>
        <v>0</v>
      </c>
      <c r="O6" s="413">
        <f t="shared" si="0"/>
        <v>0</v>
      </c>
      <c r="P6" s="413">
        <f t="shared" si="0"/>
        <v>0</v>
      </c>
      <c r="Q6" s="413">
        <f t="shared" si="0"/>
        <v>0</v>
      </c>
      <c r="R6" s="413">
        <f t="shared" si="0"/>
        <v>0</v>
      </c>
      <c r="S6" s="413">
        <f t="shared" si="0"/>
        <v>0</v>
      </c>
      <c r="T6" s="413">
        <f t="shared" si="0"/>
        <v>0</v>
      </c>
      <c r="U6" s="413">
        <f t="shared" si="0"/>
        <v>0</v>
      </c>
      <c r="V6" s="413">
        <f t="shared" si="0"/>
        <v>0</v>
      </c>
      <c r="W6" s="413">
        <f t="shared" si="0"/>
        <v>0</v>
      </c>
      <c r="X6" s="413">
        <f t="shared" si="0"/>
        <v>0</v>
      </c>
      <c r="Y6" s="413">
        <f t="shared" si="0"/>
        <v>0</v>
      </c>
      <c r="Z6" s="413">
        <f t="shared" si="0"/>
        <v>0</v>
      </c>
      <c r="AA6" s="413">
        <f t="shared" si="0"/>
        <v>0</v>
      </c>
      <c r="AB6" s="413">
        <f t="shared" si="0"/>
        <v>0</v>
      </c>
      <c r="AC6" s="413">
        <f t="shared" si="0"/>
        <v>0</v>
      </c>
      <c r="AD6" s="413">
        <f t="shared" si="0"/>
        <v>0</v>
      </c>
      <c r="AE6" s="413">
        <f t="shared" si="0"/>
        <v>0</v>
      </c>
      <c r="AF6" s="413">
        <f t="shared" si="0"/>
        <v>0</v>
      </c>
      <c r="AG6" s="413">
        <f t="shared" si="0"/>
        <v>0</v>
      </c>
      <c r="AH6" s="413">
        <f t="shared" si="0"/>
        <v>0</v>
      </c>
      <c r="AI6" s="413">
        <f t="shared" si="0"/>
        <v>0</v>
      </c>
      <c r="AJ6" s="413">
        <f t="shared" si="0"/>
        <v>0</v>
      </c>
      <c r="AK6" s="413">
        <f t="shared" si="0"/>
        <v>0</v>
      </c>
      <c r="AL6" s="413">
        <f t="shared" si="0"/>
        <v>0</v>
      </c>
      <c r="AM6" s="413">
        <f t="shared" ref="AM6:BR6" si="1">SUM(AM7,AM10,AM19,AM27)</f>
        <v>0</v>
      </c>
      <c r="AN6" s="413">
        <f t="shared" si="1"/>
        <v>0</v>
      </c>
      <c r="AO6" s="413">
        <f t="shared" si="1"/>
        <v>0</v>
      </c>
      <c r="AP6" s="413">
        <f t="shared" si="1"/>
        <v>0</v>
      </c>
      <c r="AQ6" s="413">
        <f t="shared" si="1"/>
        <v>0</v>
      </c>
      <c r="AR6" s="413">
        <f t="shared" si="1"/>
        <v>0</v>
      </c>
      <c r="AS6" s="413">
        <f t="shared" si="1"/>
        <v>0</v>
      </c>
      <c r="AT6" s="413">
        <f t="shared" si="1"/>
        <v>0</v>
      </c>
      <c r="AU6" s="413">
        <f t="shared" si="1"/>
        <v>0</v>
      </c>
      <c r="AV6" s="413">
        <f t="shared" si="1"/>
        <v>0</v>
      </c>
      <c r="AW6" s="413">
        <f t="shared" si="1"/>
        <v>0</v>
      </c>
      <c r="AX6" s="413">
        <f t="shared" si="1"/>
        <v>0</v>
      </c>
      <c r="AY6" s="413">
        <f t="shared" si="1"/>
        <v>0</v>
      </c>
      <c r="AZ6" s="413">
        <f t="shared" si="1"/>
        <v>0</v>
      </c>
      <c r="BA6" s="413">
        <f t="shared" si="1"/>
        <v>0</v>
      </c>
      <c r="BB6" s="413">
        <f t="shared" si="1"/>
        <v>0</v>
      </c>
      <c r="BC6" s="413">
        <f t="shared" si="1"/>
        <v>0</v>
      </c>
      <c r="BD6" s="413">
        <f t="shared" si="1"/>
        <v>0</v>
      </c>
      <c r="BE6" s="413">
        <f t="shared" si="1"/>
        <v>0</v>
      </c>
      <c r="BF6" s="413">
        <f t="shared" si="1"/>
        <v>0</v>
      </c>
      <c r="BG6" s="413">
        <f t="shared" si="1"/>
        <v>0</v>
      </c>
      <c r="BH6" s="413">
        <f t="shared" si="1"/>
        <v>0</v>
      </c>
      <c r="BI6" s="413">
        <f t="shared" si="1"/>
        <v>0</v>
      </c>
      <c r="BJ6" s="413">
        <f t="shared" si="1"/>
        <v>0</v>
      </c>
      <c r="BK6" s="413">
        <f t="shared" si="1"/>
        <v>0</v>
      </c>
      <c r="BL6" s="413">
        <f t="shared" si="1"/>
        <v>0</v>
      </c>
      <c r="BM6" s="413">
        <f t="shared" si="1"/>
        <v>0</v>
      </c>
      <c r="BN6" s="413">
        <f t="shared" si="1"/>
        <v>0</v>
      </c>
      <c r="BO6" s="413">
        <f t="shared" si="1"/>
        <v>0</v>
      </c>
      <c r="BP6" s="413">
        <f t="shared" si="1"/>
        <v>0</v>
      </c>
      <c r="BQ6" s="413">
        <f t="shared" si="1"/>
        <v>0</v>
      </c>
      <c r="BR6" s="413">
        <f t="shared" si="1"/>
        <v>0</v>
      </c>
      <c r="BS6" s="413">
        <f t="shared" ref="BS6:BU6" si="2">SUM(BS7,BS10,BS19,BS27)</f>
        <v>0</v>
      </c>
      <c r="BT6" s="413">
        <f t="shared" si="2"/>
        <v>0</v>
      </c>
      <c r="BU6" s="415">
        <f t="shared" si="2"/>
        <v>0</v>
      </c>
      <c r="BV6" s="416">
        <f>IF(D6=0,0,(SUM(G6:BU6)-D6)/-D6)</f>
        <v>1</v>
      </c>
      <c r="BW6" s="350"/>
      <c r="BX6" s="350"/>
      <c r="BY6" s="10"/>
      <c r="BZ6" s="10"/>
      <c r="CA6" s="10"/>
      <c r="CB6" s="10"/>
      <c r="CC6" s="10"/>
      <c r="CD6" s="10"/>
      <c r="CE6" s="10"/>
      <c r="CF6" s="10"/>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row>
    <row r="7" spans="1:253" ht="14.25" x14ac:dyDescent="0.2">
      <c r="A7" s="103"/>
      <c r="B7" s="510">
        <v>1</v>
      </c>
      <c r="C7" s="511" t="s">
        <v>923</v>
      </c>
      <c r="D7" s="514"/>
      <c r="E7" s="507">
        <v>0.03</v>
      </c>
      <c r="F7" s="521">
        <v>0</v>
      </c>
      <c r="G7" s="414">
        <f>G8*$F$8*$E$7+G9*$F$9*$E$7</f>
        <v>0</v>
      </c>
      <c r="H7" s="414">
        <f t="shared" ref="H7:AL7" si="3">H8*$F$8*$E$7+H9*$F$9*$E$7</f>
        <v>0</v>
      </c>
      <c r="I7" s="414">
        <f t="shared" si="3"/>
        <v>0</v>
      </c>
      <c r="J7" s="414">
        <f t="shared" si="3"/>
        <v>0</v>
      </c>
      <c r="K7" s="414">
        <f t="shared" si="3"/>
        <v>0</v>
      </c>
      <c r="L7" s="414">
        <f t="shared" si="3"/>
        <v>0</v>
      </c>
      <c r="M7" s="414">
        <f t="shared" si="3"/>
        <v>0</v>
      </c>
      <c r="N7" s="414">
        <f t="shared" si="3"/>
        <v>0</v>
      </c>
      <c r="O7" s="414">
        <f t="shared" si="3"/>
        <v>0</v>
      </c>
      <c r="P7" s="414">
        <f t="shared" si="3"/>
        <v>0</v>
      </c>
      <c r="Q7" s="414">
        <f t="shared" si="3"/>
        <v>0</v>
      </c>
      <c r="R7" s="414">
        <f t="shared" si="3"/>
        <v>0</v>
      </c>
      <c r="S7" s="414">
        <f t="shared" si="3"/>
        <v>0</v>
      </c>
      <c r="T7" s="414">
        <f t="shared" si="3"/>
        <v>0</v>
      </c>
      <c r="U7" s="414">
        <f t="shared" si="3"/>
        <v>0</v>
      </c>
      <c r="V7" s="414">
        <f t="shared" si="3"/>
        <v>0</v>
      </c>
      <c r="W7" s="414">
        <f t="shared" si="3"/>
        <v>0</v>
      </c>
      <c r="X7" s="414">
        <f t="shared" si="3"/>
        <v>0</v>
      </c>
      <c r="Y7" s="414">
        <f t="shared" si="3"/>
        <v>0</v>
      </c>
      <c r="Z7" s="414">
        <f t="shared" si="3"/>
        <v>0</v>
      </c>
      <c r="AA7" s="414">
        <f t="shared" si="3"/>
        <v>0</v>
      </c>
      <c r="AB7" s="414">
        <f t="shared" si="3"/>
        <v>0</v>
      </c>
      <c r="AC7" s="414">
        <f t="shared" si="3"/>
        <v>0</v>
      </c>
      <c r="AD7" s="414">
        <f t="shared" si="3"/>
        <v>0</v>
      </c>
      <c r="AE7" s="414">
        <f t="shared" si="3"/>
        <v>0</v>
      </c>
      <c r="AF7" s="414">
        <f t="shared" si="3"/>
        <v>0</v>
      </c>
      <c r="AG7" s="414">
        <f t="shared" si="3"/>
        <v>0</v>
      </c>
      <c r="AH7" s="414">
        <f t="shared" si="3"/>
        <v>0</v>
      </c>
      <c r="AI7" s="414">
        <f t="shared" si="3"/>
        <v>0</v>
      </c>
      <c r="AJ7" s="414">
        <f t="shared" si="3"/>
        <v>0</v>
      </c>
      <c r="AK7" s="414">
        <f t="shared" si="3"/>
        <v>0</v>
      </c>
      <c r="AL7" s="414">
        <f t="shared" si="3"/>
        <v>0</v>
      </c>
      <c r="AM7" s="414">
        <f t="shared" ref="AM7:BR7" si="4">AM8*$F$8*$E$7+AM9*$F$9*$E$7</f>
        <v>0</v>
      </c>
      <c r="AN7" s="414">
        <f t="shared" si="4"/>
        <v>0</v>
      </c>
      <c r="AO7" s="414">
        <f t="shared" si="4"/>
        <v>0</v>
      </c>
      <c r="AP7" s="414">
        <f t="shared" si="4"/>
        <v>0</v>
      </c>
      <c r="AQ7" s="414">
        <f t="shared" si="4"/>
        <v>0</v>
      </c>
      <c r="AR7" s="414">
        <f t="shared" si="4"/>
        <v>0</v>
      </c>
      <c r="AS7" s="414">
        <f t="shared" si="4"/>
        <v>0</v>
      </c>
      <c r="AT7" s="414">
        <f t="shared" si="4"/>
        <v>0</v>
      </c>
      <c r="AU7" s="414">
        <f t="shared" si="4"/>
        <v>0</v>
      </c>
      <c r="AV7" s="414">
        <f t="shared" si="4"/>
        <v>0</v>
      </c>
      <c r="AW7" s="414">
        <f t="shared" si="4"/>
        <v>0</v>
      </c>
      <c r="AX7" s="414">
        <f t="shared" si="4"/>
        <v>0</v>
      </c>
      <c r="AY7" s="414">
        <f t="shared" si="4"/>
        <v>0</v>
      </c>
      <c r="AZ7" s="414">
        <f t="shared" si="4"/>
        <v>0</v>
      </c>
      <c r="BA7" s="414">
        <f t="shared" si="4"/>
        <v>0</v>
      </c>
      <c r="BB7" s="414">
        <f t="shared" si="4"/>
        <v>0</v>
      </c>
      <c r="BC7" s="414">
        <f t="shared" si="4"/>
        <v>0</v>
      </c>
      <c r="BD7" s="414">
        <f t="shared" si="4"/>
        <v>0</v>
      </c>
      <c r="BE7" s="414">
        <f t="shared" si="4"/>
        <v>0</v>
      </c>
      <c r="BF7" s="414">
        <f t="shared" si="4"/>
        <v>0</v>
      </c>
      <c r="BG7" s="414">
        <f t="shared" si="4"/>
        <v>0</v>
      </c>
      <c r="BH7" s="414">
        <f t="shared" si="4"/>
        <v>0</v>
      </c>
      <c r="BI7" s="414">
        <f t="shared" si="4"/>
        <v>0</v>
      </c>
      <c r="BJ7" s="414">
        <f t="shared" si="4"/>
        <v>0</v>
      </c>
      <c r="BK7" s="414">
        <f t="shared" si="4"/>
        <v>0</v>
      </c>
      <c r="BL7" s="414">
        <f t="shared" si="4"/>
        <v>0</v>
      </c>
      <c r="BM7" s="414">
        <f t="shared" si="4"/>
        <v>0</v>
      </c>
      <c r="BN7" s="414">
        <f t="shared" si="4"/>
        <v>0</v>
      </c>
      <c r="BO7" s="414">
        <f t="shared" si="4"/>
        <v>0</v>
      </c>
      <c r="BP7" s="414">
        <f t="shared" si="4"/>
        <v>0</v>
      </c>
      <c r="BQ7" s="414">
        <f t="shared" si="4"/>
        <v>0</v>
      </c>
      <c r="BR7" s="414">
        <f t="shared" si="4"/>
        <v>0</v>
      </c>
      <c r="BS7" s="414">
        <f t="shared" ref="BS7:BU7" si="5">BS8*$F$8*$E$7+BS9*$F$9*$E$7</f>
        <v>0</v>
      </c>
      <c r="BT7" s="414">
        <f t="shared" si="5"/>
        <v>0</v>
      </c>
      <c r="BU7" s="420">
        <f t="shared" si="5"/>
        <v>0</v>
      </c>
      <c r="BV7" s="417">
        <f t="shared" ref="BV7:BV33" si="6">IF(E7=0,0,(SUM(G7:BU7)-E7)/-E7)</f>
        <v>1</v>
      </c>
      <c r="BW7" s="350"/>
      <c r="BX7" s="350"/>
      <c r="BY7" s="10"/>
      <c r="BZ7" s="10"/>
      <c r="CA7" s="10"/>
      <c r="CB7" s="10"/>
      <c r="CC7" s="10"/>
      <c r="CD7" s="10"/>
      <c r="CE7" s="10"/>
      <c r="CF7" s="10"/>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row>
    <row r="8" spans="1:253" ht="14.25" x14ac:dyDescent="0.2">
      <c r="A8" s="103"/>
      <c r="B8" s="524" t="s">
        <v>887</v>
      </c>
      <c r="C8" s="525" t="s">
        <v>924</v>
      </c>
      <c r="D8" s="515"/>
      <c r="E8" s="508">
        <v>0</v>
      </c>
      <c r="F8" s="522">
        <v>0.7</v>
      </c>
      <c r="G8" s="421">
        <v>0</v>
      </c>
      <c r="H8" s="421">
        <v>0</v>
      </c>
      <c r="I8" s="421">
        <v>0</v>
      </c>
      <c r="J8" s="421">
        <v>0</v>
      </c>
      <c r="K8" s="421">
        <v>0</v>
      </c>
      <c r="L8" s="421">
        <v>0</v>
      </c>
      <c r="M8" s="421">
        <v>0</v>
      </c>
      <c r="N8" s="421">
        <v>0</v>
      </c>
      <c r="O8" s="421">
        <v>0</v>
      </c>
      <c r="P8" s="421">
        <v>0</v>
      </c>
      <c r="Q8" s="421">
        <v>0</v>
      </c>
      <c r="R8" s="421">
        <v>0</v>
      </c>
      <c r="S8" s="421">
        <v>0</v>
      </c>
      <c r="T8" s="421">
        <v>0</v>
      </c>
      <c r="U8" s="421">
        <v>0</v>
      </c>
      <c r="V8" s="421">
        <v>0</v>
      </c>
      <c r="W8" s="421">
        <v>0</v>
      </c>
      <c r="X8" s="421">
        <v>0</v>
      </c>
      <c r="Y8" s="421">
        <v>0</v>
      </c>
      <c r="Z8" s="421">
        <v>0</v>
      </c>
      <c r="AA8" s="421">
        <v>0</v>
      </c>
      <c r="AB8" s="421">
        <v>0</v>
      </c>
      <c r="AC8" s="421">
        <v>0</v>
      </c>
      <c r="AD8" s="421">
        <v>0</v>
      </c>
      <c r="AE8" s="421">
        <v>0</v>
      </c>
      <c r="AF8" s="421">
        <v>0</v>
      </c>
      <c r="AG8" s="421">
        <v>0</v>
      </c>
      <c r="AH8" s="421">
        <v>0</v>
      </c>
      <c r="AI8" s="421">
        <v>0</v>
      </c>
      <c r="AJ8" s="421">
        <v>0</v>
      </c>
      <c r="AK8" s="421">
        <v>0</v>
      </c>
      <c r="AL8" s="421">
        <v>0</v>
      </c>
      <c r="AM8" s="421">
        <v>0</v>
      </c>
      <c r="AN8" s="421">
        <v>0</v>
      </c>
      <c r="AO8" s="421">
        <v>0</v>
      </c>
      <c r="AP8" s="421">
        <v>0</v>
      </c>
      <c r="AQ8" s="421">
        <v>0</v>
      </c>
      <c r="AR8" s="421">
        <v>0</v>
      </c>
      <c r="AS8" s="421">
        <v>0</v>
      </c>
      <c r="AT8" s="421">
        <v>0</v>
      </c>
      <c r="AU8" s="421">
        <v>0</v>
      </c>
      <c r="AV8" s="421">
        <v>0</v>
      </c>
      <c r="AW8" s="421">
        <v>0</v>
      </c>
      <c r="AX8" s="421">
        <v>0</v>
      </c>
      <c r="AY8" s="421">
        <v>0</v>
      </c>
      <c r="AZ8" s="421">
        <v>0</v>
      </c>
      <c r="BA8" s="421">
        <v>0</v>
      </c>
      <c r="BB8" s="421">
        <v>0</v>
      </c>
      <c r="BC8" s="421">
        <v>0</v>
      </c>
      <c r="BD8" s="421">
        <v>0</v>
      </c>
      <c r="BE8" s="421">
        <v>0</v>
      </c>
      <c r="BF8" s="421">
        <v>0</v>
      </c>
      <c r="BG8" s="421">
        <v>0</v>
      </c>
      <c r="BH8" s="421">
        <v>0</v>
      </c>
      <c r="BI8" s="421">
        <v>0</v>
      </c>
      <c r="BJ8" s="421">
        <v>0</v>
      </c>
      <c r="BK8" s="421">
        <v>0</v>
      </c>
      <c r="BL8" s="421">
        <v>0</v>
      </c>
      <c r="BM8" s="421">
        <v>0</v>
      </c>
      <c r="BN8" s="421">
        <v>0</v>
      </c>
      <c r="BO8" s="421">
        <v>0</v>
      </c>
      <c r="BP8" s="421">
        <v>0</v>
      </c>
      <c r="BQ8" s="421">
        <v>0</v>
      </c>
      <c r="BR8" s="421">
        <v>0</v>
      </c>
      <c r="BS8" s="421">
        <v>0</v>
      </c>
      <c r="BT8" s="421">
        <v>0</v>
      </c>
      <c r="BU8" s="422">
        <v>0</v>
      </c>
      <c r="BV8" s="418">
        <f t="shared" si="6"/>
        <v>0</v>
      </c>
      <c r="BW8" s="350"/>
      <c r="BX8" s="350"/>
      <c r="BY8" s="10"/>
      <c r="BZ8" s="10"/>
      <c r="CA8" s="10"/>
      <c r="CB8" s="10"/>
      <c r="CC8" s="10"/>
      <c r="CD8" s="10"/>
      <c r="CE8" s="10"/>
      <c r="CF8" s="10"/>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row>
    <row r="9" spans="1:253" ht="15" thickBot="1" x14ac:dyDescent="0.25">
      <c r="A9" s="103"/>
      <c r="B9" s="526" t="s">
        <v>888</v>
      </c>
      <c r="C9" s="527" t="s">
        <v>925</v>
      </c>
      <c r="D9" s="516"/>
      <c r="E9" s="509">
        <v>0</v>
      </c>
      <c r="F9" s="523">
        <v>0.3</v>
      </c>
      <c r="G9" s="423">
        <v>0</v>
      </c>
      <c r="H9" s="423">
        <v>0</v>
      </c>
      <c r="I9" s="423">
        <v>0</v>
      </c>
      <c r="J9" s="423">
        <v>0</v>
      </c>
      <c r="K9" s="423">
        <v>0</v>
      </c>
      <c r="L9" s="423">
        <v>0</v>
      </c>
      <c r="M9" s="423">
        <v>0</v>
      </c>
      <c r="N9" s="423">
        <v>0</v>
      </c>
      <c r="O9" s="423">
        <v>0</v>
      </c>
      <c r="P9" s="423">
        <v>0</v>
      </c>
      <c r="Q9" s="423">
        <v>0</v>
      </c>
      <c r="R9" s="423">
        <v>0</v>
      </c>
      <c r="S9" s="423">
        <v>0</v>
      </c>
      <c r="T9" s="423">
        <v>0</v>
      </c>
      <c r="U9" s="423">
        <v>0</v>
      </c>
      <c r="V9" s="423">
        <v>0</v>
      </c>
      <c r="W9" s="423">
        <v>0</v>
      </c>
      <c r="X9" s="423">
        <v>0</v>
      </c>
      <c r="Y9" s="423">
        <v>0</v>
      </c>
      <c r="Z9" s="423">
        <v>0</v>
      </c>
      <c r="AA9" s="423">
        <v>0</v>
      </c>
      <c r="AB9" s="423">
        <v>0</v>
      </c>
      <c r="AC9" s="423">
        <v>0</v>
      </c>
      <c r="AD9" s="423">
        <v>0</v>
      </c>
      <c r="AE9" s="423">
        <v>0</v>
      </c>
      <c r="AF9" s="423">
        <v>0</v>
      </c>
      <c r="AG9" s="423">
        <v>0</v>
      </c>
      <c r="AH9" s="423">
        <v>0</v>
      </c>
      <c r="AI9" s="423">
        <v>0</v>
      </c>
      <c r="AJ9" s="423">
        <v>0</v>
      </c>
      <c r="AK9" s="423">
        <v>0</v>
      </c>
      <c r="AL9" s="423">
        <v>0</v>
      </c>
      <c r="AM9" s="423">
        <v>0</v>
      </c>
      <c r="AN9" s="423">
        <v>0</v>
      </c>
      <c r="AO9" s="423">
        <v>0</v>
      </c>
      <c r="AP9" s="423">
        <v>0</v>
      </c>
      <c r="AQ9" s="423">
        <v>0</v>
      </c>
      <c r="AR9" s="423">
        <v>0</v>
      </c>
      <c r="AS9" s="423">
        <v>0</v>
      </c>
      <c r="AT9" s="423">
        <v>0</v>
      </c>
      <c r="AU9" s="423">
        <v>0</v>
      </c>
      <c r="AV9" s="423">
        <v>0</v>
      </c>
      <c r="AW9" s="423">
        <v>0</v>
      </c>
      <c r="AX9" s="423">
        <v>0</v>
      </c>
      <c r="AY9" s="423">
        <v>0</v>
      </c>
      <c r="AZ9" s="423">
        <v>0</v>
      </c>
      <c r="BA9" s="423">
        <v>0</v>
      </c>
      <c r="BB9" s="423">
        <v>0</v>
      </c>
      <c r="BC9" s="423">
        <v>0</v>
      </c>
      <c r="BD9" s="423">
        <v>0</v>
      </c>
      <c r="BE9" s="423">
        <v>0</v>
      </c>
      <c r="BF9" s="423">
        <v>0</v>
      </c>
      <c r="BG9" s="423">
        <v>0</v>
      </c>
      <c r="BH9" s="423">
        <v>0</v>
      </c>
      <c r="BI9" s="423">
        <v>0</v>
      </c>
      <c r="BJ9" s="423">
        <v>0</v>
      </c>
      <c r="BK9" s="423">
        <v>0</v>
      </c>
      <c r="BL9" s="423">
        <v>0</v>
      </c>
      <c r="BM9" s="423">
        <v>0</v>
      </c>
      <c r="BN9" s="423">
        <v>0</v>
      </c>
      <c r="BO9" s="423">
        <v>0</v>
      </c>
      <c r="BP9" s="423">
        <v>0</v>
      </c>
      <c r="BQ9" s="423">
        <v>0</v>
      </c>
      <c r="BR9" s="423">
        <v>0</v>
      </c>
      <c r="BS9" s="423">
        <v>0</v>
      </c>
      <c r="BT9" s="423">
        <v>0</v>
      </c>
      <c r="BU9" s="424">
        <v>0</v>
      </c>
      <c r="BV9" s="419">
        <f t="shared" si="6"/>
        <v>0</v>
      </c>
      <c r="BW9" s="350"/>
      <c r="BX9" s="350"/>
      <c r="BY9" s="10"/>
      <c r="BZ9" s="10"/>
      <c r="CA9" s="10"/>
      <c r="CB9" s="10"/>
      <c r="CC9" s="10"/>
      <c r="CD9" s="10"/>
      <c r="CE9" s="10"/>
      <c r="CF9" s="10"/>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row>
    <row r="10" spans="1:253" ht="14.25" x14ac:dyDescent="0.2">
      <c r="A10" s="103"/>
      <c r="B10" s="510">
        <v>2</v>
      </c>
      <c r="C10" s="511" t="s">
        <v>889</v>
      </c>
      <c r="D10" s="514"/>
      <c r="E10" s="507">
        <v>0.4</v>
      </c>
      <c r="F10" s="521">
        <v>0</v>
      </c>
      <c r="G10" s="414">
        <f t="shared" ref="G10:O10" si="7">G11*$F11*$E10+G12*$F12*$E10+G13*$F13*$E10+G14*$F14*$E10+G15*$F15*$E10+G16*$F16*$E10+G17*$F17*$E10+G18*$F18*$E10</f>
        <v>0</v>
      </c>
      <c r="H10" s="414">
        <f t="shared" si="7"/>
        <v>0</v>
      </c>
      <c r="I10" s="414">
        <f t="shared" si="7"/>
        <v>0</v>
      </c>
      <c r="J10" s="414">
        <f t="shared" si="7"/>
        <v>0</v>
      </c>
      <c r="K10" s="414">
        <f t="shared" si="7"/>
        <v>0</v>
      </c>
      <c r="L10" s="414">
        <f t="shared" si="7"/>
        <v>0</v>
      </c>
      <c r="M10" s="414">
        <f t="shared" si="7"/>
        <v>0</v>
      </c>
      <c r="N10" s="414">
        <f t="shared" si="7"/>
        <v>0</v>
      </c>
      <c r="O10" s="414">
        <f t="shared" si="7"/>
        <v>0</v>
      </c>
      <c r="P10" s="414">
        <f t="shared" ref="P10:AU10" si="8">P11*$F11*$E10+P12*$F12*$E10+P13*$F13*$E10+P14*$F14*$E10+P15*$F15*$E10+P16*$F16*$E10+P17*$F17*$E10+P18*$F18*$E10</f>
        <v>0</v>
      </c>
      <c r="Q10" s="414">
        <f t="shared" si="8"/>
        <v>0</v>
      </c>
      <c r="R10" s="414">
        <f t="shared" si="8"/>
        <v>0</v>
      </c>
      <c r="S10" s="414">
        <f t="shared" si="8"/>
        <v>0</v>
      </c>
      <c r="T10" s="414">
        <f t="shared" si="8"/>
        <v>0</v>
      </c>
      <c r="U10" s="414">
        <f t="shared" si="8"/>
        <v>0</v>
      </c>
      <c r="V10" s="414">
        <f t="shared" si="8"/>
        <v>0</v>
      </c>
      <c r="W10" s="414">
        <f t="shared" si="8"/>
        <v>0</v>
      </c>
      <c r="X10" s="414">
        <f t="shared" si="8"/>
        <v>0</v>
      </c>
      <c r="Y10" s="414">
        <f t="shared" si="8"/>
        <v>0</v>
      </c>
      <c r="Z10" s="414">
        <f t="shared" si="8"/>
        <v>0</v>
      </c>
      <c r="AA10" s="414">
        <f t="shared" si="8"/>
        <v>0</v>
      </c>
      <c r="AB10" s="414">
        <f t="shared" si="8"/>
        <v>0</v>
      </c>
      <c r="AC10" s="414">
        <f t="shared" si="8"/>
        <v>0</v>
      </c>
      <c r="AD10" s="414">
        <f t="shared" si="8"/>
        <v>0</v>
      </c>
      <c r="AE10" s="414">
        <f t="shared" si="8"/>
        <v>0</v>
      </c>
      <c r="AF10" s="414">
        <f t="shared" si="8"/>
        <v>0</v>
      </c>
      <c r="AG10" s="414">
        <f t="shared" si="8"/>
        <v>0</v>
      </c>
      <c r="AH10" s="414">
        <f t="shared" si="8"/>
        <v>0</v>
      </c>
      <c r="AI10" s="414">
        <f t="shared" si="8"/>
        <v>0</v>
      </c>
      <c r="AJ10" s="414">
        <f t="shared" si="8"/>
        <v>0</v>
      </c>
      <c r="AK10" s="414">
        <f t="shared" si="8"/>
        <v>0</v>
      </c>
      <c r="AL10" s="414">
        <f t="shared" si="8"/>
        <v>0</v>
      </c>
      <c r="AM10" s="414">
        <f t="shared" si="8"/>
        <v>0</v>
      </c>
      <c r="AN10" s="414">
        <f t="shared" si="8"/>
        <v>0</v>
      </c>
      <c r="AO10" s="414">
        <f t="shared" si="8"/>
        <v>0</v>
      </c>
      <c r="AP10" s="414">
        <f t="shared" si="8"/>
        <v>0</v>
      </c>
      <c r="AQ10" s="414">
        <f t="shared" si="8"/>
        <v>0</v>
      </c>
      <c r="AR10" s="414">
        <f t="shared" si="8"/>
        <v>0</v>
      </c>
      <c r="AS10" s="414">
        <f t="shared" si="8"/>
        <v>0</v>
      </c>
      <c r="AT10" s="414">
        <f t="shared" si="8"/>
        <v>0</v>
      </c>
      <c r="AU10" s="414">
        <f t="shared" si="8"/>
        <v>0</v>
      </c>
      <c r="AV10" s="414">
        <f t="shared" ref="AV10:BU10" si="9">AV11*$F11*$E10+AV12*$F12*$E10+AV13*$F13*$E10+AV14*$F14*$E10+AV15*$F15*$E10+AV16*$F16*$E10+AV17*$F17*$E10+AV18*$F18*$E10</f>
        <v>0</v>
      </c>
      <c r="AW10" s="414">
        <f t="shared" si="9"/>
        <v>0</v>
      </c>
      <c r="AX10" s="414">
        <f t="shared" si="9"/>
        <v>0</v>
      </c>
      <c r="AY10" s="414">
        <f t="shared" si="9"/>
        <v>0</v>
      </c>
      <c r="AZ10" s="414">
        <f t="shared" si="9"/>
        <v>0</v>
      </c>
      <c r="BA10" s="414">
        <f t="shared" si="9"/>
        <v>0</v>
      </c>
      <c r="BB10" s="414">
        <f t="shared" si="9"/>
        <v>0</v>
      </c>
      <c r="BC10" s="414">
        <f t="shared" si="9"/>
        <v>0</v>
      </c>
      <c r="BD10" s="414">
        <f t="shared" si="9"/>
        <v>0</v>
      </c>
      <c r="BE10" s="414">
        <f t="shared" si="9"/>
        <v>0</v>
      </c>
      <c r="BF10" s="414">
        <f t="shared" si="9"/>
        <v>0</v>
      </c>
      <c r="BG10" s="414">
        <f t="shared" si="9"/>
        <v>0</v>
      </c>
      <c r="BH10" s="414">
        <f t="shared" si="9"/>
        <v>0</v>
      </c>
      <c r="BI10" s="414">
        <f t="shared" si="9"/>
        <v>0</v>
      </c>
      <c r="BJ10" s="414">
        <f t="shared" si="9"/>
        <v>0</v>
      </c>
      <c r="BK10" s="414">
        <f t="shared" si="9"/>
        <v>0</v>
      </c>
      <c r="BL10" s="414">
        <f t="shared" si="9"/>
        <v>0</v>
      </c>
      <c r="BM10" s="414">
        <f t="shared" si="9"/>
        <v>0</v>
      </c>
      <c r="BN10" s="414">
        <f t="shared" si="9"/>
        <v>0</v>
      </c>
      <c r="BO10" s="414">
        <f t="shared" si="9"/>
        <v>0</v>
      </c>
      <c r="BP10" s="414">
        <f t="shared" si="9"/>
        <v>0</v>
      </c>
      <c r="BQ10" s="414">
        <f t="shared" si="9"/>
        <v>0</v>
      </c>
      <c r="BR10" s="414">
        <f t="shared" si="9"/>
        <v>0</v>
      </c>
      <c r="BS10" s="414">
        <f t="shared" si="9"/>
        <v>0</v>
      </c>
      <c r="BT10" s="414">
        <f t="shared" si="9"/>
        <v>0</v>
      </c>
      <c r="BU10" s="420">
        <f t="shared" si="9"/>
        <v>0</v>
      </c>
      <c r="BV10" s="417">
        <f t="shared" si="6"/>
        <v>1</v>
      </c>
      <c r="BW10" s="350"/>
      <c r="BX10" s="350"/>
      <c r="BY10" s="10"/>
      <c r="BZ10" s="10"/>
      <c r="CA10" s="10"/>
      <c r="CB10" s="10"/>
      <c r="CC10" s="10"/>
      <c r="CD10" s="10"/>
      <c r="CE10" s="10"/>
      <c r="CF10" s="10"/>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row>
    <row r="11" spans="1:253" ht="14.25" x14ac:dyDescent="0.2">
      <c r="A11" s="103"/>
      <c r="B11" s="524" t="s">
        <v>890</v>
      </c>
      <c r="C11" s="525" t="s">
        <v>905</v>
      </c>
      <c r="D11" s="515"/>
      <c r="E11" s="508">
        <v>0</v>
      </c>
      <c r="F11" s="522">
        <v>0.2</v>
      </c>
      <c r="G11" s="421">
        <v>0</v>
      </c>
      <c r="H11" s="421">
        <v>0</v>
      </c>
      <c r="I11" s="421">
        <v>0</v>
      </c>
      <c r="J11" s="421">
        <v>0</v>
      </c>
      <c r="K11" s="421">
        <v>0</v>
      </c>
      <c r="L11" s="421">
        <v>0</v>
      </c>
      <c r="M11" s="421">
        <v>0</v>
      </c>
      <c r="N11" s="421">
        <v>0</v>
      </c>
      <c r="O11" s="421">
        <v>0</v>
      </c>
      <c r="P11" s="421">
        <v>0</v>
      </c>
      <c r="Q11" s="421">
        <v>0</v>
      </c>
      <c r="R11" s="421">
        <v>0</v>
      </c>
      <c r="S11" s="421">
        <v>0</v>
      </c>
      <c r="T11" s="421">
        <v>0</v>
      </c>
      <c r="U11" s="421">
        <v>0</v>
      </c>
      <c r="V11" s="421">
        <v>0</v>
      </c>
      <c r="W11" s="421">
        <v>0</v>
      </c>
      <c r="X11" s="421">
        <v>0</v>
      </c>
      <c r="Y11" s="421">
        <v>0</v>
      </c>
      <c r="Z11" s="421">
        <v>0</v>
      </c>
      <c r="AA11" s="421">
        <v>0</v>
      </c>
      <c r="AB11" s="421">
        <v>0</v>
      </c>
      <c r="AC11" s="421">
        <v>0</v>
      </c>
      <c r="AD11" s="421">
        <v>0</v>
      </c>
      <c r="AE11" s="421">
        <v>0</v>
      </c>
      <c r="AF11" s="421">
        <v>0</v>
      </c>
      <c r="AG11" s="421">
        <v>0</v>
      </c>
      <c r="AH11" s="421">
        <v>0</v>
      </c>
      <c r="AI11" s="421">
        <v>0</v>
      </c>
      <c r="AJ11" s="421">
        <v>0</v>
      </c>
      <c r="AK11" s="421">
        <v>0</v>
      </c>
      <c r="AL11" s="421">
        <v>0</v>
      </c>
      <c r="AM11" s="421">
        <v>0</v>
      </c>
      <c r="AN11" s="421">
        <v>0</v>
      </c>
      <c r="AO11" s="421">
        <v>0</v>
      </c>
      <c r="AP11" s="421">
        <v>0</v>
      </c>
      <c r="AQ11" s="421">
        <v>0</v>
      </c>
      <c r="AR11" s="421">
        <v>0</v>
      </c>
      <c r="AS11" s="421">
        <v>0</v>
      </c>
      <c r="AT11" s="421">
        <v>0</v>
      </c>
      <c r="AU11" s="421">
        <v>0</v>
      </c>
      <c r="AV11" s="421">
        <v>0</v>
      </c>
      <c r="AW11" s="421">
        <v>0</v>
      </c>
      <c r="AX11" s="421">
        <v>0</v>
      </c>
      <c r="AY11" s="421">
        <v>0</v>
      </c>
      <c r="AZ11" s="421">
        <v>0</v>
      </c>
      <c r="BA11" s="421">
        <v>0</v>
      </c>
      <c r="BB11" s="421">
        <v>0</v>
      </c>
      <c r="BC11" s="421">
        <v>0</v>
      </c>
      <c r="BD11" s="421">
        <v>0</v>
      </c>
      <c r="BE11" s="421">
        <v>0</v>
      </c>
      <c r="BF11" s="421">
        <v>0</v>
      </c>
      <c r="BG11" s="421">
        <v>0</v>
      </c>
      <c r="BH11" s="421">
        <v>0</v>
      </c>
      <c r="BI11" s="421">
        <v>0</v>
      </c>
      <c r="BJ11" s="421">
        <v>0</v>
      </c>
      <c r="BK11" s="421">
        <v>0</v>
      </c>
      <c r="BL11" s="421">
        <v>0</v>
      </c>
      <c r="BM11" s="421">
        <v>0</v>
      </c>
      <c r="BN11" s="421">
        <v>0</v>
      </c>
      <c r="BO11" s="421">
        <v>0</v>
      </c>
      <c r="BP11" s="421">
        <v>0</v>
      </c>
      <c r="BQ11" s="421">
        <v>0</v>
      </c>
      <c r="BR11" s="421">
        <v>0</v>
      </c>
      <c r="BS11" s="421">
        <v>0</v>
      </c>
      <c r="BT11" s="421">
        <v>0</v>
      </c>
      <c r="BU11" s="422">
        <v>0</v>
      </c>
      <c r="BV11" s="418">
        <f t="shared" si="6"/>
        <v>0</v>
      </c>
      <c r="BW11" s="350"/>
      <c r="BX11" s="350"/>
      <c r="BY11" s="10"/>
      <c r="BZ11" s="10"/>
      <c r="CA11" s="10"/>
      <c r="CB11" s="10"/>
      <c r="CC11" s="10"/>
      <c r="CD11" s="10"/>
      <c r="CE11" s="10"/>
      <c r="CF11" s="10"/>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row>
    <row r="12" spans="1:253" ht="14.25" x14ac:dyDescent="0.2">
      <c r="A12" s="103"/>
      <c r="B12" s="524" t="s">
        <v>891</v>
      </c>
      <c r="C12" s="525" t="s">
        <v>906</v>
      </c>
      <c r="D12" s="515"/>
      <c r="E12" s="508"/>
      <c r="F12" s="522">
        <v>0.2</v>
      </c>
      <c r="G12" s="421">
        <v>0</v>
      </c>
      <c r="H12" s="421">
        <v>0</v>
      </c>
      <c r="I12" s="421">
        <v>0</v>
      </c>
      <c r="J12" s="421">
        <v>0</v>
      </c>
      <c r="K12" s="421">
        <v>0</v>
      </c>
      <c r="L12" s="421">
        <v>0</v>
      </c>
      <c r="M12" s="421">
        <v>0</v>
      </c>
      <c r="N12" s="421">
        <v>0</v>
      </c>
      <c r="O12" s="421">
        <v>0</v>
      </c>
      <c r="P12" s="421">
        <v>0</v>
      </c>
      <c r="Q12" s="421">
        <v>0</v>
      </c>
      <c r="R12" s="421">
        <v>0</v>
      </c>
      <c r="S12" s="421">
        <v>0</v>
      </c>
      <c r="T12" s="421">
        <v>0</v>
      </c>
      <c r="U12" s="421">
        <v>0</v>
      </c>
      <c r="V12" s="421">
        <v>0</v>
      </c>
      <c r="W12" s="421">
        <v>0</v>
      </c>
      <c r="X12" s="421">
        <v>0</v>
      </c>
      <c r="Y12" s="421">
        <v>0</v>
      </c>
      <c r="Z12" s="421">
        <v>0</v>
      </c>
      <c r="AA12" s="421">
        <v>0</v>
      </c>
      <c r="AB12" s="421">
        <v>0</v>
      </c>
      <c r="AC12" s="421">
        <v>0</v>
      </c>
      <c r="AD12" s="421">
        <v>0</v>
      </c>
      <c r="AE12" s="421">
        <v>0</v>
      </c>
      <c r="AF12" s="421">
        <v>0</v>
      </c>
      <c r="AG12" s="421">
        <v>0</v>
      </c>
      <c r="AH12" s="421">
        <v>0</v>
      </c>
      <c r="AI12" s="421">
        <v>0</v>
      </c>
      <c r="AJ12" s="421">
        <v>0</v>
      </c>
      <c r="AK12" s="421">
        <v>0</v>
      </c>
      <c r="AL12" s="421">
        <v>0</v>
      </c>
      <c r="AM12" s="421">
        <v>0</v>
      </c>
      <c r="AN12" s="421">
        <v>0</v>
      </c>
      <c r="AO12" s="421">
        <v>0</v>
      </c>
      <c r="AP12" s="421">
        <v>0</v>
      </c>
      <c r="AQ12" s="421">
        <v>0</v>
      </c>
      <c r="AR12" s="421">
        <v>0</v>
      </c>
      <c r="AS12" s="421">
        <v>0</v>
      </c>
      <c r="AT12" s="421">
        <v>0</v>
      </c>
      <c r="AU12" s="421">
        <v>0</v>
      </c>
      <c r="AV12" s="421">
        <v>0</v>
      </c>
      <c r="AW12" s="421">
        <v>0</v>
      </c>
      <c r="AX12" s="421">
        <v>0</v>
      </c>
      <c r="AY12" s="421">
        <v>0</v>
      </c>
      <c r="AZ12" s="421">
        <v>0</v>
      </c>
      <c r="BA12" s="421">
        <v>0</v>
      </c>
      <c r="BB12" s="421">
        <v>0</v>
      </c>
      <c r="BC12" s="421">
        <v>0</v>
      </c>
      <c r="BD12" s="421">
        <v>0</v>
      </c>
      <c r="BE12" s="421">
        <v>0</v>
      </c>
      <c r="BF12" s="421">
        <v>0</v>
      </c>
      <c r="BG12" s="421">
        <v>0</v>
      </c>
      <c r="BH12" s="421">
        <v>0</v>
      </c>
      <c r="BI12" s="421">
        <v>0</v>
      </c>
      <c r="BJ12" s="421">
        <v>0</v>
      </c>
      <c r="BK12" s="421">
        <v>0</v>
      </c>
      <c r="BL12" s="421">
        <v>0</v>
      </c>
      <c r="BM12" s="421">
        <v>0</v>
      </c>
      <c r="BN12" s="421">
        <v>0</v>
      </c>
      <c r="BO12" s="421">
        <v>0</v>
      </c>
      <c r="BP12" s="421">
        <v>0</v>
      </c>
      <c r="BQ12" s="421">
        <v>0</v>
      </c>
      <c r="BR12" s="421">
        <v>0</v>
      </c>
      <c r="BS12" s="421">
        <v>0</v>
      </c>
      <c r="BT12" s="421">
        <v>0</v>
      </c>
      <c r="BU12" s="422">
        <v>0</v>
      </c>
      <c r="BV12" s="418">
        <f t="shared" si="6"/>
        <v>0</v>
      </c>
      <c r="BW12" s="350"/>
      <c r="BX12" s="350"/>
      <c r="BY12" s="10"/>
      <c r="BZ12" s="10"/>
      <c r="CA12" s="10"/>
      <c r="CB12" s="10"/>
      <c r="CC12" s="10"/>
      <c r="CD12" s="10"/>
      <c r="CE12" s="10"/>
      <c r="CF12" s="10"/>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row>
    <row r="13" spans="1:253" ht="14.25" x14ac:dyDescent="0.2">
      <c r="A13" s="103"/>
      <c r="B13" s="524" t="s">
        <v>892</v>
      </c>
      <c r="C13" s="525" t="s">
        <v>907</v>
      </c>
      <c r="D13" s="515"/>
      <c r="E13" s="508"/>
      <c r="F13" s="522">
        <v>0.1</v>
      </c>
      <c r="G13" s="421">
        <v>0</v>
      </c>
      <c r="H13" s="421">
        <v>0</v>
      </c>
      <c r="I13" s="421">
        <v>0</v>
      </c>
      <c r="J13" s="421">
        <v>0</v>
      </c>
      <c r="K13" s="421">
        <v>0</v>
      </c>
      <c r="L13" s="421">
        <v>0</v>
      </c>
      <c r="M13" s="421">
        <v>0</v>
      </c>
      <c r="N13" s="421">
        <v>0</v>
      </c>
      <c r="O13" s="421">
        <v>0</v>
      </c>
      <c r="P13" s="421">
        <v>0</v>
      </c>
      <c r="Q13" s="421">
        <v>0</v>
      </c>
      <c r="R13" s="421">
        <v>0</v>
      </c>
      <c r="S13" s="421">
        <v>0</v>
      </c>
      <c r="T13" s="421">
        <v>0</v>
      </c>
      <c r="U13" s="421">
        <v>0</v>
      </c>
      <c r="V13" s="421">
        <v>0</v>
      </c>
      <c r="W13" s="421">
        <v>0</v>
      </c>
      <c r="X13" s="421">
        <v>0</v>
      </c>
      <c r="Y13" s="421">
        <v>0</v>
      </c>
      <c r="Z13" s="421">
        <v>0</v>
      </c>
      <c r="AA13" s="421">
        <v>0</v>
      </c>
      <c r="AB13" s="421">
        <v>0</v>
      </c>
      <c r="AC13" s="421">
        <v>0</v>
      </c>
      <c r="AD13" s="421">
        <v>0</v>
      </c>
      <c r="AE13" s="421">
        <v>0</v>
      </c>
      <c r="AF13" s="421">
        <v>0</v>
      </c>
      <c r="AG13" s="421">
        <v>0</v>
      </c>
      <c r="AH13" s="421">
        <v>0</v>
      </c>
      <c r="AI13" s="421">
        <v>0</v>
      </c>
      <c r="AJ13" s="421">
        <v>0</v>
      </c>
      <c r="AK13" s="421">
        <v>0</v>
      </c>
      <c r="AL13" s="421">
        <v>0</v>
      </c>
      <c r="AM13" s="421">
        <v>0</v>
      </c>
      <c r="AN13" s="421">
        <v>0</v>
      </c>
      <c r="AO13" s="421">
        <v>0</v>
      </c>
      <c r="AP13" s="421">
        <v>0</v>
      </c>
      <c r="AQ13" s="421">
        <v>0</v>
      </c>
      <c r="AR13" s="421">
        <v>0</v>
      </c>
      <c r="AS13" s="421">
        <v>0</v>
      </c>
      <c r="AT13" s="421">
        <v>0</v>
      </c>
      <c r="AU13" s="421">
        <v>0</v>
      </c>
      <c r="AV13" s="421">
        <v>0</v>
      </c>
      <c r="AW13" s="421">
        <v>0</v>
      </c>
      <c r="AX13" s="421">
        <v>0</v>
      </c>
      <c r="AY13" s="421">
        <v>0</v>
      </c>
      <c r="AZ13" s="421">
        <v>0</v>
      </c>
      <c r="BA13" s="421">
        <v>0</v>
      </c>
      <c r="BB13" s="421">
        <v>0</v>
      </c>
      <c r="BC13" s="421">
        <v>0</v>
      </c>
      <c r="BD13" s="421">
        <v>0</v>
      </c>
      <c r="BE13" s="421">
        <v>0</v>
      </c>
      <c r="BF13" s="421">
        <v>0</v>
      </c>
      <c r="BG13" s="421">
        <v>0</v>
      </c>
      <c r="BH13" s="421">
        <v>0</v>
      </c>
      <c r="BI13" s="421">
        <v>0</v>
      </c>
      <c r="BJ13" s="421">
        <v>0</v>
      </c>
      <c r="BK13" s="421">
        <v>0</v>
      </c>
      <c r="BL13" s="421">
        <v>0</v>
      </c>
      <c r="BM13" s="421">
        <v>0</v>
      </c>
      <c r="BN13" s="421">
        <v>0</v>
      </c>
      <c r="BO13" s="421">
        <v>0</v>
      </c>
      <c r="BP13" s="421">
        <v>0</v>
      </c>
      <c r="BQ13" s="421">
        <v>0</v>
      </c>
      <c r="BR13" s="421">
        <v>0</v>
      </c>
      <c r="BS13" s="421">
        <v>0</v>
      </c>
      <c r="BT13" s="421">
        <v>0</v>
      </c>
      <c r="BU13" s="422">
        <v>0</v>
      </c>
      <c r="BV13" s="418">
        <f t="shared" si="6"/>
        <v>0</v>
      </c>
      <c r="BW13" s="350"/>
      <c r="BX13" s="350"/>
      <c r="BY13" s="10"/>
      <c r="BZ13" s="10"/>
      <c r="CA13" s="10"/>
      <c r="CB13" s="10"/>
      <c r="CC13" s="10"/>
      <c r="CD13" s="10"/>
      <c r="CE13" s="10"/>
      <c r="CF13" s="10"/>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row>
    <row r="14" spans="1:253" ht="14.25" x14ac:dyDescent="0.2">
      <c r="A14" s="103"/>
      <c r="B14" s="524" t="s">
        <v>893</v>
      </c>
      <c r="C14" s="525" t="s">
        <v>908</v>
      </c>
      <c r="D14" s="515"/>
      <c r="E14" s="508"/>
      <c r="F14" s="522">
        <v>0.1</v>
      </c>
      <c r="G14" s="421">
        <v>0</v>
      </c>
      <c r="H14" s="421">
        <v>0</v>
      </c>
      <c r="I14" s="421">
        <v>0</v>
      </c>
      <c r="J14" s="421">
        <v>0</v>
      </c>
      <c r="K14" s="421">
        <v>0</v>
      </c>
      <c r="L14" s="421">
        <v>0</v>
      </c>
      <c r="M14" s="421">
        <v>0</v>
      </c>
      <c r="N14" s="421">
        <v>0</v>
      </c>
      <c r="O14" s="421">
        <v>0</v>
      </c>
      <c r="P14" s="421">
        <v>0</v>
      </c>
      <c r="Q14" s="421">
        <v>0</v>
      </c>
      <c r="R14" s="421">
        <v>0</v>
      </c>
      <c r="S14" s="421">
        <v>0</v>
      </c>
      <c r="T14" s="421">
        <v>0</v>
      </c>
      <c r="U14" s="421">
        <v>0</v>
      </c>
      <c r="V14" s="421">
        <v>0</v>
      </c>
      <c r="W14" s="421">
        <v>0</v>
      </c>
      <c r="X14" s="421">
        <v>0</v>
      </c>
      <c r="Y14" s="421">
        <v>0</v>
      </c>
      <c r="Z14" s="421">
        <v>0</v>
      </c>
      <c r="AA14" s="421">
        <v>0</v>
      </c>
      <c r="AB14" s="421">
        <v>0</v>
      </c>
      <c r="AC14" s="421">
        <v>0</v>
      </c>
      <c r="AD14" s="421">
        <v>0</v>
      </c>
      <c r="AE14" s="421">
        <v>0</v>
      </c>
      <c r="AF14" s="421">
        <v>0</v>
      </c>
      <c r="AG14" s="421">
        <v>0</v>
      </c>
      <c r="AH14" s="421">
        <v>0</v>
      </c>
      <c r="AI14" s="421">
        <v>0</v>
      </c>
      <c r="AJ14" s="421">
        <v>0</v>
      </c>
      <c r="AK14" s="421">
        <v>0</v>
      </c>
      <c r="AL14" s="421">
        <v>0</v>
      </c>
      <c r="AM14" s="421">
        <v>0</v>
      </c>
      <c r="AN14" s="421">
        <v>0</v>
      </c>
      <c r="AO14" s="421">
        <v>0</v>
      </c>
      <c r="AP14" s="421">
        <v>0</v>
      </c>
      <c r="AQ14" s="421">
        <v>0</v>
      </c>
      <c r="AR14" s="421">
        <v>0</v>
      </c>
      <c r="AS14" s="421">
        <v>0</v>
      </c>
      <c r="AT14" s="421">
        <v>0</v>
      </c>
      <c r="AU14" s="421">
        <v>0</v>
      </c>
      <c r="AV14" s="421">
        <v>0</v>
      </c>
      <c r="AW14" s="421">
        <v>0</v>
      </c>
      <c r="AX14" s="421">
        <v>0</v>
      </c>
      <c r="AY14" s="421">
        <v>0</v>
      </c>
      <c r="AZ14" s="421">
        <v>0</v>
      </c>
      <c r="BA14" s="421">
        <v>0</v>
      </c>
      <c r="BB14" s="421">
        <v>0</v>
      </c>
      <c r="BC14" s="421">
        <v>0</v>
      </c>
      <c r="BD14" s="421">
        <v>0</v>
      </c>
      <c r="BE14" s="421">
        <v>0</v>
      </c>
      <c r="BF14" s="421">
        <v>0</v>
      </c>
      <c r="BG14" s="421">
        <v>0</v>
      </c>
      <c r="BH14" s="421">
        <v>0</v>
      </c>
      <c r="BI14" s="421">
        <v>0</v>
      </c>
      <c r="BJ14" s="421">
        <v>0</v>
      </c>
      <c r="BK14" s="421">
        <v>0</v>
      </c>
      <c r="BL14" s="421">
        <v>0</v>
      </c>
      <c r="BM14" s="421">
        <v>0</v>
      </c>
      <c r="BN14" s="421">
        <v>0</v>
      </c>
      <c r="BO14" s="421">
        <v>0</v>
      </c>
      <c r="BP14" s="421">
        <v>0</v>
      </c>
      <c r="BQ14" s="421">
        <v>0</v>
      </c>
      <c r="BR14" s="421">
        <v>0</v>
      </c>
      <c r="BS14" s="421">
        <v>0</v>
      </c>
      <c r="BT14" s="421">
        <v>0</v>
      </c>
      <c r="BU14" s="422">
        <v>0</v>
      </c>
      <c r="BV14" s="418">
        <f t="shared" si="6"/>
        <v>0</v>
      </c>
      <c r="BW14" s="350"/>
      <c r="BX14" s="350"/>
      <c r="BY14" s="10"/>
      <c r="BZ14" s="10"/>
      <c r="CA14" s="10"/>
      <c r="CB14" s="10"/>
      <c r="CC14" s="10"/>
      <c r="CD14" s="10"/>
      <c r="CE14" s="10"/>
      <c r="CF14" s="10"/>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row>
    <row r="15" spans="1:253" ht="14.25" x14ac:dyDescent="0.2">
      <c r="A15" s="103"/>
      <c r="B15" s="524" t="s">
        <v>894</v>
      </c>
      <c r="C15" s="525" t="s">
        <v>909</v>
      </c>
      <c r="D15" s="515"/>
      <c r="E15" s="508"/>
      <c r="F15" s="522">
        <v>0.1</v>
      </c>
      <c r="G15" s="421">
        <v>0</v>
      </c>
      <c r="H15" s="421">
        <v>0</v>
      </c>
      <c r="I15" s="421">
        <v>0</v>
      </c>
      <c r="J15" s="421">
        <v>0</v>
      </c>
      <c r="K15" s="421">
        <v>0</v>
      </c>
      <c r="L15" s="421">
        <v>0</v>
      </c>
      <c r="M15" s="421">
        <v>0</v>
      </c>
      <c r="N15" s="421">
        <v>0</v>
      </c>
      <c r="O15" s="421">
        <v>0</v>
      </c>
      <c r="P15" s="421">
        <v>0</v>
      </c>
      <c r="Q15" s="421">
        <v>0</v>
      </c>
      <c r="R15" s="421">
        <v>0</v>
      </c>
      <c r="S15" s="421">
        <v>0</v>
      </c>
      <c r="T15" s="421">
        <v>0</v>
      </c>
      <c r="U15" s="421">
        <v>0</v>
      </c>
      <c r="V15" s="421">
        <v>0</v>
      </c>
      <c r="W15" s="421">
        <v>0</v>
      </c>
      <c r="X15" s="421">
        <v>0</v>
      </c>
      <c r="Y15" s="421">
        <v>0</v>
      </c>
      <c r="Z15" s="421">
        <v>0</v>
      </c>
      <c r="AA15" s="421">
        <v>0</v>
      </c>
      <c r="AB15" s="421">
        <v>0</v>
      </c>
      <c r="AC15" s="421">
        <v>0</v>
      </c>
      <c r="AD15" s="421">
        <v>0</v>
      </c>
      <c r="AE15" s="421">
        <v>0</v>
      </c>
      <c r="AF15" s="421">
        <v>0</v>
      </c>
      <c r="AG15" s="421">
        <v>0</v>
      </c>
      <c r="AH15" s="421">
        <v>0</v>
      </c>
      <c r="AI15" s="421">
        <v>0</v>
      </c>
      <c r="AJ15" s="421">
        <v>0</v>
      </c>
      <c r="AK15" s="421">
        <v>0</v>
      </c>
      <c r="AL15" s="421">
        <v>0</v>
      </c>
      <c r="AM15" s="421">
        <v>0</v>
      </c>
      <c r="AN15" s="421">
        <v>0</v>
      </c>
      <c r="AO15" s="421">
        <v>0</v>
      </c>
      <c r="AP15" s="421">
        <v>0</v>
      </c>
      <c r="AQ15" s="421">
        <v>0</v>
      </c>
      <c r="AR15" s="421">
        <v>0</v>
      </c>
      <c r="AS15" s="421">
        <v>0</v>
      </c>
      <c r="AT15" s="421">
        <v>0</v>
      </c>
      <c r="AU15" s="421">
        <v>0</v>
      </c>
      <c r="AV15" s="421">
        <v>0</v>
      </c>
      <c r="AW15" s="421">
        <v>0</v>
      </c>
      <c r="AX15" s="421">
        <v>0</v>
      </c>
      <c r="AY15" s="421">
        <v>0</v>
      </c>
      <c r="AZ15" s="421">
        <v>0</v>
      </c>
      <c r="BA15" s="421">
        <v>0</v>
      </c>
      <c r="BB15" s="421">
        <v>0</v>
      </c>
      <c r="BC15" s="421">
        <v>0</v>
      </c>
      <c r="BD15" s="421">
        <v>0</v>
      </c>
      <c r="BE15" s="421">
        <v>0</v>
      </c>
      <c r="BF15" s="421">
        <v>0</v>
      </c>
      <c r="BG15" s="421">
        <v>0</v>
      </c>
      <c r="BH15" s="421">
        <v>0</v>
      </c>
      <c r="BI15" s="421">
        <v>0</v>
      </c>
      <c r="BJ15" s="421">
        <v>0</v>
      </c>
      <c r="BK15" s="421">
        <v>0</v>
      </c>
      <c r="BL15" s="421">
        <v>0</v>
      </c>
      <c r="BM15" s="421">
        <v>0</v>
      </c>
      <c r="BN15" s="421">
        <v>0</v>
      </c>
      <c r="BO15" s="421">
        <v>0</v>
      </c>
      <c r="BP15" s="421">
        <v>0</v>
      </c>
      <c r="BQ15" s="421">
        <v>0</v>
      </c>
      <c r="BR15" s="421">
        <v>0</v>
      </c>
      <c r="BS15" s="421">
        <v>0</v>
      </c>
      <c r="BT15" s="421">
        <v>0</v>
      </c>
      <c r="BU15" s="422">
        <v>0</v>
      </c>
      <c r="BV15" s="418">
        <f t="shared" si="6"/>
        <v>0</v>
      </c>
      <c r="BW15" s="350"/>
      <c r="BX15" s="350"/>
      <c r="BY15" s="10"/>
      <c r="BZ15" s="10"/>
      <c r="CA15" s="10"/>
      <c r="CB15" s="10"/>
      <c r="CC15" s="10"/>
      <c r="CD15" s="10"/>
      <c r="CE15" s="10"/>
      <c r="CF15" s="10"/>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row>
    <row r="16" spans="1:253" ht="14.25" x14ac:dyDescent="0.2">
      <c r="A16" s="103"/>
      <c r="B16" s="524" t="s">
        <v>895</v>
      </c>
      <c r="C16" s="525" t="s">
        <v>910</v>
      </c>
      <c r="D16" s="515"/>
      <c r="E16" s="508"/>
      <c r="F16" s="522">
        <v>0.1</v>
      </c>
      <c r="G16" s="421">
        <v>0</v>
      </c>
      <c r="H16" s="421">
        <v>0</v>
      </c>
      <c r="I16" s="421">
        <v>0</v>
      </c>
      <c r="J16" s="421">
        <v>0</v>
      </c>
      <c r="K16" s="421">
        <v>0</v>
      </c>
      <c r="L16" s="421">
        <v>0</v>
      </c>
      <c r="M16" s="421">
        <v>0</v>
      </c>
      <c r="N16" s="421">
        <v>0</v>
      </c>
      <c r="O16" s="421">
        <v>0</v>
      </c>
      <c r="P16" s="421">
        <v>0</v>
      </c>
      <c r="Q16" s="421">
        <v>0</v>
      </c>
      <c r="R16" s="421">
        <v>0</v>
      </c>
      <c r="S16" s="421">
        <v>0</v>
      </c>
      <c r="T16" s="421">
        <v>0</v>
      </c>
      <c r="U16" s="421">
        <v>0</v>
      </c>
      <c r="V16" s="421">
        <v>0</v>
      </c>
      <c r="W16" s="421">
        <v>0</v>
      </c>
      <c r="X16" s="421">
        <v>0</v>
      </c>
      <c r="Y16" s="421">
        <v>0</v>
      </c>
      <c r="Z16" s="421">
        <v>0</v>
      </c>
      <c r="AA16" s="421">
        <v>0</v>
      </c>
      <c r="AB16" s="421">
        <v>0</v>
      </c>
      <c r="AC16" s="421">
        <v>0</v>
      </c>
      <c r="AD16" s="421">
        <v>0</v>
      </c>
      <c r="AE16" s="421">
        <v>0</v>
      </c>
      <c r="AF16" s="421">
        <v>0</v>
      </c>
      <c r="AG16" s="421">
        <v>0</v>
      </c>
      <c r="AH16" s="421">
        <v>0</v>
      </c>
      <c r="AI16" s="421">
        <v>0</v>
      </c>
      <c r="AJ16" s="421">
        <v>0</v>
      </c>
      <c r="AK16" s="421">
        <v>0</v>
      </c>
      <c r="AL16" s="421">
        <v>0</v>
      </c>
      <c r="AM16" s="421">
        <v>0</v>
      </c>
      <c r="AN16" s="421">
        <v>0</v>
      </c>
      <c r="AO16" s="421">
        <v>0</v>
      </c>
      <c r="AP16" s="421">
        <v>0</v>
      </c>
      <c r="AQ16" s="421">
        <v>0</v>
      </c>
      <c r="AR16" s="421">
        <v>0</v>
      </c>
      <c r="AS16" s="421">
        <v>0</v>
      </c>
      <c r="AT16" s="421">
        <v>0</v>
      </c>
      <c r="AU16" s="421">
        <v>0</v>
      </c>
      <c r="AV16" s="421">
        <v>0</v>
      </c>
      <c r="AW16" s="421">
        <v>0</v>
      </c>
      <c r="AX16" s="421">
        <v>0</v>
      </c>
      <c r="AY16" s="421">
        <v>0</v>
      </c>
      <c r="AZ16" s="421">
        <v>0</v>
      </c>
      <c r="BA16" s="421">
        <v>0</v>
      </c>
      <c r="BB16" s="421">
        <v>0</v>
      </c>
      <c r="BC16" s="421">
        <v>0</v>
      </c>
      <c r="BD16" s="421">
        <v>0</v>
      </c>
      <c r="BE16" s="421">
        <v>0</v>
      </c>
      <c r="BF16" s="421">
        <v>0</v>
      </c>
      <c r="BG16" s="421">
        <v>0</v>
      </c>
      <c r="BH16" s="421">
        <v>0</v>
      </c>
      <c r="BI16" s="421">
        <v>0</v>
      </c>
      <c r="BJ16" s="421">
        <v>0</v>
      </c>
      <c r="BK16" s="421">
        <v>0</v>
      </c>
      <c r="BL16" s="421">
        <v>0</v>
      </c>
      <c r="BM16" s="421">
        <v>0</v>
      </c>
      <c r="BN16" s="421">
        <v>0</v>
      </c>
      <c r="BO16" s="421">
        <v>0</v>
      </c>
      <c r="BP16" s="421">
        <v>0</v>
      </c>
      <c r="BQ16" s="421">
        <v>0</v>
      </c>
      <c r="BR16" s="421">
        <v>0</v>
      </c>
      <c r="BS16" s="421">
        <v>0</v>
      </c>
      <c r="BT16" s="421">
        <v>0</v>
      </c>
      <c r="BU16" s="422">
        <v>0</v>
      </c>
      <c r="BV16" s="418">
        <f t="shared" si="6"/>
        <v>0</v>
      </c>
      <c r="BW16" s="350"/>
      <c r="BX16" s="350"/>
      <c r="BY16" s="10"/>
      <c r="BZ16" s="10"/>
      <c r="CA16" s="10"/>
      <c r="CB16" s="10"/>
      <c r="CC16" s="10"/>
      <c r="CD16" s="10"/>
      <c r="CE16" s="10"/>
      <c r="CF16" s="10"/>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row>
    <row r="17" spans="1:253" ht="14.25" x14ac:dyDescent="0.2">
      <c r="A17" s="103"/>
      <c r="B17" s="524" t="s">
        <v>896</v>
      </c>
      <c r="C17" s="525" t="s">
        <v>911</v>
      </c>
      <c r="D17" s="515"/>
      <c r="E17" s="508"/>
      <c r="F17" s="522">
        <v>0.1</v>
      </c>
      <c r="G17" s="421">
        <v>0</v>
      </c>
      <c r="H17" s="421">
        <v>0</v>
      </c>
      <c r="I17" s="421">
        <v>0</v>
      </c>
      <c r="J17" s="421">
        <v>0</v>
      </c>
      <c r="K17" s="421">
        <v>0</v>
      </c>
      <c r="L17" s="421">
        <v>0</v>
      </c>
      <c r="M17" s="421">
        <v>0</v>
      </c>
      <c r="N17" s="421">
        <v>0</v>
      </c>
      <c r="O17" s="421">
        <v>0</v>
      </c>
      <c r="P17" s="421">
        <v>0</v>
      </c>
      <c r="Q17" s="421">
        <v>0</v>
      </c>
      <c r="R17" s="421">
        <v>0</v>
      </c>
      <c r="S17" s="421">
        <v>0</v>
      </c>
      <c r="T17" s="421">
        <v>0</v>
      </c>
      <c r="U17" s="421">
        <v>0</v>
      </c>
      <c r="V17" s="421">
        <v>0</v>
      </c>
      <c r="W17" s="421">
        <v>0</v>
      </c>
      <c r="X17" s="421">
        <v>0</v>
      </c>
      <c r="Y17" s="421">
        <v>0</v>
      </c>
      <c r="Z17" s="421">
        <v>0</v>
      </c>
      <c r="AA17" s="421">
        <v>0</v>
      </c>
      <c r="AB17" s="421">
        <v>0</v>
      </c>
      <c r="AC17" s="421">
        <v>0</v>
      </c>
      <c r="AD17" s="421">
        <v>0</v>
      </c>
      <c r="AE17" s="421">
        <v>0</v>
      </c>
      <c r="AF17" s="421">
        <v>0</v>
      </c>
      <c r="AG17" s="421">
        <v>0</v>
      </c>
      <c r="AH17" s="421">
        <v>0</v>
      </c>
      <c r="AI17" s="421">
        <v>0</v>
      </c>
      <c r="AJ17" s="421">
        <v>0</v>
      </c>
      <c r="AK17" s="421">
        <v>0</v>
      </c>
      <c r="AL17" s="421">
        <v>0</v>
      </c>
      <c r="AM17" s="421">
        <v>0</v>
      </c>
      <c r="AN17" s="421">
        <v>0</v>
      </c>
      <c r="AO17" s="421">
        <v>0</v>
      </c>
      <c r="AP17" s="421">
        <v>0</v>
      </c>
      <c r="AQ17" s="421">
        <v>0</v>
      </c>
      <c r="AR17" s="421">
        <v>0</v>
      </c>
      <c r="AS17" s="421">
        <v>0</v>
      </c>
      <c r="AT17" s="421">
        <v>0</v>
      </c>
      <c r="AU17" s="421">
        <v>0</v>
      </c>
      <c r="AV17" s="421">
        <v>0</v>
      </c>
      <c r="AW17" s="421">
        <v>0</v>
      </c>
      <c r="AX17" s="421">
        <v>0</v>
      </c>
      <c r="AY17" s="421">
        <v>0</v>
      </c>
      <c r="AZ17" s="421">
        <v>0</v>
      </c>
      <c r="BA17" s="421">
        <v>0</v>
      </c>
      <c r="BB17" s="421">
        <v>0</v>
      </c>
      <c r="BC17" s="421">
        <v>0</v>
      </c>
      <c r="BD17" s="421">
        <v>0</v>
      </c>
      <c r="BE17" s="421">
        <v>0</v>
      </c>
      <c r="BF17" s="421">
        <v>0</v>
      </c>
      <c r="BG17" s="421">
        <v>0</v>
      </c>
      <c r="BH17" s="421">
        <v>0</v>
      </c>
      <c r="BI17" s="421">
        <v>0</v>
      </c>
      <c r="BJ17" s="421">
        <v>0</v>
      </c>
      <c r="BK17" s="421">
        <v>0</v>
      </c>
      <c r="BL17" s="421">
        <v>0</v>
      </c>
      <c r="BM17" s="421">
        <v>0</v>
      </c>
      <c r="BN17" s="421">
        <v>0</v>
      </c>
      <c r="BO17" s="421">
        <v>0</v>
      </c>
      <c r="BP17" s="421">
        <v>0</v>
      </c>
      <c r="BQ17" s="421">
        <v>0</v>
      </c>
      <c r="BR17" s="421">
        <v>0</v>
      </c>
      <c r="BS17" s="421">
        <v>0</v>
      </c>
      <c r="BT17" s="421">
        <v>0</v>
      </c>
      <c r="BU17" s="422">
        <v>0</v>
      </c>
      <c r="BV17" s="418">
        <f t="shared" si="6"/>
        <v>0</v>
      </c>
      <c r="BW17" s="350"/>
      <c r="BX17" s="350"/>
      <c r="BY17" s="10"/>
      <c r="BZ17" s="10"/>
      <c r="CA17" s="10"/>
      <c r="CB17" s="10"/>
      <c r="CC17" s="10"/>
      <c r="CD17" s="10"/>
      <c r="CE17" s="10"/>
      <c r="CF17" s="10"/>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row>
    <row r="18" spans="1:253" ht="15" thickBot="1" x14ac:dyDescent="0.25">
      <c r="A18" s="103"/>
      <c r="B18" s="526" t="s">
        <v>897</v>
      </c>
      <c r="C18" s="527" t="s">
        <v>912</v>
      </c>
      <c r="D18" s="516"/>
      <c r="E18" s="509"/>
      <c r="F18" s="523">
        <v>0.1</v>
      </c>
      <c r="G18" s="423">
        <v>0</v>
      </c>
      <c r="H18" s="423">
        <v>0</v>
      </c>
      <c r="I18" s="423">
        <v>0</v>
      </c>
      <c r="J18" s="423">
        <v>0</v>
      </c>
      <c r="K18" s="423">
        <v>0</v>
      </c>
      <c r="L18" s="423">
        <v>0</v>
      </c>
      <c r="M18" s="423">
        <v>0</v>
      </c>
      <c r="N18" s="423">
        <v>0</v>
      </c>
      <c r="O18" s="423">
        <v>0</v>
      </c>
      <c r="P18" s="423">
        <v>0</v>
      </c>
      <c r="Q18" s="423">
        <v>0</v>
      </c>
      <c r="R18" s="423">
        <v>0</v>
      </c>
      <c r="S18" s="423">
        <v>0</v>
      </c>
      <c r="T18" s="423">
        <v>0</v>
      </c>
      <c r="U18" s="423">
        <v>0</v>
      </c>
      <c r="V18" s="423">
        <v>0</v>
      </c>
      <c r="W18" s="423">
        <v>0</v>
      </c>
      <c r="X18" s="423">
        <v>0</v>
      </c>
      <c r="Y18" s="423">
        <v>0</v>
      </c>
      <c r="Z18" s="423">
        <v>0</v>
      </c>
      <c r="AA18" s="423">
        <v>0</v>
      </c>
      <c r="AB18" s="423">
        <v>0</v>
      </c>
      <c r="AC18" s="423">
        <v>0</v>
      </c>
      <c r="AD18" s="423">
        <v>0</v>
      </c>
      <c r="AE18" s="423">
        <v>0</v>
      </c>
      <c r="AF18" s="423">
        <v>0</v>
      </c>
      <c r="AG18" s="423">
        <v>0</v>
      </c>
      <c r="AH18" s="423">
        <v>0</v>
      </c>
      <c r="AI18" s="423">
        <v>0</v>
      </c>
      <c r="AJ18" s="423">
        <v>0</v>
      </c>
      <c r="AK18" s="423">
        <v>0</v>
      </c>
      <c r="AL18" s="423">
        <v>0</v>
      </c>
      <c r="AM18" s="423">
        <v>0</v>
      </c>
      <c r="AN18" s="423">
        <v>0</v>
      </c>
      <c r="AO18" s="423">
        <v>0</v>
      </c>
      <c r="AP18" s="423">
        <v>0</v>
      </c>
      <c r="AQ18" s="423">
        <v>0</v>
      </c>
      <c r="AR18" s="423">
        <v>0</v>
      </c>
      <c r="AS18" s="423">
        <v>0</v>
      </c>
      <c r="AT18" s="423">
        <v>0</v>
      </c>
      <c r="AU18" s="423">
        <v>0</v>
      </c>
      <c r="AV18" s="423">
        <v>0</v>
      </c>
      <c r="AW18" s="423">
        <v>0</v>
      </c>
      <c r="AX18" s="423">
        <v>0</v>
      </c>
      <c r="AY18" s="423">
        <v>0</v>
      </c>
      <c r="AZ18" s="423">
        <v>0</v>
      </c>
      <c r="BA18" s="423">
        <v>0</v>
      </c>
      <c r="BB18" s="423">
        <v>0</v>
      </c>
      <c r="BC18" s="423">
        <v>0</v>
      </c>
      <c r="BD18" s="423">
        <v>0</v>
      </c>
      <c r="BE18" s="423">
        <v>0</v>
      </c>
      <c r="BF18" s="423">
        <v>0</v>
      </c>
      <c r="BG18" s="423">
        <v>0</v>
      </c>
      <c r="BH18" s="423">
        <v>0</v>
      </c>
      <c r="BI18" s="423">
        <v>0</v>
      </c>
      <c r="BJ18" s="423">
        <v>0</v>
      </c>
      <c r="BK18" s="423">
        <v>0</v>
      </c>
      <c r="BL18" s="423">
        <v>0</v>
      </c>
      <c r="BM18" s="423">
        <v>0</v>
      </c>
      <c r="BN18" s="423">
        <v>0</v>
      </c>
      <c r="BO18" s="423">
        <v>0</v>
      </c>
      <c r="BP18" s="423">
        <v>0</v>
      </c>
      <c r="BQ18" s="423">
        <v>0</v>
      </c>
      <c r="BR18" s="423">
        <v>0</v>
      </c>
      <c r="BS18" s="423">
        <v>0</v>
      </c>
      <c r="BT18" s="423">
        <v>0</v>
      </c>
      <c r="BU18" s="424">
        <v>0</v>
      </c>
      <c r="BV18" s="419">
        <f t="shared" si="6"/>
        <v>0</v>
      </c>
      <c r="BW18" s="350"/>
      <c r="BX18" s="350"/>
      <c r="BY18" s="10"/>
      <c r="BZ18" s="10"/>
      <c r="CA18" s="10"/>
      <c r="CB18" s="10"/>
      <c r="CC18" s="10"/>
      <c r="CD18" s="10"/>
      <c r="CE18" s="10"/>
      <c r="CF18" s="10"/>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row>
    <row r="19" spans="1:253" ht="14.25" x14ac:dyDescent="0.2">
      <c r="A19" s="103"/>
      <c r="B19" s="510">
        <v>3</v>
      </c>
      <c r="C19" s="511" t="s">
        <v>898</v>
      </c>
      <c r="D19" s="514"/>
      <c r="E19" s="507">
        <v>0.37</v>
      </c>
      <c r="F19" s="521">
        <v>0</v>
      </c>
      <c r="G19" s="414">
        <f>G20*$F20*$E19+G21*$F21*$E19+G22*$F22*$E19+G23*$F23*$E19+G24*$F24*$E19+G25*$F25*$E19+G26*$F26*$E19</f>
        <v>0</v>
      </c>
      <c r="H19" s="414">
        <f t="shared" ref="H19" si="10">H20*$F20*$E19+H21*$F21*$E19+H22*$F22*$E19+H23*$F23*$E19+H24*$F24*$E19+H25*$F25*$E19+H26*$F26*$E19+H27*$F27*$E19</f>
        <v>0</v>
      </c>
      <c r="I19" s="414">
        <f t="shared" ref="I19" si="11">I20*$F20*$E19+I21*$F21*$E19+I22*$F22*$E19+I23*$F23*$E19+I24*$F24*$E19+I25*$F25*$E19+I26*$F26*$E19+I27*$F27*$E19</f>
        <v>0</v>
      </c>
      <c r="J19" s="414">
        <f t="shared" ref="J19" si="12">J20*$F20*$E19+J21*$F21*$E19+J22*$F22*$E19+J23*$F23*$E19+J24*$F24*$E19+J25*$F25*$E19+J26*$F26*$E19+J27*$F27*$E19</f>
        <v>0</v>
      </c>
      <c r="K19" s="414">
        <f t="shared" ref="K19" si="13">K20*$F20*$E19+K21*$F21*$E19+K22*$F22*$E19+K23*$F23*$E19+K24*$F24*$E19+K25*$F25*$E19+K26*$F26*$E19+K27*$F27*$E19</f>
        <v>0</v>
      </c>
      <c r="L19" s="414">
        <f t="shared" ref="L19" si="14">L20*$F20*$E19+L21*$F21*$E19+L22*$F22*$E19+L23*$F23*$E19+L24*$F24*$E19+L25*$F25*$E19+L26*$F26*$E19+L27*$F27*$E19</f>
        <v>0</v>
      </c>
      <c r="M19" s="414">
        <f t="shared" ref="M19" si="15">M20*$F20*$E19+M21*$F21*$E19+M22*$F22*$E19+M23*$F23*$E19+M24*$F24*$E19+M25*$F25*$E19+M26*$F26*$E19+M27*$F27*$E19</f>
        <v>0</v>
      </c>
      <c r="N19" s="414">
        <f t="shared" ref="N19" si="16">N20*$F20*$E19+N21*$F21*$E19+N22*$F22*$E19+N23*$F23*$E19+N24*$F24*$E19+N25*$F25*$E19+N26*$F26*$E19+N27*$F27*$E19</f>
        <v>0</v>
      </c>
      <c r="O19" s="414">
        <f t="shared" ref="O19" si="17">O20*$F20*$E19+O21*$F21*$E19+O22*$F22*$E19+O23*$F23*$E19+O24*$F24*$E19+O25*$F25*$E19+O26*$F26*$E19+O27*$F27*$E19</f>
        <v>0</v>
      </c>
      <c r="P19" s="414">
        <f t="shared" ref="P19:AU19" si="18">P20*$F20*$E19+P21*$F21*$E19+P22*$F22*$E19+P23*$F23*$E19+P24*$F24*$E19+P25*$F25*$E19+P26*$F26*$E19+P27*$F27*$E19</f>
        <v>0</v>
      </c>
      <c r="Q19" s="414">
        <f t="shared" si="18"/>
        <v>0</v>
      </c>
      <c r="R19" s="414">
        <f t="shared" si="18"/>
        <v>0</v>
      </c>
      <c r="S19" s="414">
        <f t="shared" si="18"/>
        <v>0</v>
      </c>
      <c r="T19" s="414">
        <f t="shared" si="18"/>
        <v>0</v>
      </c>
      <c r="U19" s="414">
        <f t="shared" si="18"/>
        <v>0</v>
      </c>
      <c r="V19" s="414">
        <f t="shared" si="18"/>
        <v>0</v>
      </c>
      <c r="W19" s="414">
        <f t="shared" si="18"/>
        <v>0</v>
      </c>
      <c r="X19" s="414">
        <f t="shared" si="18"/>
        <v>0</v>
      </c>
      <c r="Y19" s="414">
        <f t="shared" si="18"/>
        <v>0</v>
      </c>
      <c r="Z19" s="414">
        <f t="shared" si="18"/>
        <v>0</v>
      </c>
      <c r="AA19" s="414">
        <f t="shared" si="18"/>
        <v>0</v>
      </c>
      <c r="AB19" s="414">
        <f t="shared" si="18"/>
        <v>0</v>
      </c>
      <c r="AC19" s="414">
        <f t="shared" si="18"/>
        <v>0</v>
      </c>
      <c r="AD19" s="414">
        <f t="shared" si="18"/>
        <v>0</v>
      </c>
      <c r="AE19" s="414">
        <f t="shared" si="18"/>
        <v>0</v>
      </c>
      <c r="AF19" s="414">
        <f t="shared" si="18"/>
        <v>0</v>
      </c>
      <c r="AG19" s="414">
        <f t="shared" si="18"/>
        <v>0</v>
      </c>
      <c r="AH19" s="414">
        <f t="shared" si="18"/>
        <v>0</v>
      </c>
      <c r="AI19" s="414">
        <f t="shared" si="18"/>
        <v>0</v>
      </c>
      <c r="AJ19" s="414">
        <f t="shared" si="18"/>
        <v>0</v>
      </c>
      <c r="AK19" s="414">
        <f t="shared" si="18"/>
        <v>0</v>
      </c>
      <c r="AL19" s="414">
        <f t="shared" si="18"/>
        <v>0</v>
      </c>
      <c r="AM19" s="414">
        <f t="shared" si="18"/>
        <v>0</v>
      </c>
      <c r="AN19" s="414">
        <f t="shared" si="18"/>
        <v>0</v>
      </c>
      <c r="AO19" s="414">
        <f t="shared" si="18"/>
        <v>0</v>
      </c>
      <c r="AP19" s="414">
        <f t="shared" si="18"/>
        <v>0</v>
      </c>
      <c r="AQ19" s="414">
        <f t="shared" si="18"/>
        <v>0</v>
      </c>
      <c r="AR19" s="414">
        <f t="shared" si="18"/>
        <v>0</v>
      </c>
      <c r="AS19" s="414">
        <f t="shared" si="18"/>
        <v>0</v>
      </c>
      <c r="AT19" s="414">
        <f t="shared" si="18"/>
        <v>0</v>
      </c>
      <c r="AU19" s="414">
        <f t="shared" si="18"/>
        <v>0</v>
      </c>
      <c r="AV19" s="414">
        <f t="shared" ref="AV19:BU19" si="19">AV20*$F20*$E19+AV21*$F21*$E19+AV22*$F22*$E19+AV23*$F23*$E19+AV24*$F24*$E19+AV25*$F25*$E19+AV26*$F26*$E19+AV27*$F27*$E19</f>
        <v>0</v>
      </c>
      <c r="AW19" s="414">
        <f t="shared" si="19"/>
        <v>0</v>
      </c>
      <c r="AX19" s="414">
        <f t="shared" si="19"/>
        <v>0</v>
      </c>
      <c r="AY19" s="414">
        <f t="shared" si="19"/>
        <v>0</v>
      </c>
      <c r="AZ19" s="414">
        <f t="shared" si="19"/>
        <v>0</v>
      </c>
      <c r="BA19" s="414">
        <f t="shared" si="19"/>
        <v>0</v>
      </c>
      <c r="BB19" s="414">
        <f t="shared" si="19"/>
        <v>0</v>
      </c>
      <c r="BC19" s="414">
        <f t="shared" si="19"/>
        <v>0</v>
      </c>
      <c r="BD19" s="414">
        <f t="shared" si="19"/>
        <v>0</v>
      </c>
      <c r="BE19" s="414">
        <f t="shared" si="19"/>
        <v>0</v>
      </c>
      <c r="BF19" s="414">
        <f t="shared" si="19"/>
        <v>0</v>
      </c>
      <c r="BG19" s="414">
        <f t="shared" si="19"/>
        <v>0</v>
      </c>
      <c r="BH19" s="414">
        <f t="shared" si="19"/>
        <v>0</v>
      </c>
      <c r="BI19" s="414">
        <f t="shared" si="19"/>
        <v>0</v>
      </c>
      <c r="BJ19" s="414">
        <f t="shared" si="19"/>
        <v>0</v>
      </c>
      <c r="BK19" s="414">
        <f t="shared" si="19"/>
        <v>0</v>
      </c>
      <c r="BL19" s="414">
        <f t="shared" si="19"/>
        <v>0</v>
      </c>
      <c r="BM19" s="414">
        <f t="shared" si="19"/>
        <v>0</v>
      </c>
      <c r="BN19" s="414">
        <f t="shared" si="19"/>
        <v>0</v>
      </c>
      <c r="BO19" s="414">
        <f t="shared" si="19"/>
        <v>0</v>
      </c>
      <c r="BP19" s="414">
        <f t="shared" si="19"/>
        <v>0</v>
      </c>
      <c r="BQ19" s="414">
        <f t="shared" si="19"/>
        <v>0</v>
      </c>
      <c r="BR19" s="414">
        <f t="shared" si="19"/>
        <v>0</v>
      </c>
      <c r="BS19" s="414">
        <f t="shared" si="19"/>
        <v>0</v>
      </c>
      <c r="BT19" s="414">
        <f t="shared" si="19"/>
        <v>0</v>
      </c>
      <c r="BU19" s="420">
        <f t="shared" si="19"/>
        <v>0</v>
      </c>
      <c r="BV19" s="417">
        <f t="shared" si="6"/>
        <v>1</v>
      </c>
      <c r="BW19" s="350"/>
      <c r="BX19" s="350"/>
      <c r="BY19" s="10"/>
      <c r="BZ19" s="10"/>
      <c r="CA19" s="10"/>
      <c r="CB19" s="10"/>
      <c r="CC19" s="10"/>
      <c r="CD19" s="10"/>
      <c r="CE19" s="10"/>
      <c r="CF19" s="10"/>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row>
    <row r="20" spans="1:253" ht="14.25" x14ac:dyDescent="0.2">
      <c r="A20" s="103"/>
      <c r="B20" s="524" t="s">
        <v>899</v>
      </c>
      <c r="C20" s="525" t="s">
        <v>913</v>
      </c>
      <c r="D20" s="515"/>
      <c r="E20" s="508">
        <v>0</v>
      </c>
      <c r="F20" s="522">
        <v>0.2</v>
      </c>
      <c r="G20" s="421">
        <v>0</v>
      </c>
      <c r="H20" s="421">
        <v>0</v>
      </c>
      <c r="I20" s="421">
        <v>0</v>
      </c>
      <c r="J20" s="421">
        <v>0</v>
      </c>
      <c r="K20" s="421">
        <v>0</v>
      </c>
      <c r="L20" s="421">
        <v>0</v>
      </c>
      <c r="M20" s="421">
        <v>0</v>
      </c>
      <c r="N20" s="421">
        <v>0</v>
      </c>
      <c r="O20" s="421">
        <v>0</v>
      </c>
      <c r="P20" s="421">
        <v>0</v>
      </c>
      <c r="Q20" s="421">
        <v>0</v>
      </c>
      <c r="R20" s="421">
        <v>0</v>
      </c>
      <c r="S20" s="421">
        <v>0</v>
      </c>
      <c r="T20" s="421">
        <v>0</v>
      </c>
      <c r="U20" s="421">
        <v>0</v>
      </c>
      <c r="V20" s="421">
        <v>0</v>
      </c>
      <c r="W20" s="421">
        <v>0</v>
      </c>
      <c r="X20" s="421">
        <v>0</v>
      </c>
      <c r="Y20" s="421">
        <v>0</v>
      </c>
      <c r="Z20" s="421">
        <v>0</v>
      </c>
      <c r="AA20" s="421">
        <v>0</v>
      </c>
      <c r="AB20" s="421">
        <v>0</v>
      </c>
      <c r="AC20" s="421">
        <v>0</v>
      </c>
      <c r="AD20" s="421">
        <v>0</v>
      </c>
      <c r="AE20" s="421">
        <v>0</v>
      </c>
      <c r="AF20" s="421">
        <v>0</v>
      </c>
      <c r="AG20" s="421">
        <v>0</v>
      </c>
      <c r="AH20" s="421">
        <v>0</v>
      </c>
      <c r="AI20" s="421">
        <v>0</v>
      </c>
      <c r="AJ20" s="421">
        <v>0</v>
      </c>
      <c r="AK20" s="421">
        <v>0</v>
      </c>
      <c r="AL20" s="421">
        <v>0</v>
      </c>
      <c r="AM20" s="421">
        <v>0</v>
      </c>
      <c r="AN20" s="421">
        <v>0</v>
      </c>
      <c r="AO20" s="421">
        <v>0</v>
      </c>
      <c r="AP20" s="421">
        <v>0</v>
      </c>
      <c r="AQ20" s="421">
        <v>0</v>
      </c>
      <c r="AR20" s="421">
        <v>0</v>
      </c>
      <c r="AS20" s="421">
        <v>0</v>
      </c>
      <c r="AT20" s="421">
        <v>0</v>
      </c>
      <c r="AU20" s="421">
        <v>0</v>
      </c>
      <c r="AV20" s="421">
        <v>0</v>
      </c>
      <c r="AW20" s="421">
        <v>0</v>
      </c>
      <c r="AX20" s="421">
        <v>0</v>
      </c>
      <c r="AY20" s="421">
        <v>0</v>
      </c>
      <c r="AZ20" s="421">
        <v>0</v>
      </c>
      <c r="BA20" s="421">
        <v>0</v>
      </c>
      <c r="BB20" s="421">
        <v>0</v>
      </c>
      <c r="BC20" s="421">
        <v>0</v>
      </c>
      <c r="BD20" s="421">
        <v>0</v>
      </c>
      <c r="BE20" s="421">
        <v>0</v>
      </c>
      <c r="BF20" s="421">
        <v>0</v>
      </c>
      <c r="BG20" s="421">
        <v>0</v>
      </c>
      <c r="BH20" s="421">
        <v>0</v>
      </c>
      <c r="BI20" s="421">
        <v>0</v>
      </c>
      <c r="BJ20" s="421">
        <v>0</v>
      </c>
      <c r="BK20" s="421">
        <v>0</v>
      </c>
      <c r="BL20" s="421">
        <v>0</v>
      </c>
      <c r="BM20" s="421">
        <v>0</v>
      </c>
      <c r="BN20" s="421">
        <v>0</v>
      </c>
      <c r="BO20" s="421">
        <v>0</v>
      </c>
      <c r="BP20" s="421">
        <v>0</v>
      </c>
      <c r="BQ20" s="421">
        <v>0</v>
      </c>
      <c r="BR20" s="421">
        <v>0</v>
      </c>
      <c r="BS20" s="421">
        <v>0</v>
      </c>
      <c r="BT20" s="421">
        <v>0</v>
      </c>
      <c r="BU20" s="422">
        <v>0</v>
      </c>
      <c r="BV20" s="418">
        <f t="shared" si="6"/>
        <v>0</v>
      </c>
      <c r="BW20" s="350"/>
      <c r="BX20" s="350"/>
      <c r="BY20" s="10"/>
      <c r="BZ20" s="10"/>
      <c r="CA20" s="10"/>
      <c r="CB20" s="10"/>
      <c r="CC20" s="10"/>
      <c r="CD20" s="10"/>
      <c r="CE20" s="10"/>
      <c r="CF20" s="10"/>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row>
    <row r="21" spans="1:253" ht="14.25" x14ac:dyDescent="0.2">
      <c r="A21" s="103"/>
      <c r="B21" s="524" t="s">
        <v>900</v>
      </c>
      <c r="C21" s="525" t="s">
        <v>914</v>
      </c>
      <c r="D21" s="515"/>
      <c r="E21" s="508"/>
      <c r="F21" s="522">
        <v>0.2</v>
      </c>
      <c r="G21" s="421">
        <v>0</v>
      </c>
      <c r="H21" s="421">
        <v>0</v>
      </c>
      <c r="I21" s="421">
        <v>0</v>
      </c>
      <c r="J21" s="421">
        <v>0</v>
      </c>
      <c r="K21" s="421">
        <v>0</v>
      </c>
      <c r="L21" s="421">
        <v>0</v>
      </c>
      <c r="M21" s="421">
        <v>0</v>
      </c>
      <c r="N21" s="421">
        <v>0</v>
      </c>
      <c r="O21" s="421">
        <v>0</v>
      </c>
      <c r="P21" s="421">
        <v>0</v>
      </c>
      <c r="Q21" s="421">
        <v>0</v>
      </c>
      <c r="R21" s="421">
        <v>0</v>
      </c>
      <c r="S21" s="421">
        <v>0</v>
      </c>
      <c r="T21" s="421">
        <v>0</v>
      </c>
      <c r="U21" s="421">
        <v>0</v>
      </c>
      <c r="V21" s="421">
        <v>0</v>
      </c>
      <c r="W21" s="421">
        <v>0</v>
      </c>
      <c r="X21" s="421">
        <v>0</v>
      </c>
      <c r="Y21" s="421">
        <v>0</v>
      </c>
      <c r="Z21" s="421">
        <v>0</v>
      </c>
      <c r="AA21" s="421">
        <v>0</v>
      </c>
      <c r="AB21" s="421">
        <v>0</v>
      </c>
      <c r="AC21" s="421">
        <v>0</v>
      </c>
      <c r="AD21" s="421">
        <v>0</v>
      </c>
      <c r="AE21" s="421">
        <v>0</v>
      </c>
      <c r="AF21" s="421">
        <v>0</v>
      </c>
      <c r="AG21" s="421">
        <v>0</v>
      </c>
      <c r="AH21" s="421">
        <v>0</v>
      </c>
      <c r="AI21" s="421">
        <v>0</v>
      </c>
      <c r="AJ21" s="421">
        <v>0</v>
      </c>
      <c r="AK21" s="421">
        <v>0</v>
      </c>
      <c r="AL21" s="421">
        <v>0</v>
      </c>
      <c r="AM21" s="421">
        <v>0</v>
      </c>
      <c r="AN21" s="421">
        <v>0</v>
      </c>
      <c r="AO21" s="421">
        <v>0</v>
      </c>
      <c r="AP21" s="421">
        <v>0</v>
      </c>
      <c r="AQ21" s="421">
        <v>0</v>
      </c>
      <c r="AR21" s="421">
        <v>0</v>
      </c>
      <c r="AS21" s="421">
        <v>0</v>
      </c>
      <c r="AT21" s="421">
        <v>0</v>
      </c>
      <c r="AU21" s="421">
        <v>0</v>
      </c>
      <c r="AV21" s="421">
        <v>0</v>
      </c>
      <c r="AW21" s="421">
        <v>0</v>
      </c>
      <c r="AX21" s="421">
        <v>0</v>
      </c>
      <c r="AY21" s="421">
        <v>0</v>
      </c>
      <c r="AZ21" s="421">
        <v>0</v>
      </c>
      <c r="BA21" s="421">
        <v>0</v>
      </c>
      <c r="BB21" s="421">
        <v>0</v>
      </c>
      <c r="BC21" s="421">
        <v>0</v>
      </c>
      <c r="BD21" s="421">
        <v>0</v>
      </c>
      <c r="BE21" s="421">
        <v>0</v>
      </c>
      <c r="BF21" s="421">
        <v>0</v>
      </c>
      <c r="BG21" s="421">
        <v>0</v>
      </c>
      <c r="BH21" s="421">
        <v>0</v>
      </c>
      <c r="BI21" s="421">
        <v>0</v>
      </c>
      <c r="BJ21" s="421">
        <v>0</v>
      </c>
      <c r="BK21" s="421">
        <v>0</v>
      </c>
      <c r="BL21" s="421">
        <v>0</v>
      </c>
      <c r="BM21" s="421">
        <v>0</v>
      </c>
      <c r="BN21" s="421">
        <v>0</v>
      </c>
      <c r="BO21" s="421">
        <v>0</v>
      </c>
      <c r="BP21" s="421">
        <v>0</v>
      </c>
      <c r="BQ21" s="421">
        <v>0</v>
      </c>
      <c r="BR21" s="421">
        <v>0</v>
      </c>
      <c r="BS21" s="421">
        <v>0</v>
      </c>
      <c r="BT21" s="421">
        <v>0</v>
      </c>
      <c r="BU21" s="422">
        <v>0</v>
      </c>
      <c r="BV21" s="418">
        <f t="shared" si="6"/>
        <v>0</v>
      </c>
      <c r="BW21" s="350"/>
      <c r="BX21" s="350"/>
      <c r="BY21" s="10"/>
      <c r="BZ21" s="10"/>
      <c r="CA21" s="10"/>
      <c r="CB21" s="10"/>
      <c r="CC21" s="10"/>
      <c r="CD21" s="10"/>
      <c r="CE21" s="10"/>
      <c r="CF21" s="10"/>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row>
    <row r="22" spans="1:253" ht="14.25" x14ac:dyDescent="0.2">
      <c r="A22" s="103"/>
      <c r="B22" s="524" t="s">
        <v>901</v>
      </c>
      <c r="C22" s="525" t="s">
        <v>915</v>
      </c>
      <c r="D22" s="515"/>
      <c r="E22" s="508"/>
      <c r="F22" s="522">
        <v>0.1</v>
      </c>
      <c r="G22" s="421">
        <v>0</v>
      </c>
      <c r="H22" s="421">
        <v>0</v>
      </c>
      <c r="I22" s="421">
        <v>0</v>
      </c>
      <c r="J22" s="421">
        <v>0</v>
      </c>
      <c r="K22" s="421">
        <v>0</v>
      </c>
      <c r="L22" s="421">
        <v>0</v>
      </c>
      <c r="M22" s="421">
        <v>0</v>
      </c>
      <c r="N22" s="421">
        <v>0</v>
      </c>
      <c r="O22" s="421">
        <v>0</v>
      </c>
      <c r="P22" s="421">
        <v>0</v>
      </c>
      <c r="Q22" s="421">
        <v>0</v>
      </c>
      <c r="R22" s="421">
        <v>0</v>
      </c>
      <c r="S22" s="421">
        <v>0</v>
      </c>
      <c r="T22" s="421">
        <v>0</v>
      </c>
      <c r="U22" s="421">
        <v>0</v>
      </c>
      <c r="V22" s="421">
        <v>0</v>
      </c>
      <c r="W22" s="421">
        <v>0</v>
      </c>
      <c r="X22" s="421">
        <v>0</v>
      </c>
      <c r="Y22" s="421">
        <v>0</v>
      </c>
      <c r="Z22" s="421">
        <v>0</v>
      </c>
      <c r="AA22" s="421">
        <v>0</v>
      </c>
      <c r="AB22" s="421">
        <v>0</v>
      </c>
      <c r="AC22" s="421">
        <v>0</v>
      </c>
      <c r="AD22" s="421">
        <v>0</v>
      </c>
      <c r="AE22" s="421">
        <v>0</v>
      </c>
      <c r="AF22" s="421">
        <v>0</v>
      </c>
      <c r="AG22" s="421">
        <v>0</v>
      </c>
      <c r="AH22" s="421">
        <v>0</v>
      </c>
      <c r="AI22" s="421">
        <v>0</v>
      </c>
      <c r="AJ22" s="421">
        <v>0</v>
      </c>
      <c r="AK22" s="421">
        <v>0</v>
      </c>
      <c r="AL22" s="421">
        <v>0</v>
      </c>
      <c r="AM22" s="421">
        <v>0</v>
      </c>
      <c r="AN22" s="421">
        <v>0</v>
      </c>
      <c r="AO22" s="421">
        <v>0</v>
      </c>
      <c r="AP22" s="421">
        <v>0</v>
      </c>
      <c r="AQ22" s="421">
        <v>0</v>
      </c>
      <c r="AR22" s="421">
        <v>0</v>
      </c>
      <c r="AS22" s="421">
        <v>0</v>
      </c>
      <c r="AT22" s="421">
        <v>0</v>
      </c>
      <c r="AU22" s="421">
        <v>0</v>
      </c>
      <c r="AV22" s="421">
        <v>0</v>
      </c>
      <c r="AW22" s="421">
        <v>0</v>
      </c>
      <c r="AX22" s="421">
        <v>0</v>
      </c>
      <c r="AY22" s="421">
        <v>0</v>
      </c>
      <c r="AZ22" s="421">
        <v>0</v>
      </c>
      <c r="BA22" s="421">
        <v>0</v>
      </c>
      <c r="BB22" s="421">
        <v>0</v>
      </c>
      <c r="BC22" s="421">
        <v>0</v>
      </c>
      <c r="BD22" s="421">
        <v>0</v>
      </c>
      <c r="BE22" s="421">
        <v>0</v>
      </c>
      <c r="BF22" s="421">
        <v>0</v>
      </c>
      <c r="BG22" s="421">
        <v>0</v>
      </c>
      <c r="BH22" s="421">
        <v>0</v>
      </c>
      <c r="BI22" s="421">
        <v>0</v>
      </c>
      <c r="BJ22" s="421">
        <v>0</v>
      </c>
      <c r="BK22" s="421">
        <v>0</v>
      </c>
      <c r="BL22" s="421">
        <v>0</v>
      </c>
      <c r="BM22" s="421">
        <v>0</v>
      </c>
      <c r="BN22" s="421">
        <v>0</v>
      </c>
      <c r="BO22" s="421">
        <v>0</v>
      </c>
      <c r="BP22" s="421">
        <v>0</v>
      </c>
      <c r="BQ22" s="421">
        <v>0</v>
      </c>
      <c r="BR22" s="421">
        <v>0</v>
      </c>
      <c r="BS22" s="421">
        <v>0</v>
      </c>
      <c r="BT22" s="421">
        <v>0</v>
      </c>
      <c r="BU22" s="422">
        <v>0</v>
      </c>
      <c r="BV22" s="418">
        <f t="shared" si="6"/>
        <v>0</v>
      </c>
      <c r="BW22" s="350"/>
      <c r="BX22" s="350"/>
      <c r="BY22" s="10"/>
      <c r="BZ22" s="10"/>
      <c r="CA22" s="10"/>
      <c r="CB22" s="10"/>
      <c r="CC22" s="10"/>
      <c r="CD22" s="10"/>
      <c r="CE22" s="10"/>
      <c r="CF22" s="10"/>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row>
    <row r="23" spans="1:253" ht="14.25" x14ac:dyDescent="0.2">
      <c r="A23" s="103"/>
      <c r="B23" s="524" t="s">
        <v>902</v>
      </c>
      <c r="C23" s="525" t="s">
        <v>916</v>
      </c>
      <c r="D23" s="515"/>
      <c r="E23" s="508"/>
      <c r="F23" s="522">
        <v>0.1</v>
      </c>
      <c r="G23" s="421">
        <v>0</v>
      </c>
      <c r="H23" s="421">
        <v>0</v>
      </c>
      <c r="I23" s="421">
        <v>0</v>
      </c>
      <c r="J23" s="421">
        <v>0</v>
      </c>
      <c r="K23" s="421">
        <v>0</v>
      </c>
      <c r="L23" s="421">
        <v>0</v>
      </c>
      <c r="M23" s="421">
        <v>0</v>
      </c>
      <c r="N23" s="421">
        <v>0</v>
      </c>
      <c r="O23" s="421">
        <v>0</v>
      </c>
      <c r="P23" s="421">
        <v>0</v>
      </c>
      <c r="Q23" s="421">
        <v>0</v>
      </c>
      <c r="R23" s="421">
        <v>0</v>
      </c>
      <c r="S23" s="421">
        <v>0</v>
      </c>
      <c r="T23" s="421">
        <v>0</v>
      </c>
      <c r="U23" s="421">
        <v>0</v>
      </c>
      <c r="V23" s="421">
        <v>0</v>
      </c>
      <c r="W23" s="421">
        <v>0</v>
      </c>
      <c r="X23" s="421">
        <v>0</v>
      </c>
      <c r="Y23" s="421">
        <v>0</v>
      </c>
      <c r="Z23" s="421">
        <v>0</v>
      </c>
      <c r="AA23" s="421">
        <v>0</v>
      </c>
      <c r="AB23" s="421">
        <v>0</v>
      </c>
      <c r="AC23" s="421">
        <v>0</v>
      </c>
      <c r="AD23" s="421">
        <v>0</v>
      </c>
      <c r="AE23" s="421">
        <v>0</v>
      </c>
      <c r="AF23" s="421">
        <v>0</v>
      </c>
      <c r="AG23" s="421">
        <v>0</v>
      </c>
      <c r="AH23" s="421">
        <v>0</v>
      </c>
      <c r="AI23" s="421">
        <v>0</v>
      </c>
      <c r="AJ23" s="421">
        <v>0</v>
      </c>
      <c r="AK23" s="421">
        <v>0</v>
      </c>
      <c r="AL23" s="421">
        <v>0</v>
      </c>
      <c r="AM23" s="421">
        <v>0</v>
      </c>
      <c r="AN23" s="421">
        <v>0</v>
      </c>
      <c r="AO23" s="421">
        <v>0</v>
      </c>
      <c r="AP23" s="421">
        <v>0</v>
      </c>
      <c r="AQ23" s="421">
        <v>0</v>
      </c>
      <c r="AR23" s="421">
        <v>0</v>
      </c>
      <c r="AS23" s="421">
        <v>0</v>
      </c>
      <c r="AT23" s="421">
        <v>0</v>
      </c>
      <c r="AU23" s="421">
        <v>0</v>
      </c>
      <c r="AV23" s="421">
        <v>0</v>
      </c>
      <c r="AW23" s="421">
        <v>0</v>
      </c>
      <c r="AX23" s="421">
        <v>0</v>
      </c>
      <c r="AY23" s="421">
        <v>0</v>
      </c>
      <c r="AZ23" s="421">
        <v>0</v>
      </c>
      <c r="BA23" s="421">
        <v>0</v>
      </c>
      <c r="BB23" s="421">
        <v>0</v>
      </c>
      <c r="BC23" s="421">
        <v>0</v>
      </c>
      <c r="BD23" s="421">
        <v>0</v>
      </c>
      <c r="BE23" s="421">
        <v>0</v>
      </c>
      <c r="BF23" s="421">
        <v>0</v>
      </c>
      <c r="BG23" s="421">
        <v>0</v>
      </c>
      <c r="BH23" s="421">
        <v>0</v>
      </c>
      <c r="BI23" s="421">
        <v>0</v>
      </c>
      <c r="BJ23" s="421">
        <v>0</v>
      </c>
      <c r="BK23" s="421">
        <v>0</v>
      </c>
      <c r="BL23" s="421">
        <v>0</v>
      </c>
      <c r="BM23" s="421">
        <v>0</v>
      </c>
      <c r="BN23" s="421">
        <v>0</v>
      </c>
      <c r="BO23" s="421">
        <v>0</v>
      </c>
      <c r="BP23" s="421">
        <v>0</v>
      </c>
      <c r="BQ23" s="421">
        <v>0</v>
      </c>
      <c r="BR23" s="421">
        <v>0</v>
      </c>
      <c r="BS23" s="421">
        <v>0</v>
      </c>
      <c r="BT23" s="421">
        <v>0</v>
      </c>
      <c r="BU23" s="422">
        <v>0</v>
      </c>
      <c r="BV23" s="418">
        <f t="shared" si="6"/>
        <v>0</v>
      </c>
      <c r="BW23" s="350"/>
      <c r="BX23" s="350"/>
      <c r="BY23" s="10"/>
      <c r="BZ23" s="10"/>
      <c r="CA23" s="10"/>
      <c r="CB23" s="10"/>
      <c r="CC23" s="10"/>
      <c r="CD23" s="10"/>
      <c r="CE23" s="10"/>
      <c r="CF23" s="10"/>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row>
    <row r="24" spans="1:253" ht="14.25" x14ac:dyDescent="0.2">
      <c r="A24" s="103"/>
      <c r="B24" s="524" t="s">
        <v>920</v>
      </c>
      <c r="C24" s="525" t="s">
        <v>917</v>
      </c>
      <c r="D24" s="515"/>
      <c r="E24" s="508"/>
      <c r="F24" s="522">
        <v>0.1</v>
      </c>
      <c r="G24" s="421">
        <v>0</v>
      </c>
      <c r="H24" s="421">
        <v>0</v>
      </c>
      <c r="I24" s="421">
        <v>0</v>
      </c>
      <c r="J24" s="421">
        <v>0</v>
      </c>
      <c r="K24" s="421">
        <v>0</v>
      </c>
      <c r="L24" s="421">
        <v>0</v>
      </c>
      <c r="M24" s="421">
        <v>0</v>
      </c>
      <c r="N24" s="421">
        <v>0</v>
      </c>
      <c r="O24" s="421">
        <v>0</v>
      </c>
      <c r="P24" s="421">
        <v>0</v>
      </c>
      <c r="Q24" s="421">
        <v>0</v>
      </c>
      <c r="R24" s="421">
        <v>0</v>
      </c>
      <c r="S24" s="421">
        <v>0</v>
      </c>
      <c r="T24" s="421">
        <v>0</v>
      </c>
      <c r="U24" s="421">
        <v>0</v>
      </c>
      <c r="V24" s="421">
        <v>0</v>
      </c>
      <c r="W24" s="421">
        <v>0</v>
      </c>
      <c r="X24" s="421">
        <v>0</v>
      </c>
      <c r="Y24" s="421">
        <v>0</v>
      </c>
      <c r="Z24" s="421">
        <v>0</v>
      </c>
      <c r="AA24" s="421">
        <v>0</v>
      </c>
      <c r="AB24" s="421">
        <v>0</v>
      </c>
      <c r="AC24" s="421">
        <v>0</v>
      </c>
      <c r="AD24" s="421">
        <v>0</v>
      </c>
      <c r="AE24" s="421">
        <v>0</v>
      </c>
      <c r="AF24" s="421">
        <v>0</v>
      </c>
      <c r="AG24" s="421">
        <v>0</v>
      </c>
      <c r="AH24" s="421">
        <v>0</v>
      </c>
      <c r="AI24" s="421">
        <v>0</v>
      </c>
      <c r="AJ24" s="421">
        <v>0</v>
      </c>
      <c r="AK24" s="421">
        <v>0</v>
      </c>
      <c r="AL24" s="421">
        <v>0</v>
      </c>
      <c r="AM24" s="421">
        <v>0</v>
      </c>
      <c r="AN24" s="421">
        <v>0</v>
      </c>
      <c r="AO24" s="421">
        <v>0</v>
      </c>
      <c r="AP24" s="421">
        <v>0</v>
      </c>
      <c r="AQ24" s="421">
        <v>0</v>
      </c>
      <c r="AR24" s="421">
        <v>0</v>
      </c>
      <c r="AS24" s="421">
        <v>0</v>
      </c>
      <c r="AT24" s="421">
        <v>0</v>
      </c>
      <c r="AU24" s="421">
        <v>0</v>
      </c>
      <c r="AV24" s="421">
        <v>0</v>
      </c>
      <c r="AW24" s="421">
        <v>0</v>
      </c>
      <c r="AX24" s="421">
        <v>0</v>
      </c>
      <c r="AY24" s="421">
        <v>0</v>
      </c>
      <c r="AZ24" s="421">
        <v>0</v>
      </c>
      <c r="BA24" s="421">
        <v>0</v>
      </c>
      <c r="BB24" s="421">
        <v>0</v>
      </c>
      <c r="BC24" s="421">
        <v>0</v>
      </c>
      <c r="BD24" s="421">
        <v>0</v>
      </c>
      <c r="BE24" s="421">
        <v>0</v>
      </c>
      <c r="BF24" s="421">
        <v>0</v>
      </c>
      <c r="BG24" s="421">
        <v>0</v>
      </c>
      <c r="BH24" s="421">
        <v>0</v>
      </c>
      <c r="BI24" s="421">
        <v>0</v>
      </c>
      <c r="BJ24" s="421">
        <v>0</v>
      </c>
      <c r="BK24" s="421">
        <v>0</v>
      </c>
      <c r="BL24" s="421">
        <v>0</v>
      </c>
      <c r="BM24" s="421">
        <v>0</v>
      </c>
      <c r="BN24" s="421">
        <v>0</v>
      </c>
      <c r="BO24" s="421">
        <v>0</v>
      </c>
      <c r="BP24" s="421">
        <v>0</v>
      </c>
      <c r="BQ24" s="421">
        <v>0</v>
      </c>
      <c r="BR24" s="421">
        <v>0</v>
      </c>
      <c r="BS24" s="421">
        <v>0</v>
      </c>
      <c r="BT24" s="421">
        <v>0</v>
      </c>
      <c r="BU24" s="422">
        <v>0</v>
      </c>
      <c r="BV24" s="418">
        <f t="shared" si="6"/>
        <v>0</v>
      </c>
      <c r="BW24" s="350"/>
      <c r="BX24" s="350"/>
      <c r="BY24" s="10"/>
      <c r="BZ24" s="10"/>
      <c r="CA24" s="10"/>
      <c r="CB24" s="10"/>
      <c r="CC24" s="10"/>
      <c r="CD24" s="10"/>
      <c r="CE24" s="10"/>
      <c r="CF24" s="10"/>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row>
    <row r="25" spans="1:253" ht="14.25" x14ac:dyDescent="0.2">
      <c r="A25" s="103"/>
      <c r="B25" s="524" t="s">
        <v>921</v>
      </c>
      <c r="C25" s="525" t="s">
        <v>918</v>
      </c>
      <c r="D25" s="515"/>
      <c r="E25" s="508"/>
      <c r="F25" s="522">
        <v>0.1</v>
      </c>
      <c r="G25" s="421">
        <v>0</v>
      </c>
      <c r="H25" s="421">
        <v>0</v>
      </c>
      <c r="I25" s="421">
        <v>0</v>
      </c>
      <c r="J25" s="421">
        <v>0</v>
      </c>
      <c r="K25" s="421">
        <v>0</v>
      </c>
      <c r="L25" s="421">
        <v>0</v>
      </c>
      <c r="M25" s="421">
        <v>0</v>
      </c>
      <c r="N25" s="421">
        <v>0</v>
      </c>
      <c r="O25" s="421">
        <v>0</v>
      </c>
      <c r="P25" s="421">
        <v>0</v>
      </c>
      <c r="Q25" s="421">
        <v>0</v>
      </c>
      <c r="R25" s="421">
        <v>0</v>
      </c>
      <c r="S25" s="421">
        <v>0</v>
      </c>
      <c r="T25" s="421">
        <v>0</v>
      </c>
      <c r="U25" s="421">
        <v>0</v>
      </c>
      <c r="V25" s="421">
        <v>0</v>
      </c>
      <c r="W25" s="421">
        <v>0</v>
      </c>
      <c r="X25" s="421">
        <v>0</v>
      </c>
      <c r="Y25" s="421">
        <v>0</v>
      </c>
      <c r="Z25" s="421">
        <v>0</v>
      </c>
      <c r="AA25" s="421">
        <v>0</v>
      </c>
      <c r="AB25" s="421">
        <v>0</v>
      </c>
      <c r="AC25" s="421">
        <v>0</v>
      </c>
      <c r="AD25" s="421">
        <v>0</v>
      </c>
      <c r="AE25" s="421">
        <v>0</v>
      </c>
      <c r="AF25" s="421">
        <v>0</v>
      </c>
      <c r="AG25" s="421">
        <v>0</v>
      </c>
      <c r="AH25" s="421">
        <v>0</v>
      </c>
      <c r="AI25" s="421">
        <v>0</v>
      </c>
      <c r="AJ25" s="421">
        <v>0</v>
      </c>
      <c r="AK25" s="421">
        <v>0</v>
      </c>
      <c r="AL25" s="421">
        <v>0</v>
      </c>
      <c r="AM25" s="421">
        <v>0</v>
      </c>
      <c r="AN25" s="421">
        <v>0</v>
      </c>
      <c r="AO25" s="421">
        <v>0</v>
      </c>
      <c r="AP25" s="421">
        <v>0</v>
      </c>
      <c r="AQ25" s="421">
        <v>0</v>
      </c>
      <c r="AR25" s="421">
        <v>0</v>
      </c>
      <c r="AS25" s="421">
        <v>0</v>
      </c>
      <c r="AT25" s="421">
        <v>0</v>
      </c>
      <c r="AU25" s="421">
        <v>0</v>
      </c>
      <c r="AV25" s="421">
        <v>0</v>
      </c>
      <c r="AW25" s="421">
        <v>0</v>
      </c>
      <c r="AX25" s="421">
        <v>0</v>
      </c>
      <c r="AY25" s="421">
        <v>0</v>
      </c>
      <c r="AZ25" s="421">
        <v>0</v>
      </c>
      <c r="BA25" s="421">
        <v>0</v>
      </c>
      <c r="BB25" s="421">
        <v>0</v>
      </c>
      <c r="BC25" s="421">
        <v>0</v>
      </c>
      <c r="BD25" s="421">
        <v>0</v>
      </c>
      <c r="BE25" s="421">
        <v>0</v>
      </c>
      <c r="BF25" s="421">
        <v>0</v>
      </c>
      <c r="BG25" s="421">
        <v>0</v>
      </c>
      <c r="BH25" s="421">
        <v>0</v>
      </c>
      <c r="BI25" s="421">
        <v>0</v>
      </c>
      <c r="BJ25" s="421">
        <v>0</v>
      </c>
      <c r="BK25" s="421">
        <v>0</v>
      </c>
      <c r="BL25" s="421">
        <v>0</v>
      </c>
      <c r="BM25" s="421">
        <v>0</v>
      </c>
      <c r="BN25" s="421">
        <v>0</v>
      </c>
      <c r="BO25" s="421">
        <v>0</v>
      </c>
      <c r="BP25" s="421">
        <v>0</v>
      </c>
      <c r="BQ25" s="421">
        <v>0</v>
      </c>
      <c r="BR25" s="421">
        <v>0</v>
      </c>
      <c r="BS25" s="421">
        <v>0</v>
      </c>
      <c r="BT25" s="421">
        <v>0</v>
      </c>
      <c r="BU25" s="422">
        <v>0</v>
      </c>
      <c r="BV25" s="418">
        <f t="shared" si="6"/>
        <v>0</v>
      </c>
      <c r="BW25" s="350"/>
      <c r="BX25" s="350"/>
      <c r="BY25" s="10"/>
      <c r="BZ25" s="10"/>
      <c r="CA25" s="10"/>
      <c r="CB25" s="10"/>
      <c r="CC25" s="10"/>
      <c r="CD25" s="10"/>
      <c r="CE25" s="10"/>
      <c r="CF25" s="10"/>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row>
    <row r="26" spans="1:253" ht="15" thickBot="1" x14ac:dyDescent="0.25">
      <c r="A26" s="103"/>
      <c r="B26" s="526" t="s">
        <v>922</v>
      </c>
      <c r="C26" s="527" t="s">
        <v>919</v>
      </c>
      <c r="D26" s="516"/>
      <c r="E26" s="509"/>
      <c r="F26" s="523">
        <v>0.2</v>
      </c>
      <c r="G26" s="421">
        <v>0</v>
      </c>
      <c r="H26" s="421">
        <v>0</v>
      </c>
      <c r="I26" s="421">
        <v>0</v>
      </c>
      <c r="J26" s="421">
        <v>0</v>
      </c>
      <c r="K26" s="421">
        <v>0</v>
      </c>
      <c r="L26" s="421">
        <v>0</v>
      </c>
      <c r="M26" s="421">
        <v>0</v>
      </c>
      <c r="N26" s="421">
        <v>0</v>
      </c>
      <c r="O26" s="421">
        <v>0</v>
      </c>
      <c r="P26" s="421">
        <v>0</v>
      </c>
      <c r="Q26" s="421">
        <v>0</v>
      </c>
      <c r="R26" s="421">
        <v>0</v>
      </c>
      <c r="S26" s="421">
        <v>0</v>
      </c>
      <c r="T26" s="421">
        <v>0</v>
      </c>
      <c r="U26" s="421">
        <v>0</v>
      </c>
      <c r="V26" s="421">
        <v>0</v>
      </c>
      <c r="W26" s="421">
        <v>0</v>
      </c>
      <c r="X26" s="421">
        <v>0</v>
      </c>
      <c r="Y26" s="421">
        <v>0</v>
      </c>
      <c r="Z26" s="421">
        <v>0</v>
      </c>
      <c r="AA26" s="421">
        <v>0</v>
      </c>
      <c r="AB26" s="421">
        <v>0</v>
      </c>
      <c r="AC26" s="421">
        <v>0</v>
      </c>
      <c r="AD26" s="421">
        <v>0</v>
      </c>
      <c r="AE26" s="421">
        <v>0</v>
      </c>
      <c r="AF26" s="421">
        <v>0</v>
      </c>
      <c r="AG26" s="421">
        <v>0</v>
      </c>
      <c r="AH26" s="421">
        <v>0</v>
      </c>
      <c r="AI26" s="421">
        <v>0</v>
      </c>
      <c r="AJ26" s="421">
        <v>0</v>
      </c>
      <c r="AK26" s="421">
        <v>0</v>
      </c>
      <c r="AL26" s="421">
        <v>0</v>
      </c>
      <c r="AM26" s="421">
        <v>0</v>
      </c>
      <c r="AN26" s="421">
        <v>0</v>
      </c>
      <c r="AO26" s="421">
        <v>0</v>
      </c>
      <c r="AP26" s="421">
        <v>0</v>
      </c>
      <c r="AQ26" s="421">
        <v>0</v>
      </c>
      <c r="AR26" s="421">
        <v>0</v>
      </c>
      <c r="AS26" s="421">
        <v>0</v>
      </c>
      <c r="AT26" s="421">
        <v>0</v>
      </c>
      <c r="AU26" s="421">
        <v>0</v>
      </c>
      <c r="AV26" s="421">
        <v>0</v>
      </c>
      <c r="AW26" s="421">
        <v>0</v>
      </c>
      <c r="AX26" s="421">
        <v>0</v>
      </c>
      <c r="AY26" s="421">
        <v>0</v>
      </c>
      <c r="AZ26" s="421">
        <v>0</v>
      </c>
      <c r="BA26" s="421">
        <v>0</v>
      </c>
      <c r="BB26" s="421">
        <v>0</v>
      </c>
      <c r="BC26" s="421">
        <v>0</v>
      </c>
      <c r="BD26" s="421">
        <v>0</v>
      </c>
      <c r="BE26" s="421">
        <v>0</v>
      </c>
      <c r="BF26" s="421">
        <v>0</v>
      </c>
      <c r="BG26" s="421">
        <v>0</v>
      </c>
      <c r="BH26" s="421">
        <v>0</v>
      </c>
      <c r="BI26" s="421">
        <v>0</v>
      </c>
      <c r="BJ26" s="421">
        <v>0</v>
      </c>
      <c r="BK26" s="421">
        <v>0</v>
      </c>
      <c r="BL26" s="421">
        <v>0</v>
      </c>
      <c r="BM26" s="421">
        <v>0</v>
      </c>
      <c r="BN26" s="421">
        <v>0</v>
      </c>
      <c r="BO26" s="421">
        <v>0</v>
      </c>
      <c r="BP26" s="421">
        <v>0</v>
      </c>
      <c r="BQ26" s="421">
        <v>0</v>
      </c>
      <c r="BR26" s="421">
        <v>0</v>
      </c>
      <c r="BS26" s="421">
        <v>0</v>
      </c>
      <c r="BT26" s="421">
        <v>0</v>
      </c>
      <c r="BU26" s="422">
        <v>0</v>
      </c>
      <c r="BV26" s="419">
        <f t="shared" si="6"/>
        <v>0</v>
      </c>
      <c r="BW26" s="350"/>
      <c r="BX26" s="350"/>
      <c r="BY26" s="10"/>
      <c r="BZ26" s="10"/>
      <c r="CA26" s="10"/>
      <c r="CB26" s="10"/>
      <c r="CC26" s="10"/>
      <c r="CD26" s="10"/>
      <c r="CE26" s="10"/>
      <c r="CF26" s="10"/>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row>
    <row r="27" spans="1:253" ht="14.25" x14ac:dyDescent="0.2">
      <c r="A27" s="103"/>
      <c r="B27" s="510">
        <v>4</v>
      </c>
      <c r="C27" s="511" t="s">
        <v>903</v>
      </c>
      <c r="D27" s="514"/>
      <c r="E27" s="507">
        <v>0.2</v>
      </c>
      <c r="F27" s="521">
        <v>0</v>
      </c>
      <c r="G27" s="414">
        <f t="shared" ref="G27:AL27" si="20">G28*$F28*$E27+G29*$F29*$E27+G30*$F30*$E27+G31*$F31*$E27+G32*$F32*$E27+G33*$F33*$E27</f>
        <v>0</v>
      </c>
      <c r="H27" s="414">
        <f t="shared" si="20"/>
        <v>0</v>
      </c>
      <c r="I27" s="414">
        <f t="shared" si="20"/>
        <v>0</v>
      </c>
      <c r="J27" s="414">
        <f t="shared" si="20"/>
        <v>0</v>
      </c>
      <c r="K27" s="414">
        <f t="shared" si="20"/>
        <v>0</v>
      </c>
      <c r="L27" s="414">
        <f t="shared" si="20"/>
        <v>0</v>
      </c>
      <c r="M27" s="414">
        <f t="shared" si="20"/>
        <v>0</v>
      </c>
      <c r="N27" s="414">
        <f t="shared" si="20"/>
        <v>0</v>
      </c>
      <c r="O27" s="414">
        <f t="shared" si="20"/>
        <v>0</v>
      </c>
      <c r="P27" s="414">
        <f t="shared" si="20"/>
        <v>0</v>
      </c>
      <c r="Q27" s="414">
        <f t="shared" si="20"/>
        <v>0</v>
      </c>
      <c r="R27" s="414">
        <f t="shared" si="20"/>
        <v>0</v>
      </c>
      <c r="S27" s="414">
        <f t="shared" si="20"/>
        <v>0</v>
      </c>
      <c r="T27" s="414">
        <f t="shared" si="20"/>
        <v>0</v>
      </c>
      <c r="U27" s="414">
        <f t="shared" si="20"/>
        <v>0</v>
      </c>
      <c r="V27" s="414">
        <f t="shared" si="20"/>
        <v>0</v>
      </c>
      <c r="W27" s="414">
        <f t="shared" si="20"/>
        <v>0</v>
      </c>
      <c r="X27" s="414">
        <f t="shared" si="20"/>
        <v>0</v>
      </c>
      <c r="Y27" s="414">
        <f t="shared" si="20"/>
        <v>0</v>
      </c>
      <c r="Z27" s="414">
        <f t="shared" si="20"/>
        <v>0</v>
      </c>
      <c r="AA27" s="414">
        <f t="shared" si="20"/>
        <v>0</v>
      </c>
      <c r="AB27" s="414">
        <f t="shared" si="20"/>
        <v>0</v>
      </c>
      <c r="AC27" s="414">
        <f t="shared" si="20"/>
        <v>0</v>
      </c>
      <c r="AD27" s="414">
        <f t="shared" si="20"/>
        <v>0</v>
      </c>
      <c r="AE27" s="414">
        <f t="shared" si="20"/>
        <v>0</v>
      </c>
      <c r="AF27" s="414">
        <f t="shared" si="20"/>
        <v>0</v>
      </c>
      <c r="AG27" s="414">
        <f t="shared" si="20"/>
        <v>0</v>
      </c>
      <c r="AH27" s="414">
        <f t="shared" si="20"/>
        <v>0</v>
      </c>
      <c r="AI27" s="414">
        <f t="shared" si="20"/>
        <v>0</v>
      </c>
      <c r="AJ27" s="414">
        <f t="shared" si="20"/>
        <v>0</v>
      </c>
      <c r="AK27" s="414">
        <f t="shared" si="20"/>
        <v>0</v>
      </c>
      <c r="AL27" s="414">
        <f t="shared" si="20"/>
        <v>0</v>
      </c>
      <c r="AM27" s="414">
        <f t="shared" ref="AM27:BR27" si="21">AM28*$F28*$E27+AM29*$F29*$E27+AM30*$F30*$E27+AM31*$F31*$E27+AM32*$F32*$E27+AM33*$F33*$E27</f>
        <v>0</v>
      </c>
      <c r="AN27" s="414">
        <f t="shared" si="21"/>
        <v>0</v>
      </c>
      <c r="AO27" s="414">
        <f t="shared" si="21"/>
        <v>0</v>
      </c>
      <c r="AP27" s="414">
        <f t="shared" si="21"/>
        <v>0</v>
      </c>
      <c r="AQ27" s="414">
        <f t="shared" si="21"/>
        <v>0</v>
      </c>
      <c r="AR27" s="414">
        <f t="shared" si="21"/>
        <v>0</v>
      </c>
      <c r="AS27" s="414">
        <f t="shared" si="21"/>
        <v>0</v>
      </c>
      <c r="AT27" s="414">
        <f t="shared" si="21"/>
        <v>0</v>
      </c>
      <c r="AU27" s="414">
        <f t="shared" si="21"/>
        <v>0</v>
      </c>
      <c r="AV27" s="414">
        <f t="shared" si="21"/>
        <v>0</v>
      </c>
      <c r="AW27" s="414">
        <f t="shared" si="21"/>
        <v>0</v>
      </c>
      <c r="AX27" s="414">
        <f t="shared" si="21"/>
        <v>0</v>
      </c>
      <c r="AY27" s="414">
        <f t="shared" si="21"/>
        <v>0</v>
      </c>
      <c r="AZ27" s="414">
        <f t="shared" si="21"/>
        <v>0</v>
      </c>
      <c r="BA27" s="414">
        <f t="shared" si="21"/>
        <v>0</v>
      </c>
      <c r="BB27" s="414">
        <f t="shared" si="21"/>
        <v>0</v>
      </c>
      <c r="BC27" s="414">
        <f t="shared" si="21"/>
        <v>0</v>
      </c>
      <c r="BD27" s="414">
        <f t="shared" si="21"/>
        <v>0</v>
      </c>
      <c r="BE27" s="414">
        <f t="shared" si="21"/>
        <v>0</v>
      </c>
      <c r="BF27" s="414">
        <f t="shared" si="21"/>
        <v>0</v>
      </c>
      <c r="BG27" s="414">
        <f t="shared" si="21"/>
        <v>0</v>
      </c>
      <c r="BH27" s="414">
        <f t="shared" si="21"/>
        <v>0</v>
      </c>
      <c r="BI27" s="414">
        <f t="shared" si="21"/>
        <v>0</v>
      </c>
      <c r="BJ27" s="414">
        <f t="shared" si="21"/>
        <v>0</v>
      </c>
      <c r="BK27" s="414">
        <f t="shared" si="21"/>
        <v>0</v>
      </c>
      <c r="BL27" s="414">
        <f t="shared" si="21"/>
        <v>0</v>
      </c>
      <c r="BM27" s="414">
        <f t="shared" si="21"/>
        <v>0</v>
      </c>
      <c r="BN27" s="414">
        <f t="shared" si="21"/>
        <v>0</v>
      </c>
      <c r="BO27" s="414">
        <f t="shared" si="21"/>
        <v>0</v>
      </c>
      <c r="BP27" s="414">
        <f t="shared" si="21"/>
        <v>0</v>
      </c>
      <c r="BQ27" s="414">
        <f t="shared" si="21"/>
        <v>0</v>
      </c>
      <c r="BR27" s="414">
        <f t="shared" si="21"/>
        <v>0</v>
      </c>
      <c r="BS27" s="414">
        <f t="shared" ref="BS27:BU27" si="22">BS28*$F28*$E27+BS29*$F29*$E27+BS30*$F30*$E27+BS31*$F31*$E27+BS32*$F32*$E27+BS33*$F33*$E27</f>
        <v>0</v>
      </c>
      <c r="BT27" s="414">
        <f t="shared" si="22"/>
        <v>0</v>
      </c>
      <c r="BU27" s="420">
        <f t="shared" si="22"/>
        <v>0</v>
      </c>
      <c r="BV27" s="417">
        <f t="shared" si="6"/>
        <v>1</v>
      </c>
      <c r="BW27" s="350"/>
      <c r="BX27" s="350"/>
      <c r="BY27" s="10"/>
      <c r="BZ27" s="10"/>
      <c r="CA27" s="10"/>
      <c r="CB27" s="10"/>
      <c r="CC27" s="10"/>
      <c r="CD27" s="10"/>
      <c r="CE27" s="10"/>
      <c r="CF27" s="10"/>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row>
    <row r="28" spans="1:253" ht="14.25" x14ac:dyDescent="0.2">
      <c r="A28" s="103"/>
      <c r="B28" s="524" t="s">
        <v>899</v>
      </c>
      <c r="C28" s="525" t="s">
        <v>926</v>
      </c>
      <c r="D28" s="515"/>
      <c r="E28" s="508">
        <v>0</v>
      </c>
      <c r="F28" s="522">
        <v>0.5</v>
      </c>
      <c r="G28" s="421">
        <v>0</v>
      </c>
      <c r="H28" s="421">
        <v>0</v>
      </c>
      <c r="I28" s="421">
        <v>0</v>
      </c>
      <c r="J28" s="421">
        <v>0</v>
      </c>
      <c r="K28" s="421">
        <v>0</v>
      </c>
      <c r="L28" s="421">
        <v>0</v>
      </c>
      <c r="M28" s="421">
        <v>0</v>
      </c>
      <c r="N28" s="421">
        <v>0</v>
      </c>
      <c r="O28" s="421">
        <v>0</v>
      </c>
      <c r="P28" s="421">
        <v>0</v>
      </c>
      <c r="Q28" s="421">
        <v>0</v>
      </c>
      <c r="R28" s="421">
        <v>0</v>
      </c>
      <c r="S28" s="421">
        <v>0</v>
      </c>
      <c r="T28" s="421">
        <v>0</v>
      </c>
      <c r="U28" s="421">
        <v>0</v>
      </c>
      <c r="V28" s="421">
        <v>0</v>
      </c>
      <c r="W28" s="421">
        <v>0</v>
      </c>
      <c r="X28" s="421">
        <v>0</v>
      </c>
      <c r="Y28" s="421">
        <v>0</v>
      </c>
      <c r="Z28" s="421">
        <v>0</v>
      </c>
      <c r="AA28" s="421">
        <v>0</v>
      </c>
      <c r="AB28" s="421">
        <v>0</v>
      </c>
      <c r="AC28" s="421">
        <v>0</v>
      </c>
      <c r="AD28" s="421">
        <v>0</v>
      </c>
      <c r="AE28" s="421">
        <v>0</v>
      </c>
      <c r="AF28" s="421">
        <v>0</v>
      </c>
      <c r="AG28" s="421">
        <v>0</v>
      </c>
      <c r="AH28" s="421">
        <v>0</v>
      </c>
      <c r="AI28" s="421">
        <v>0</v>
      </c>
      <c r="AJ28" s="421">
        <v>0</v>
      </c>
      <c r="AK28" s="421">
        <v>0</v>
      </c>
      <c r="AL28" s="421">
        <v>0</v>
      </c>
      <c r="AM28" s="421">
        <v>0</v>
      </c>
      <c r="AN28" s="421">
        <v>0</v>
      </c>
      <c r="AO28" s="421">
        <v>0</v>
      </c>
      <c r="AP28" s="421">
        <v>0</v>
      </c>
      <c r="AQ28" s="421">
        <v>0</v>
      </c>
      <c r="AR28" s="421">
        <v>0</v>
      </c>
      <c r="AS28" s="421">
        <v>0</v>
      </c>
      <c r="AT28" s="421">
        <v>0</v>
      </c>
      <c r="AU28" s="421">
        <v>0</v>
      </c>
      <c r="AV28" s="421">
        <v>0</v>
      </c>
      <c r="AW28" s="421">
        <v>0</v>
      </c>
      <c r="AX28" s="421">
        <v>0</v>
      </c>
      <c r="AY28" s="421">
        <v>0</v>
      </c>
      <c r="AZ28" s="421">
        <v>0</v>
      </c>
      <c r="BA28" s="421">
        <v>0</v>
      </c>
      <c r="BB28" s="421">
        <v>0</v>
      </c>
      <c r="BC28" s="421">
        <v>0</v>
      </c>
      <c r="BD28" s="421">
        <v>0</v>
      </c>
      <c r="BE28" s="421">
        <v>0</v>
      </c>
      <c r="BF28" s="421">
        <v>0</v>
      </c>
      <c r="BG28" s="421">
        <v>0</v>
      </c>
      <c r="BH28" s="421">
        <v>0</v>
      </c>
      <c r="BI28" s="421">
        <v>0</v>
      </c>
      <c r="BJ28" s="421">
        <v>0</v>
      </c>
      <c r="BK28" s="421">
        <v>0</v>
      </c>
      <c r="BL28" s="421">
        <v>0</v>
      </c>
      <c r="BM28" s="421">
        <v>0</v>
      </c>
      <c r="BN28" s="421">
        <v>0</v>
      </c>
      <c r="BO28" s="421">
        <v>0</v>
      </c>
      <c r="BP28" s="421">
        <v>0</v>
      </c>
      <c r="BQ28" s="421">
        <v>0</v>
      </c>
      <c r="BR28" s="421">
        <v>0</v>
      </c>
      <c r="BS28" s="421">
        <v>0</v>
      </c>
      <c r="BT28" s="421">
        <v>0</v>
      </c>
      <c r="BU28" s="422">
        <v>0</v>
      </c>
      <c r="BV28" s="418">
        <f t="shared" si="6"/>
        <v>0</v>
      </c>
      <c r="BW28" s="350"/>
      <c r="BX28" s="350"/>
      <c r="BY28" s="10"/>
      <c r="BZ28" s="10"/>
      <c r="CA28" s="10"/>
      <c r="CB28" s="10"/>
      <c r="CC28" s="10"/>
      <c r="CD28" s="10"/>
      <c r="CE28" s="10"/>
      <c r="CF28" s="10"/>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row>
    <row r="29" spans="1:253" ht="14.25" x14ac:dyDescent="0.2">
      <c r="A29" s="103"/>
      <c r="B29" s="524" t="s">
        <v>900</v>
      </c>
      <c r="C29" s="525" t="s">
        <v>927</v>
      </c>
      <c r="D29" s="515"/>
      <c r="E29" s="508"/>
      <c r="F29" s="522">
        <v>0.1</v>
      </c>
      <c r="G29" s="421">
        <v>0</v>
      </c>
      <c r="H29" s="421">
        <v>0</v>
      </c>
      <c r="I29" s="421">
        <v>0</v>
      </c>
      <c r="J29" s="421">
        <v>0</v>
      </c>
      <c r="K29" s="421">
        <v>0</v>
      </c>
      <c r="L29" s="421">
        <v>0</v>
      </c>
      <c r="M29" s="421">
        <v>0</v>
      </c>
      <c r="N29" s="421">
        <v>0</v>
      </c>
      <c r="O29" s="421">
        <v>0</v>
      </c>
      <c r="P29" s="421">
        <v>0</v>
      </c>
      <c r="Q29" s="421">
        <v>0</v>
      </c>
      <c r="R29" s="421">
        <v>0</v>
      </c>
      <c r="S29" s="421">
        <v>0</v>
      </c>
      <c r="T29" s="421">
        <v>0</v>
      </c>
      <c r="U29" s="421">
        <v>0</v>
      </c>
      <c r="V29" s="421">
        <v>0</v>
      </c>
      <c r="W29" s="421">
        <v>0</v>
      </c>
      <c r="X29" s="421">
        <v>0</v>
      </c>
      <c r="Y29" s="421">
        <v>0</v>
      </c>
      <c r="Z29" s="421">
        <v>0</v>
      </c>
      <c r="AA29" s="421">
        <v>0</v>
      </c>
      <c r="AB29" s="421">
        <v>0</v>
      </c>
      <c r="AC29" s="421">
        <v>0</v>
      </c>
      <c r="AD29" s="421">
        <v>0</v>
      </c>
      <c r="AE29" s="421">
        <v>0</v>
      </c>
      <c r="AF29" s="421">
        <v>0</v>
      </c>
      <c r="AG29" s="421">
        <v>0</v>
      </c>
      <c r="AH29" s="421">
        <v>0</v>
      </c>
      <c r="AI29" s="421">
        <v>0</v>
      </c>
      <c r="AJ29" s="421">
        <v>0</v>
      </c>
      <c r="AK29" s="421">
        <v>0</v>
      </c>
      <c r="AL29" s="421">
        <v>0</v>
      </c>
      <c r="AM29" s="421">
        <v>0</v>
      </c>
      <c r="AN29" s="421">
        <v>0</v>
      </c>
      <c r="AO29" s="421">
        <v>0</v>
      </c>
      <c r="AP29" s="421">
        <v>0</v>
      </c>
      <c r="AQ29" s="421">
        <v>0</v>
      </c>
      <c r="AR29" s="421">
        <v>0</v>
      </c>
      <c r="AS29" s="421">
        <v>0</v>
      </c>
      <c r="AT29" s="421">
        <v>0</v>
      </c>
      <c r="AU29" s="421">
        <v>0</v>
      </c>
      <c r="AV29" s="421">
        <v>0</v>
      </c>
      <c r="AW29" s="421">
        <v>0</v>
      </c>
      <c r="AX29" s="421">
        <v>0</v>
      </c>
      <c r="AY29" s="421">
        <v>0</v>
      </c>
      <c r="AZ29" s="421">
        <v>0</v>
      </c>
      <c r="BA29" s="421">
        <v>0</v>
      </c>
      <c r="BB29" s="421">
        <v>0</v>
      </c>
      <c r="BC29" s="421">
        <v>0</v>
      </c>
      <c r="BD29" s="421">
        <v>0</v>
      </c>
      <c r="BE29" s="421">
        <v>0</v>
      </c>
      <c r="BF29" s="421">
        <v>0</v>
      </c>
      <c r="BG29" s="421">
        <v>0</v>
      </c>
      <c r="BH29" s="421">
        <v>0</v>
      </c>
      <c r="BI29" s="421">
        <v>0</v>
      </c>
      <c r="BJ29" s="421">
        <v>0</v>
      </c>
      <c r="BK29" s="421">
        <v>0</v>
      </c>
      <c r="BL29" s="421">
        <v>0</v>
      </c>
      <c r="BM29" s="421">
        <v>0</v>
      </c>
      <c r="BN29" s="421">
        <v>0</v>
      </c>
      <c r="BO29" s="421">
        <v>0</v>
      </c>
      <c r="BP29" s="421">
        <v>0</v>
      </c>
      <c r="BQ29" s="421">
        <v>0</v>
      </c>
      <c r="BR29" s="421">
        <v>0</v>
      </c>
      <c r="BS29" s="421">
        <v>0</v>
      </c>
      <c r="BT29" s="421">
        <v>0</v>
      </c>
      <c r="BU29" s="422">
        <v>0</v>
      </c>
      <c r="BV29" s="418">
        <f t="shared" si="6"/>
        <v>0</v>
      </c>
      <c r="BW29" s="350"/>
      <c r="BX29" s="350"/>
      <c r="BY29" s="10"/>
      <c r="BZ29" s="10"/>
      <c r="CA29" s="10"/>
      <c r="CB29" s="10"/>
      <c r="CC29" s="10"/>
      <c r="CD29" s="10"/>
      <c r="CE29" s="10"/>
      <c r="CF29" s="10"/>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row>
    <row r="30" spans="1:253" ht="14.25" x14ac:dyDescent="0.2">
      <c r="A30" s="103"/>
      <c r="B30" s="524" t="s">
        <v>901</v>
      </c>
      <c r="C30" s="525" t="s">
        <v>928</v>
      </c>
      <c r="D30" s="515"/>
      <c r="E30" s="508"/>
      <c r="F30" s="522">
        <v>0.1</v>
      </c>
      <c r="G30" s="421">
        <v>0</v>
      </c>
      <c r="H30" s="421">
        <v>0</v>
      </c>
      <c r="I30" s="421">
        <v>0</v>
      </c>
      <c r="J30" s="421">
        <v>0</v>
      </c>
      <c r="K30" s="421">
        <v>0</v>
      </c>
      <c r="L30" s="421">
        <v>0</v>
      </c>
      <c r="M30" s="421">
        <v>0</v>
      </c>
      <c r="N30" s="421">
        <v>0</v>
      </c>
      <c r="O30" s="421">
        <v>0</v>
      </c>
      <c r="P30" s="421">
        <v>0</v>
      </c>
      <c r="Q30" s="421">
        <v>0</v>
      </c>
      <c r="R30" s="421">
        <v>0</v>
      </c>
      <c r="S30" s="421">
        <v>0</v>
      </c>
      <c r="T30" s="421">
        <v>0</v>
      </c>
      <c r="U30" s="421">
        <v>0</v>
      </c>
      <c r="V30" s="421">
        <v>0</v>
      </c>
      <c r="W30" s="421">
        <v>0</v>
      </c>
      <c r="X30" s="421">
        <v>0</v>
      </c>
      <c r="Y30" s="421">
        <v>0</v>
      </c>
      <c r="Z30" s="421">
        <v>0</v>
      </c>
      <c r="AA30" s="421">
        <v>0</v>
      </c>
      <c r="AB30" s="421">
        <v>0</v>
      </c>
      <c r="AC30" s="421">
        <v>0</v>
      </c>
      <c r="AD30" s="421">
        <v>0</v>
      </c>
      <c r="AE30" s="421">
        <v>0</v>
      </c>
      <c r="AF30" s="421">
        <v>0</v>
      </c>
      <c r="AG30" s="421">
        <v>0</v>
      </c>
      <c r="AH30" s="421">
        <v>0</v>
      </c>
      <c r="AI30" s="421">
        <v>0</v>
      </c>
      <c r="AJ30" s="421">
        <v>0</v>
      </c>
      <c r="AK30" s="421">
        <v>0</v>
      </c>
      <c r="AL30" s="421">
        <v>0</v>
      </c>
      <c r="AM30" s="421">
        <v>0</v>
      </c>
      <c r="AN30" s="421">
        <v>0</v>
      </c>
      <c r="AO30" s="421">
        <v>0</v>
      </c>
      <c r="AP30" s="421">
        <v>0</v>
      </c>
      <c r="AQ30" s="421">
        <v>0</v>
      </c>
      <c r="AR30" s="421">
        <v>0</v>
      </c>
      <c r="AS30" s="421">
        <v>0</v>
      </c>
      <c r="AT30" s="421">
        <v>0</v>
      </c>
      <c r="AU30" s="421">
        <v>0</v>
      </c>
      <c r="AV30" s="421">
        <v>0</v>
      </c>
      <c r="AW30" s="421">
        <v>0</v>
      </c>
      <c r="AX30" s="421">
        <v>0</v>
      </c>
      <c r="AY30" s="421">
        <v>0</v>
      </c>
      <c r="AZ30" s="421">
        <v>0</v>
      </c>
      <c r="BA30" s="421">
        <v>0</v>
      </c>
      <c r="BB30" s="421">
        <v>0</v>
      </c>
      <c r="BC30" s="421">
        <v>0</v>
      </c>
      <c r="BD30" s="421">
        <v>0</v>
      </c>
      <c r="BE30" s="421">
        <v>0</v>
      </c>
      <c r="BF30" s="421">
        <v>0</v>
      </c>
      <c r="BG30" s="421">
        <v>0</v>
      </c>
      <c r="BH30" s="421">
        <v>0</v>
      </c>
      <c r="BI30" s="421">
        <v>0</v>
      </c>
      <c r="BJ30" s="421">
        <v>0</v>
      </c>
      <c r="BK30" s="421">
        <v>0</v>
      </c>
      <c r="BL30" s="421">
        <v>0</v>
      </c>
      <c r="BM30" s="421">
        <v>0</v>
      </c>
      <c r="BN30" s="421">
        <v>0</v>
      </c>
      <c r="BO30" s="421">
        <v>0</v>
      </c>
      <c r="BP30" s="421">
        <v>0</v>
      </c>
      <c r="BQ30" s="421">
        <v>0</v>
      </c>
      <c r="BR30" s="421">
        <v>0</v>
      </c>
      <c r="BS30" s="421">
        <v>0</v>
      </c>
      <c r="BT30" s="421">
        <v>0</v>
      </c>
      <c r="BU30" s="422">
        <v>0</v>
      </c>
      <c r="BV30" s="418">
        <f t="shared" si="6"/>
        <v>0</v>
      </c>
      <c r="BW30" s="350"/>
      <c r="BX30" s="350"/>
      <c r="BY30" s="10"/>
      <c r="BZ30" s="10"/>
      <c r="CA30" s="10"/>
      <c r="CB30" s="10"/>
      <c r="CC30" s="10"/>
      <c r="CD30" s="10"/>
      <c r="CE30" s="10"/>
      <c r="CF30" s="10"/>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row>
    <row r="31" spans="1:253" ht="14.25" x14ac:dyDescent="0.2">
      <c r="A31" s="103"/>
      <c r="B31" s="524" t="s">
        <v>902</v>
      </c>
      <c r="C31" s="525" t="s">
        <v>929</v>
      </c>
      <c r="D31" s="515"/>
      <c r="E31" s="508"/>
      <c r="F31" s="522">
        <v>0.25</v>
      </c>
      <c r="G31" s="421">
        <v>0</v>
      </c>
      <c r="H31" s="421">
        <v>0</v>
      </c>
      <c r="I31" s="421">
        <v>0</v>
      </c>
      <c r="J31" s="421">
        <v>0</v>
      </c>
      <c r="K31" s="421">
        <v>0</v>
      </c>
      <c r="L31" s="421">
        <v>0</v>
      </c>
      <c r="M31" s="421">
        <v>0</v>
      </c>
      <c r="N31" s="421">
        <v>0</v>
      </c>
      <c r="O31" s="421">
        <v>0</v>
      </c>
      <c r="P31" s="421">
        <v>0</v>
      </c>
      <c r="Q31" s="421">
        <v>0</v>
      </c>
      <c r="R31" s="421">
        <v>0</v>
      </c>
      <c r="S31" s="421">
        <v>0</v>
      </c>
      <c r="T31" s="421">
        <v>0</v>
      </c>
      <c r="U31" s="421">
        <v>0</v>
      </c>
      <c r="V31" s="421">
        <v>0</v>
      </c>
      <c r="W31" s="421">
        <v>0</v>
      </c>
      <c r="X31" s="421">
        <v>0</v>
      </c>
      <c r="Y31" s="421">
        <v>0</v>
      </c>
      <c r="Z31" s="421">
        <v>0</v>
      </c>
      <c r="AA31" s="421">
        <v>0</v>
      </c>
      <c r="AB31" s="421">
        <v>0</v>
      </c>
      <c r="AC31" s="421">
        <v>0</v>
      </c>
      <c r="AD31" s="421">
        <v>0</v>
      </c>
      <c r="AE31" s="421">
        <v>0</v>
      </c>
      <c r="AF31" s="421">
        <v>0</v>
      </c>
      <c r="AG31" s="421">
        <v>0</v>
      </c>
      <c r="AH31" s="421">
        <v>0</v>
      </c>
      <c r="AI31" s="421">
        <v>0</v>
      </c>
      <c r="AJ31" s="421">
        <v>0</v>
      </c>
      <c r="AK31" s="421">
        <v>0</v>
      </c>
      <c r="AL31" s="421">
        <v>0</v>
      </c>
      <c r="AM31" s="421">
        <v>0</v>
      </c>
      <c r="AN31" s="421">
        <v>0</v>
      </c>
      <c r="AO31" s="421">
        <v>0</v>
      </c>
      <c r="AP31" s="421">
        <v>0</v>
      </c>
      <c r="AQ31" s="421">
        <v>0</v>
      </c>
      <c r="AR31" s="421">
        <v>0</v>
      </c>
      <c r="AS31" s="421">
        <v>0</v>
      </c>
      <c r="AT31" s="421">
        <v>0</v>
      </c>
      <c r="AU31" s="421">
        <v>0</v>
      </c>
      <c r="AV31" s="421">
        <v>0</v>
      </c>
      <c r="AW31" s="421">
        <v>0</v>
      </c>
      <c r="AX31" s="421">
        <v>0</v>
      </c>
      <c r="AY31" s="421">
        <v>0</v>
      </c>
      <c r="AZ31" s="421">
        <v>0</v>
      </c>
      <c r="BA31" s="421">
        <v>0</v>
      </c>
      <c r="BB31" s="421">
        <v>0</v>
      </c>
      <c r="BC31" s="421">
        <v>0</v>
      </c>
      <c r="BD31" s="421">
        <v>0</v>
      </c>
      <c r="BE31" s="421">
        <v>0</v>
      </c>
      <c r="BF31" s="421">
        <v>0</v>
      </c>
      <c r="BG31" s="421">
        <v>0</v>
      </c>
      <c r="BH31" s="421">
        <v>0</v>
      </c>
      <c r="BI31" s="421">
        <v>0</v>
      </c>
      <c r="BJ31" s="421">
        <v>0</v>
      </c>
      <c r="BK31" s="421">
        <v>0</v>
      </c>
      <c r="BL31" s="421">
        <v>0</v>
      </c>
      <c r="BM31" s="421">
        <v>0</v>
      </c>
      <c r="BN31" s="421">
        <v>0</v>
      </c>
      <c r="BO31" s="421">
        <v>0</v>
      </c>
      <c r="BP31" s="421">
        <v>0</v>
      </c>
      <c r="BQ31" s="421">
        <v>0</v>
      </c>
      <c r="BR31" s="421">
        <v>0</v>
      </c>
      <c r="BS31" s="421">
        <v>0</v>
      </c>
      <c r="BT31" s="421">
        <v>0</v>
      </c>
      <c r="BU31" s="422">
        <v>0</v>
      </c>
      <c r="BV31" s="418">
        <f t="shared" si="6"/>
        <v>0</v>
      </c>
      <c r="BW31" s="350"/>
      <c r="BX31" s="350"/>
      <c r="BY31" s="10"/>
      <c r="BZ31" s="10"/>
      <c r="CA31" s="10"/>
      <c r="CB31" s="10"/>
      <c r="CC31" s="10"/>
      <c r="CD31" s="10"/>
      <c r="CE31" s="10"/>
      <c r="CF31" s="10"/>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row>
    <row r="32" spans="1:253" ht="14.25" x14ac:dyDescent="0.2">
      <c r="A32" s="103"/>
      <c r="B32" s="524" t="s">
        <v>920</v>
      </c>
      <c r="C32" s="525" t="s">
        <v>930</v>
      </c>
      <c r="D32" s="515"/>
      <c r="E32" s="508"/>
      <c r="F32" s="522">
        <v>0.05</v>
      </c>
      <c r="G32" s="421">
        <v>0</v>
      </c>
      <c r="H32" s="421">
        <v>0</v>
      </c>
      <c r="I32" s="421">
        <v>0</v>
      </c>
      <c r="J32" s="421">
        <v>0</v>
      </c>
      <c r="K32" s="421">
        <v>0</v>
      </c>
      <c r="L32" s="421">
        <v>0</v>
      </c>
      <c r="M32" s="421">
        <v>0</v>
      </c>
      <c r="N32" s="421">
        <v>0</v>
      </c>
      <c r="O32" s="421">
        <v>0</v>
      </c>
      <c r="P32" s="421">
        <v>0</v>
      </c>
      <c r="Q32" s="421">
        <v>0</v>
      </c>
      <c r="R32" s="421">
        <v>0</v>
      </c>
      <c r="S32" s="421">
        <v>0</v>
      </c>
      <c r="T32" s="421">
        <v>0</v>
      </c>
      <c r="U32" s="421">
        <v>0</v>
      </c>
      <c r="V32" s="421">
        <v>0</v>
      </c>
      <c r="W32" s="421">
        <v>0</v>
      </c>
      <c r="X32" s="421">
        <v>0</v>
      </c>
      <c r="Y32" s="421">
        <v>0</v>
      </c>
      <c r="Z32" s="421">
        <v>0</v>
      </c>
      <c r="AA32" s="421">
        <v>0</v>
      </c>
      <c r="AB32" s="421">
        <v>0</v>
      </c>
      <c r="AC32" s="421">
        <v>0</v>
      </c>
      <c r="AD32" s="421">
        <v>0</v>
      </c>
      <c r="AE32" s="421">
        <v>0</v>
      </c>
      <c r="AF32" s="421">
        <v>0</v>
      </c>
      <c r="AG32" s="421">
        <v>0</v>
      </c>
      <c r="AH32" s="421">
        <v>0</v>
      </c>
      <c r="AI32" s="421">
        <v>0</v>
      </c>
      <c r="AJ32" s="421">
        <v>0</v>
      </c>
      <c r="AK32" s="421">
        <v>0</v>
      </c>
      <c r="AL32" s="421">
        <v>0</v>
      </c>
      <c r="AM32" s="421">
        <v>0</v>
      </c>
      <c r="AN32" s="421">
        <v>0</v>
      </c>
      <c r="AO32" s="421">
        <v>0</v>
      </c>
      <c r="AP32" s="421">
        <v>0</v>
      </c>
      <c r="AQ32" s="421">
        <v>0</v>
      </c>
      <c r="AR32" s="421">
        <v>0</v>
      </c>
      <c r="AS32" s="421">
        <v>0</v>
      </c>
      <c r="AT32" s="421">
        <v>0</v>
      </c>
      <c r="AU32" s="421">
        <v>0</v>
      </c>
      <c r="AV32" s="421">
        <v>0</v>
      </c>
      <c r="AW32" s="421">
        <v>0</v>
      </c>
      <c r="AX32" s="421">
        <v>0</v>
      </c>
      <c r="AY32" s="421">
        <v>0</v>
      </c>
      <c r="AZ32" s="421">
        <v>0</v>
      </c>
      <c r="BA32" s="421">
        <v>0</v>
      </c>
      <c r="BB32" s="421">
        <v>0</v>
      </c>
      <c r="BC32" s="421">
        <v>0</v>
      </c>
      <c r="BD32" s="421">
        <v>0</v>
      </c>
      <c r="BE32" s="421">
        <v>0</v>
      </c>
      <c r="BF32" s="421">
        <v>0</v>
      </c>
      <c r="BG32" s="421">
        <v>0</v>
      </c>
      <c r="BH32" s="421">
        <v>0</v>
      </c>
      <c r="BI32" s="421">
        <v>0</v>
      </c>
      <c r="BJ32" s="421">
        <v>0</v>
      </c>
      <c r="BK32" s="421">
        <v>0</v>
      </c>
      <c r="BL32" s="421">
        <v>0</v>
      </c>
      <c r="BM32" s="421">
        <v>0</v>
      </c>
      <c r="BN32" s="421">
        <v>0</v>
      </c>
      <c r="BO32" s="421">
        <v>0</v>
      </c>
      <c r="BP32" s="421">
        <v>0</v>
      </c>
      <c r="BQ32" s="421">
        <v>0</v>
      </c>
      <c r="BR32" s="421">
        <v>0</v>
      </c>
      <c r="BS32" s="421">
        <v>0</v>
      </c>
      <c r="BT32" s="421">
        <v>0</v>
      </c>
      <c r="BU32" s="422">
        <v>0</v>
      </c>
      <c r="BV32" s="418">
        <f t="shared" si="6"/>
        <v>0</v>
      </c>
      <c r="BW32" s="350"/>
      <c r="BX32" s="350"/>
      <c r="BY32" s="10"/>
      <c r="BZ32" s="10"/>
      <c r="CA32" s="10"/>
      <c r="CB32" s="10"/>
      <c r="CC32" s="10"/>
      <c r="CD32" s="10"/>
      <c r="CE32" s="10"/>
      <c r="CF32" s="10"/>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row>
    <row r="33" spans="1:253" ht="15" thickBot="1" x14ac:dyDescent="0.25">
      <c r="A33" s="103"/>
      <c r="B33" s="526" t="s">
        <v>921</v>
      </c>
      <c r="C33" s="527" t="s">
        <v>933</v>
      </c>
      <c r="D33" s="516"/>
      <c r="E33" s="509"/>
      <c r="F33" s="523">
        <v>0</v>
      </c>
      <c r="G33" s="423">
        <v>0.1</v>
      </c>
      <c r="H33" s="423">
        <v>0</v>
      </c>
      <c r="I33" s="423">
        <v>0</v>
      </c>
      <c r="J33" s="423">
        <v>0</v>
      </c>
      <c r="K33" s="423">
        <v>0</v>
      </c>
      <c r="L33" s="423">
        <v>0</v>
      </c>
      <c r="M33" s="423">
        <v>0</v>
      </c>
      <c r="N33" s="423">
        <v>0</v>
      </c>
      <c r="O33" s="423">
        <v>0</v>
      </c>
      <c r="P33" s="423">
        <v>0</v>
      </c>
      <c r="Q33" s="423">
        <v>0</v>
      </c>
      <c r="R33" s="423">
        <v>0</v>
      </c>
      <c r="S33" s="423">
        <v>0</v>
      </c>
      <c r="T33" s="423">
        <v>0</v>
      </c>
      <c r="U33" s="423">
        <v>0</v>
      </c>
      <c r="V33" s="423">
        <v>0</v>
      </c>
      <c r="W33" s="423">
        <v>0</v>
      </c>
      <c r="X33" s="423">
        <v>0</v>
      </c>
      <c r="Y33" s="423">
        <v>0</v>
      </c>
      <c r="Z33" s="423">
        <v>0</v>
      </c>
      <c r="AA33" s="423">
        <v>0</v>
      </c>
      <c r="AB33" s="423">
        <v>0</v>
      </c>
      <c r="AC33" s="423">
        <v>0</v>
      </c>
      <c r="AD33" s="423">
        <v>0</v>
      </c>
      <c r="AE33" s="423">
        <v>0</v>
      </c>
      <c r="AF33" s="423">
        <v>0</v>
      </c>
      <c r="AG33" s="423">
        <v>0</v>
      </c>
      <c r="AH33" s="423">
        <v>0</v>
      </c>
      <c r="AI33" s="423">
        <v>0</v>
      </c>
      <c r="AJ33" s="423">
        <v>0</v>
      </c>
      <c r="AK33" s="423">
        <v>0</v>
      </c>
      <c r="AL33" s="423">
        <v>0</v>
      </c>
      <c r="AM33" s="423">
        <v>0</v>
      </c>
      <c r="AN33" s="423">
        <v>0</v>
      </c>
      <c r="AO33" s="423">
        <v>0</v>
      </c>
      <c r="AP33" s="423">
        <v>0</v>
      </c>
      <c r="AQ33" s="423">
        <v>0</v>
      </c>
      <c r="AR33" s="423">
        <v>0</v>
      </c>
      <c r="AS33" s="423">
        <v>0</v>
      </c>
      <c r="AT33" s="423">
        <v>0</v>
      </c>
      <c r="AU33" s="423">
        <v>0</v>
      </c>
      <c r="AV33" s="423">
        <v>0</v>
      </c>
      <c r="AW33" s="423">
        <v>0</v>
      </c>
      <c r="AX33" s="423">
        <v>0</v>
      </c>
      <c r="AY33" s="423">
        <v>0</v>
      </c>
      <c r="AZ33" s="423">
        <v>0</v>
      </c>
      <c r="BA33" s="423">
        <v>0</v>
      </c>
      <c r="BB33" s="423">
        <v>0</v>
      </c>
      <c r="BC33" s="423">
        <v>0</v>
      </c>
      <c r="BD33" s="423">
        <v>0</v>
      </c>
      <c r="BE33" s="423">
        <v>0</v>
      </c>
      <c r="BF33" s="423">
        <v>0</v>
      </c>
      <c r="BG33" s="423">
        <v>0</v>
      </c>
      <c r="BH33" s="423">
        <v>0</v>
      </c>
      <c r="BI33" s="423">
        <v>0</v>
      </c>
      <c r="BJ33" s="423">
        <v>0</v>
      </c>
      <c r="BK33" s="423">
        <v>0</v>
      </c>
      <c r="BL33" s="423">
        <v>0</v>
      </c>
      <c r="BM33" s="423">
        <v>0</v>
      </c>
      <c r="BN33" s="423">
        <v>0</v>
      </c>
      <c r="BO33" s="423">
        <v>0</v>
      </c>
      <c r="BP33" s="423">
        <v>0</v>
      </c>
      <c r="BQ33" s="423">
        <v>0</v>
      </c>
      <c r="BR33" s="423">
        <v>0</v>
      </c>
      <c r="BS33" s="423">
        <v>0</v>
      </c>
      <c r="BT33" s="423">
        <v>0</v>
      </c>
      <c r="BU33" s="424">
        <v>0</v>
      </c>
      <c r="BV33" s="419">
        <f t="shared" si="6"/>
        <v>0</v>
      </c>
      <c r="BW33" s="350"/>
      <c r="BX33" s="350"/>
      <c r="BY33" s="10"/>
      <c r="BZ33" s="10"/>
      <c r="CA33" s="10"/>
      <c r="CB33" s="10"/>
      <c r="CC33" s="10"/>
      <c r="CD33" s="10"/>
      <c r="CE33" s="10"/>
      <c r="CF33" s="10"/>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row>
  </sheetData>
  <mergeCells count="71">
    <mergeCell ref="B2:C5"/>
    <mergeCell ref="BR4:BR5"/>
    <mergeCell ref="BS4:BS5"/>
    <mergeCell ref="BT4:BT5"/>
    <mergeCell ref="BU4:BU5"/>
    <mergeCell ref="BH4:BH5"/>
    <mergeCell ref="BI4:BI5"/>
    <mergeCell ref="BJ4:BJ5"/>
    <mergeCell ref="BK4:BK5"/>
    <mergeCell ref="BL4:BL5"/>
    <mergeCell ref="BC4:BC5"/>
    <mergeCell ref="BD4:BD5"/>
    <mergeCell ref="BE4:BE5"/>
    <mergeCell ref="BF4:BF5"/>
    <mergeCell ref="BG4:BG5"/>
    <mergeCell ref="AX4:AX5"/>
    <mergeCell ref="BV4:BV5"/>
    <mergeCell ref="BM4:BM5"/>
    <mergeCell ref="BN4:BN5"/>
    <mergeCell ref="BO4:BO5"/>
    <mergeCell ref="BP4:BP5"/>
    <mergeCell ref="BQ4:BQ5"/>
    <mergeCell ref="AY4:AY5"/>
    <mergeCell ref="AZ4:AZ5"/>
    <mergeCell ref="BA4:BA5"/>
    <mergeCell ref="BB4:BB5"/>
    <mergeCell ref="AS4:AS5"/>
    <mergeCell ref="AT4:AT5"/>
    <mergeCell ref="AU4:AU5"/>
    <mergeCell ref="AV4:AV5"/>
    <mergeCell ref="AW4:AW5"/>
    <mergeCell ref="AN4:AN5"/>
    <mergeCell ref="AO4:AO5"/>
    <mergeCell ref="AP4:AP5"/>
    <mergeCell ref="AQ4:AQ5"/>
    <mergeCell ref="AR4:AR5"/>
    <mergeCell ref="AI4:AI5"/>
    <mergeCell ref="AJ4:AJ5"/>
    <mergeCell ref="AK4:AK5"/>
    <mergeCell ref="AL4:AL5"/>
    <mergeCell ref="AM4:AM5"/>
    <mergeCell ref="AD4:AD5"/>
    <mergeCell ref="AE4:AE5"/>
    <mergeCell ref="AF4:AF5"/>
    <mergeCell ref="AG4:AG5"/>
    <mergeCell ref="AH4:AH5"/>
    <mergeCell ref="Y4:Y5"/>
    <mergeCell ref="Z4:Z5"/>
    <mergeCell ref="AA4:AA5"/>
    <mergeCell ref="AB4:AB5"/>
    <mergeCell ref="AC4:AC5"/>
    <mergeCell ref="T4:T5"/>
    <mergeCell ref="U4:U5"/>
    <mergeCell ref="V4:V5"/>
    <mergeCell ref="W4:W5"/>
    <mergeCell ref="X4:X5"/>
    <mergeCell ref="O4:O5"/>
    <mergeCell ref="P4:P5"/>
    <mergeCell ref="Q4:Q5"/>
    <mergeCell ref="R4:R5"/>
    <mergeCell ref="S4:S5"/>
    <mergeCell ref="J4:J5"/>
    <mergeCell ref="K4:K5"/>
    <mergeCell ref="L4:L5"/>
    <mergeCell ref="M4:M5"/>
    <mergeCell ref="N4:N5"/>
    <mergeCell ref="D2:I3"/>
    <mergeCell ref="D4:F4"/>
    <mergeCell ref="G4:G5"/>
    <mergeCell ref="H4:H5"/>
    <mergeCell ref="I4:I5"/>
  </mergeCells>
  <phoneticPr fontId="45" type="noConversion"/>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7B1CD7057C33499CEE5B46D5AA695D" ma:contentTypeVersion="4" ma:contentTypeDescription="Create a new document." ma:contentTypeScope="" ma:versionID="790602d93897972bb10c0b9c4331fb95">
  <xsd:schema xmlns:xsd="http://www.w3.org/2001/XMLSchema" xmlns:xs="http://www.w3.org/2001/XMLSchema" xmlns:p="http://schemas.microsoft.com/office/2006/metadata/properties" xmlns:ns2="130e7c18-3660-4e46-a70a-29812f0313dc" targetNamespace="http://schemas.microsoft.com/office/2006/metadata/properties" ma:root="true" ma:fieldsID="b9083a6f6926cc36a887bef2dab95d4f" ns2:_="">
    <xsd:import namespace="130e7c18-3660-4e46-a70a-29812f0313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0e7c18-3660-4e46-a70a-29812f0313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30D011-253A-4C1A-8384-D10912B75825}"/>
</file>

<file path=customXml/itemProps2.xml><?xml version="1.0" encoding="utf-8"?>
<ds:datastoreItem xmlns:ds="http://schemas.openxmlformats.org/officeDocument/2006/customXml" ds:itemID="{E1B6D09E-8244-4BF7-9D5F-89A3C568C831}">
  <ds:schemaRefs>
    <ds:schemaRef ds:uri="http://schemas.microsoft.com/office/2006/metadata/properties"/>
    <ds:schemaRef ds:uri="http://schemas.microsoft.com/office/infopath/2007/PartnerControls"/>
    <ds:schemaRef ds:uri="eef29805-2a65-42d7-8543-3382c97b643f"/>
    <ds:schemaRef ds:uri="987f83ba-6d85-4aa8-9def-95926c74e784"/>
  </ds:schemaRefs>
</ds:datastoreItem>
</file>

<file path=customXml/itemProps3.xml><?xml version="1.0" encoding="utf-8"?>
<ds:datastoreItem xmlns:ds="http://schemas.openxmlformats.org/officeDocument/2006/customXml" ds:itemID="{72F36E6B-A50D-488C-B5D1-B409052293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9</vt:i4>
      </vt:variant>
    </vt:vector>
  </HeadingPairs>
  <TitlesOfParts>
    <vt:vector size="17" baseType="lpstr">
      <vt:lpstr>Instruções básicas</vt:lpstr>
      <vt:lpstr>Projeto</vt:lpstr>
      <vt:lpstr>Resumo</vt:lpstr>
      <vt:lpstr>C. Diretos</vt:lpstr>
      <vt:lpstr>MOD + C. Diretos</vt:lpstr>
      <vt:lpstr>ODP</vt:lpstr>
      <vt:lpstr>QUF</vt:lpstr>
      <vt:lpstr>EAP</vt:lpstr>
      <vt:lpstr>'C. Diretos'!Area_de_impressao</vt:lpstr>
      <vt:lpstr>'MOD + C. Diretos'!Area_de_impressao</vt:lpstr>
      <vt:lpstr>ODP!Area_de_impressao</vt:lpstr>
      <vt:lpstr>QUF!Area_de_impressao</vt:lpstr>
      <vt:lpstr>Resumo!Area_de_impressao</vt:lpstr>
      <vt:lpstr>'C. Diretos'!Titulos_de_impressao</vt:lpstr>
      <vt:lpstr>'MOD + C. Diretos'!Titulos_de_impressao</vt:lpstr>
      <vt:lpstr>ODP!Titulos_de_impressao</vt:lpstr>
      <vt:lpstr>Projeto!Titulos_de_impressao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Djalma Netto</dc:creator>
  <cp:keywords/>
  <dc:description/>
  <cp:lastModifiedBy>Luiz Henrique Campos</cp:lastModifiedBy>
  <cp:revision/>
  <dcterms:created xsi:type="dcterms:W3CDTF">1997-02-03T16:36:32Z</dcterms:created>
  <dcterms:modified xsi:type="dcterms:W3CDTF">2025-01-14T15:18:22Z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0x0101001B7B1CD7057C33499CEE5B46D5AA695D</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