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fraestrutura.sharepoint.com/sites/MPOR-CGFOM-PORTARIA1460/Shared Documents/General/Formulários - P. 1.460/"/>
    </mc:Choice>
  </mc:AlternateContent>
  <xr:revisionPtr revIDLastSave="432" documentId="8_{C2597FE9-6317-47FE-AD44-DAE06CFE38AE}" xr6:coauthVersionLast="47" xr6:coauthVersionMax="47" xr10:uidLastSave="{2974A96F-9C86-42C6-9B2B-EAD8110BF3EA}"/>
  <bookViews>
    <workbookView xWindow="-120" yWindow="-120" windowWidth="29040" windowHeight="15720" xr2:uid="{2374BA11-2AE5-4438-B4B8-5BE206CE8153}"/>
  </bookViews>
  <sheets>
    <sheet name="Quadro I" sheetId="2" r:id="rId1"/>
    <sheet name="Quadro II" sheetId="3" r:id="rId2"/>
    <sheet name="Quadro III" sheetId="4" r:id="rId3"/>
    <sheet name="Quadro IV" sheetId="7" r:id="rId4"/>
  </sheets>
  <externalReferences>
    <externalReference r:id="rId5"/>
  </externalReferences>
  <definedNames>
    <definedName name="_1___FB" localSheetId="2">#REF!</definedName>
    <definedName name="_1___FB" localSheetId="3">#REF!</definedName>
    <definedName name="_1___FB">#REF!</definedName>
    <definedName name="_1___NKR" localSheetId="2">#REF!</definedName>
    <definedName name="_1___NKR" localSheetId="3">#REF!</definedName>
    <definedName name="_1___NKR">#REF!</definedName>
    <definedName name="_1__DFL" localSheetId="2">#REF!</definedName>
    <definedName name="_1__DFL" localSheetId="3">#REF!</definedName>
    <definedName name="_1__DFL">#REF!</definedName>
    <definedName name="_1__DKR" localSheetId="2">#REF!</definedName>
    <definedName name="_1__DKR" localSheetId="3">#REF!</definedName>
    <definedName name="_1__DKR">#REF!</definedName>
    <definedName name="_1__DM" localSheetId="2">#REF!</definedName>
    <definedName name="_1__DM" localSheetId="3">#REF!</definedName>
    <definedName name="_1__DM">#REF!</definedName>
    <definedName name="_1__FMK" localSheetId="2">#REF!</definedName>
    <definedName name="_1__FMK" localSheetId="3">#REF!</definedName>
    <definedName name="_1__FMK">#REF!</definedName>
    <definedName name="_1__LIB" localSheetId="2">#REF!</definedName>
    <definedName name="_1__LIB" localSheetId="3">#REF!</definedName>
    <definedName name="_1__LIB">#REF!</definedName>
    <definedName name="_1__SFR" localSheetId="2">#REF!</definedName>
    <definedName name="_1__SFR" localSheetId="3">#REF!</definedName>
    <definedName name="_1__SFR">#REF!</definedName>
    <definedName name="_1__SKR" localSheetId="2">#REF!</definedName>
    <definedName name="_1__SKR" localSheetId="3">#REF!</definedName>
    <definedName name="_1__SKR">#REF!</definedName>
    <definedName name="_1__US" localSheetId="2">#REF!</definedName>
    <definedName name="_1__US" localSheetId="3">#REF!</definedName>
    <definedName name="_1__US">#REF!</definedName>
    <definedName name="_1__YEN" localSheetId="2">#REF!</definedName>
    <definedName name="_1__YEN" localSheetId="3">#REF!</definedName>
    <definedName name="_1__YEN">#REF!</definedName>
    <definedName name="_L" localSheetId="2">#REF!</definedName>
    <definedName name="_L" localSheetId="3">#REF!</definedName>
    <definedName name="_L">#REF!</definedName>
    <definedName name="_xlnm.Print_Area" localSheetId="0">'Quadro I'!#REF!</definedName>
    <definedName name="_xlnm.Print_Area" localSheetId="1">'Quadro II'!#REF!</definedName>
    <definedName name="_xlnm.Print_Area" localSheetId="2">'Quadro III'!$D$9:$I$100</definedName>
    <definedName name="_xlnm.Print_Area" localSheetId="3">'Quadro IV'!$A$3:$CA$24</definedName>
    <definedName name="BEF" localSheetId="2">#REF!</definedName>
    <definedName name="BEF" localSheetId="3">#REF!</definedName>
    <definedName name="BEF">#REF!</definedName>
    <definedName name="DFL" localSheetId="2">#REF!</definedName>
    <definedName name="DFL" localSheetId="3">#REF!</definedName>
    <definedName name="DFL">#REF!</definedName>
    <definedName name="DKR" localSheetId="2">#REF!</definedName>
    <definedName name="DKR" localSheetId="3">#REF!</definedName>
    <definedName name="DKR">#REF!</definedName>
    <definedName name="DM" localSheetId="2">#REF!</definedName>
    <definedName name="DM" localSheetId="3">#REF!</definedName>
    <definedName name="DM">#REF!</definedName>
    <definedName name="fatimp" localSheetId="2">#REF!</definedName>
    <definedName name="fatimp" localSheetId="3">#REF!</definedName>
    <definedName name="fatimp">#REF!</definedName>
    <definedName name="fatnac" localSheetId="2">#REF!</definedName>
    <definedName name="fatnac" localSheetId="3">#REF!</definedName>
    <definedName name="fatnac">#REF!</definedName>
    <definedName name="FB" localSheetId="2">#REF!</definedName>
    <definedName name="FB" localSheetId="3">#REF!</definedName>
    <definedName name="FB">#REF!</definedName>
    <definedName name="FLS" localSheetId="2">#REF!</definedName>
    <definedName name="FLS" localSheetId="3">#REF!</definedName>
    <definedName name="FLS">#REF!</definedName>
    <definedName name="FMK" localSheetId="2">#REF!</definedName>
    <definedName name="FMK" localSheetId="3">#REF!</definedName>
    <definedName name="FMK">#REF!</definedName>
    <definedName name="lib" localSheetId="2">#REF!</definedName>
    <definedName name="lib" localSheetId="3">#REF!</definedName>
    <definedName name="lib">#REF!</definedName>
    <definedName name="NKR" localSheetId="2">#REF!</definedName>
    <definedName name="NKR" localSheetId="3">#REF!</definedName>
    <definedName name="NKR">#REF!</definedName>
    <definedName name="NOMCASCO" localSheetId="2">#REF!</definedName>
    <definedName name="NOMCASCO" localSheetId="3">#REF!</definedName>
    <definedName name="NOMCASCO">#REF!</definedName>
    <definedName name="Print_Area_MI" localSheetId="2">#REF!</definedName>
    <definedName name="Print_Area_MI" localSheetId="3">#REF!</definedName>
    <definedName name="Print_Area_MI">#REF!</definedName>
    <definedName name="SFR" localSheetId="2">#REF!</definedName>
    <definedName name="SFR" localSheetId="3">#REF!</definedName>
    <definedName name="SFR">#REF!</definedName>
    <definedName name="SKR" localSheetId="2">#REF!</definedName>
    <definedName name="SKR" localSheetId="3">#REF!</definedName>
    <definedName name="SKR">#REF!</definedName>
    <definedName name="_xlnm.Print_Titles" localSheetId="0">'Quadro I'!$2:$5</definedName>
    <definedName name="_xlnm.Print_Titles" localSheetId="1">'Quadro II'!$2:$2</definedName>
    <definedName name="_xlnm.Print_Titles" localSheetId="2">'Quadro III'!$2:$4</definedName>
    <definedName name="US" localSheetId="2">#REF!</definedName>
    <definedName name="US" localSheetId="3">#REF!</definedName>
    <definedName name="US">#REF!</definedName>
    <definedName name="Y" localSheetId="2">#REF!</definedName>
    <definedName name="Y" localSheetId="3">#REF!</definedName>
    <definedName name="Y">#REF!</definedName>
    <definedName name="YEN" localSheetId="2">#REF!</definedName>
    <definedName name="YEN" localSheetId="3">#REF!</definedName>
    <definedName name="Y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3" l="1"/>
  <c r="E35" i="3"/>
  <c r="E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AS15" i="7"/>
  <c r="AT15" i="7"/>
  <c r="AU15" i="7"/>
  <c r="AV15" i="7"/>
  <c r="AW15" i="7"/>
  <c r="AX15" i="7"/>
  <c r="AY15" i="7"/>
  <c r="AZ15" i="7"/>
  <c r="BA15" i="7"/>
  <c r="BB15" i="7"/>
  <c r="BC15" i="7"/>
  <c r="BD15" i="7"/>
  <c r="BE15" i="7"/>
  <c r="BF15" i="7"/>
  <c r="BG15" i="7"/>
  <c r="BH15" i="7"/>
  <c r="BI15" i="7"/>
  <c r="BJ15" i="7"/>
  <c r="BK15" i="7"/>
  <c r="BL15" i="7"/>
  <c r="BM15" i="7"/>
  <c r="BN15" i="7"/>
  <c r="BO15" i="7"/>
  <c r="BP15" i="7"/>
  <c r="BQ15" i="7"/>
  <c r="BR15" i="7"/>
  <c r="BS15" i="7"/>
  <c r="BT15" i="7"/>
  <c r="BU15" i="7"/>
  <c r="BV15" i="7"/>
  <c r="BW15" i="7"/>
  <c r="BX15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H4" i="7"/>
  <c r="G4" i="7"/>
  <c r="F4" i="7"/>
  <c r="I4" i="7"/>
  <c r="E4" i="7"/>
  <c r="D18" i="7"/>
  <c r="E13" i="7" l="1"/>
  <c r="F13" i="7"/>
  <c r="F15" i="7" s="1"/>
  <c r="G13" i="7"/>
  <c r="G15" i="7" s="1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AI13" i="7"/>
  <c r="AJ13" i="7"/>
  <c r="AK13" i="7"/>
  <c r="AL13" i="7"/>
  <c r="AM13" i="7"/>
  <c r="AN13" i="7"/>
  <c r="AO13" i="7"/>
  <c r="AP13" i="7"/>
  <c r="AQ13" i="7"/>
  <c r="AR13" i="7"/>
  <c r="AS13" i="7"/>
  <c r="AT13" i="7"/>
  <c r="AU13" i="7"/>
  <c r="AV13" i="7"/>
  <c r="AW13" i="7"/>
  <c r="AX13" i="7"/>
  <c r="AY13" i="7"/>
  <c r="AZ13" i="7"/>
  <c r="BA13" i="7"/>
  <c r="BB13" i="7"/>
  <c r="BC13" i="7"/>
  <c r="BD13" i="7"/>
  <c r="BE13" i="7"/>
  <c r="BF13" i="7"/>
  <c r="BG13" i="7"/>
  <c r="BH13" i="7"/>
  <c r="BI13" i="7"/>
  <c r="BJ13" i="7"/>
  <c r="BK13" i="7"/>
  <c r="BL13" i="7"/>
  <c r="BM13" i="7"/>
  <c r="BN13" i="7"/>
  <c r="BO13" i="7"/>
  <c r="BP13" i="7"/>
  <c r="BQ13" i="7"/>
  <c r="BR13" i="7"/>
  <c r="BS13" i="7"/>
  <c r="BT13" i="7"/>
  <c r="BU13" i="7"/>
  <c r="BV13" i="7"/>
  <c r="BW13" i="7"/>
  <c r="BX13" i="7"/>
  <c r="L102" i="4"/>
  <c r="BY23" i="7"/>
  <c r="BY22" i="7"/>
  <c r="BX21" i="7"/>
  <c r="BW21" i="7"/>
  <c r="BV21" i="7"/>
  <c r="BU21" i="7"/>
  <c r="BT21" i="7"/>
  <c r="BS21" i="7"/>
  <c r="BR21" i="7"/>
  <c r="BQ21" i="7"/>
  <c r="BP21" i="7"/>
  <c r="BO21" i="7"/>
  <c r="BN21" i="7"/>
  <c r="BM21" i="7"/>
  <c r="BL21" i="7"/>
  <c r="BK21" i="7"/>
  <c r="BJ21" i="7"/>
  <c r="BI21" i="7"/>
  <c r="BH21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M21" i="7"/>
  <c r="AL21" i="7"/>
  <c r="AK21" i="7"/>
  <c r="AJ21" i="7"/>
  <c r="AI21" i="7"/>
  <c r="AH21" i="7"/>
  <c r="AG21" i="7"/>
  <c r="AF21" i="7"/>
  <c r="AE21" i="7"/>
  <c r="AD21" i="7"/>
  <c r="AC21" i="7"/>
  <c r="AB21" i="7"/>
  <c r="AA21" i="7"/>
  <c r="Z21" i="7"/>
  <c r="Y21" i="7"/>
  <c r="X21" i="7"/>
  <c r="W21" i="7"/>
  <c r="V21" i="7"/>
  <c r="U21" i="7"/>
  <c r="T21" i="7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BY21" i="7" s="1"/>
  <c r="BY20" i="7"/>
  <c r="BY19" i="7"/>
  <c r="BX18" i="7"/>
  <c r="BW18" i="7"/>
  <c r="BV18" i="7"/>
  <c r="BU18" i="7"/>
  <c r="BT18" i="7"/>
  <c r="BS18" i="7"/>
  <c r="BR18" i="7"/>
  <c r="BQ18" i="7"/>
  <c r="BP18" i="7"/>
  <c r="BO18" i="7"/>
  <c r="BN18" i="7"/>
  <c r="BM18" i="7"/>
  <c r="BL18" i="7"/>
  <c r="BK18" i="7"/>
  <c r="BJ18" i="7"/>
  <c r="BI18" i="7"/>
  <c r="BH18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BY18" i="7"/>
  <c r="BY17" i="7"/>
  <c r="BY16" i="7"/>
  <c r="H3" i="7"/>
  <c r="H2" i="7"/>
  <c r="J24" i="7" l="1"/>
  <c r="R24" i="7"/>
  <c r="Z24" i="7"/>
  <c r="AH24" i="7"/>
  <c r="AP24" i="7"/>
  <c r="AX24" i="7"/>
  <c r="BF24" i="7"/>
  <c r="BN24" i="7"/>
  <c r="BV24" i="7"/>
  <c r="L24" i="7"/>
  <c r="T24" i="7"/>
  <c r="AB24" i="7"/>
  <c r="AJ24" i="7"/>
  <c r="AR24" i="7"/>
  <c r="AZ24" i="7"/>
  <c r="BH24" i="7"/>
  <c r="BP24" i="7"/>
  <c r="BX24" i="7"/>
  <c r="F24" i="7"/>
  <c r="N24" i="7"/>
  <c r="V24" i="7"/>
  <c r="AD24" i="7"/>
  <c r="AL24" i="7"/>
  <c r="AT24" i="7"/>
  <c r="BB24" i="7"/>
  <c r="BJ24" i="7"/>
  <c r="BR24" i="7"/>
  <c r="H24" i="7"/>
  <c r="P24" i="7"/>
  <c r="X24" i="7"/>
  <c r="AF24" i="7"/>
  <c r="AN24" i="7"/>
  <c r="AV24" i="7"/>
  <c r="BD24" i="7"/>
  <c r="BL24" i="7"/>
  <c r="BT24" i="7"/>
  <c r="I24" i="7"/>
  <c r="Q24" i="7"/>
  <c r="Y24" i="7"/>
  <c r="AG24" i="7"/>
  <c r="AO24" i="7"/>
  <c r="AW24" i="7"/>
  <c r="BE24" i="7"/>
  <c r="BM24" i="7"/>
  <c r="BU24" i="7"/>
  <c r="K24" i="7"/>
  <c r="S24" i="7"/>
  <c r="AA24" i="7"/>
  <c r="AI24" i="7"/>
  <c r="AQ24" i="7"/>
  <c r="AY24" i="7"/>
  <c r="BG24" i="7"/>
  <c r="BO24" i="7"/>
  <c r="BW24" i="7"/>
  <c r="E24" i="7"/>
  <c r="M24" i="7"/>
  <c r="U24" i="7"/>
  <c r="AC24" i="7"/>
  <c r="AK24" i="7"/>
  <c r="AS24" i="7"/>
  <c r="BA24" i="7"/>
  <c r="BI24" i="7"/>
  <c r="BQ24" i="7"/>
  <c r="G24" i="7"/>
  <c r="O24" i="7"/>
  <c r="W24" i="7"/>
  <c r="AE24" i="7"/>
  <c r="AM24" i="7"/>
  <c r="AU24" i="7"/>
  <c r="BC24" i="7"/>
  <c r="BK24" i="7"/>
  <c r="BS24" i="7"/>
  <c r="D24" i="7"/>
  <c r="BY24" i="7" s="1"/>
  <c r="E16" i="7" l="1"/>
  <c r="F16" i="7" s="1"/>
  <c r="G16" i="7" s="1"/>
  <c r="H16" i="7" s="1"/>
  <c r="I16" i="7" s="1"/>
  <c r="J16" i="7" s="1"/>
  <c r="K16" i="7" s="1"/>
  <c r="L16" i="7" s="1"/>
  <c r="M16" i="7" s="1"/>
  <c r="N16" i="7" s="1"/>
  <c r="O16" i="7" s="1"/>
  <c r="P16" i="7" s="1"/>
  <c r="Q16" i="7" s="1"/>
  <c r="R16" i="7" s="1"/>
  <c r="S16" i="7" s="1"/>
  <c r="T16" i="7" s="1"/>
  <c r="U16" i="7" s="1"/>
  <c r="V16" i="7" s="1"/>
  <c r="W16" i="7" s="1"/>
  <c r="X16" i="7" s="1"/>
  <c r="Y16" i="7" s="1"/>
  <c r="Z16" i="7" s="1"/>
  <c r="AA16" i="7" s="1"/>
  <c r="AB16" i="7" s="1"/>
  <c r="AC16" i="7" s="1"/>
  <c r="AD16" i="7" s="1"/>
  <c r="AE16" i="7" s="1"/>
  <c r="AF16" i="7" s="1"/>
  <c r="AG16" i="7" s="1"/>
  <c r="AH16" i="7" s="1"/>
  <c r="AI16" i="7" s="1"/>
  <c r="AJ16" i="7" s="1"/>
  <c r="AK16" i="7" s="1"/>
  <c r="AL16" i="7" s="1"/>
  <c r="AM16" i="7" s="1"/>
  <c r="AN16" i="7" s="1"/>
  <c r="AO16" i="7" s="1"/>
  <c r="AP16" i="7" s="1"/>
  <c r="AQ16" i="7" s="1"/>
  <c r="AR16" i="7" s="1"/>
  <c r="AS16" i="7" s="1"/>
  <c r="AT16" i="7" s="1"/>
  <c r="AU16" i="7" s="1"/>
  <c r="AV16" i="7" s="1"/>
  <c r="AW16" i="7" s="1"/>
  <c r="AX16" i="7" s="1"/>
  <c r="AY16" i="7" s="1"/>
  <c r="AZ16" i="7" s="1"/>
  <c r="BA16" i="7" s="1"/>
  <c r="BB16" i="7" s="1"/>
  <c r="BC16" i="7" s="1"/>
  <c r="BD16" i="7" s="1"/>
  <c r="BE16" i="7" s="1"/>
  <c r="BF16" i="7" s="1"/>
  <c r="BG16" i="7" s="1"/>
  <c r="BH16" i="7" s="1"/>
  <c r="BI16" i="7" s="1"/>
  <c r="BJ16" i="7" s="1"/>
  <c r="BK16" i="7" s="1"/>
  <c r="BL16" i="7" s="1"/>
  <c r="BM16" i="7" s="1"/>
  <c r="BN16" i="7" s="1"/>
  <c r="BO16" i="7" s="1"/>
  <c r="BP16" i="7" s="1"/>
  <c r="BQ16" i="7" s="1"/>
  <c r="BR16" i="7" s="1"/>
  <c r="BS16" i="7" s="1"/>
  <c r="BT16" i="7" s="1"/>
  <c r="BU16" i="7" s="1"/>
  <c r="BV16" i="7" s="1"/>
  <c r="BW16" i="7" s="1"/>
  <c r="BX16" i="7" s="1"/>
  <c r="C28" i="3" l="1"/>
  <c r="C26" i="3"/>
  <c r="C24" i="3"/>
  <c r="L96" i="4"/>
  <c r="D26" i="3" s="1"/>
  <c r="K96" i="4"/>
  <c r="H106" i="4"/>
  <c r="I106" i="4"/>
  <c r="D32" i="3" s="1"/>
  <c r="D14" i="7" s="1"/>
  <c r="BY14" i="7" s="1"/>
  <c r="K102" i="4"/>
  <c r="D28" i="3" s="1"/>
  <c r="D12" i="7" s="1"/>
  <c r="BY12" i="7" s="1"/>
  <c r="J102" i="4"/>
  <c r="J101" i="4"/>
  <c r="J100" i="4"/>
  <c r="J99" i="4"/>
  <c r="J98" i="4"/>
  <c r="J97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L76" i="4"/>
  <c r="K76" i="4"/>
  <c r="C22" i="3"/>
  <c r="C20" i="3"/>
  <c r="C18" i="3"/>
  <c r="C12" i="3"/>
  <c r="J6" i="4"/>
  <c r="J7" i="4"/>
  <c r="J9" i="4"/>
  <c r="K20" i="4"/>
  <c r="L20" i="4"/>
  <c r="D12" i="3" s="1"/>
  <c r="D5" i="7" s="1"/>
  <c r="K32" i="4"/>
  <c r="L32" i="4"/>
  <c r="D15" i="3" s="1"/>
  <c r="K44" i="4"/>
  <c r="L44" i="4"/>
  <c r="K54" i="4"/>
  <c r="L54" i="4"/>
  <c r="D20" i="3" s="1"/>
  <c r="K64" i="4"/>
  <c r="L64" i="4"/>
  <c r="D22" i="3" s="1"/>
  <c r="E7" i="3"/>
  <c r="D24" i="3" l="1"/>
  <c r="D8" i="7"/>
  <c r="BY8" i="7" s="1"/>
  <c r="D6" i="7"/>
  <c r="BY6" i="7" s="1"/>
  <c r="D9" i="7"/>
  <c r="BY9" i="7" s="1"/>
  <c r="D18" i="3"/>
  <c r="D11" i="7"/>
  <c r="BY11" i="7" s="1"/>
  <c r="BY5" i="7"/>
  <c r="L106" i="4"/>
  <c r="K106" i="4"/>
  <c r="J106" i="4"/>
  <c r="D7" i="7" l="1"/>
  <c r="BY7" i="7" s="1"/>
  <c r="D10" i="7"/>
  <c r="BY10" i="7" s="1"/>
  <c r="E30" i="3"/>
  <c r="D13" i="7" l="1"/>
  <c r="D15" i="7" s="1"/>
  <c r="BY15" i="7" l="1"/>
  <c r="BY1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luiz.campos</author>
  </authors>
  <commentList>
    <comment ref="E11" authorId="0" shapeId="0" xr:uid="{00000000-0006-0000-0300-000001000000}">
      <text>
        <r>
          <rPr>
            <sz val="9"/>
            <color indexed="81"/>
            <rFont val="Tahoma"/>
            <family val="2"/>
          </rPr>
          <t>- Preparo do arranjo de picadeiros</t>
        </r>
        <r>
          <rPr>
            <sz val="9"/>
            <color indexed="81"/>
            <rFont val="Tahoma"/>
            <family val="2"/>
          </rPr>
          <t xml:space="preserve">
- Serviço de equipe de Mergulhador
- Fornecimento de rebocador para serviço de manobra de docagem e desdocagem
- Agente de manobras para docagem e desdocagem
- Serviço de amarração, atracação e desatracação da embarcação no Estaleiro.
- Instalação de barreiras de contenção de óleo em torno da embarcação.
- Instalação de acesso à embarcação</t>
        </r>
      </text>
    </comment>
    <comment ref="E12" authorId="0" shapeId="0" xr:uid="{00000000-0006-0000-0300-000002000000}">
      <text>
        <r>
          <rPr>
            <sz val="9"/>
            <color indexed="81"/>
            <rFont val="Tahoma"/>
            <family val="2"/>
          </rPr>
          <t>- Fornecimento de energia elétrica
- Fornecimento de água doce
- Rede de Incêndio
- Telefones
- Fornecimento de água Salgada para refrigeração, lastro etc
- Acomodação e retirada de lixo
- Fornecimento de ar comprimido
- Medição de intensidade de gases (GAS FREE)
- Fornecimento de Bombeiro contra incêndio à bordo
- Fornecimento de inspetor de segurança
- Ventilação
- Iluminação provisória
- Facilidades de Escritório</t>
        </r>
      </text>
    </comment>
    <comment ref="E13" authorId="0" shapeId="0" xr:uid="{00000000-0006-0000-0300-000003000000}">
      <text>
        <r>
          <rPr>
            <sz val="9"/>
            <color indexed="81"/>
            <rFont val="Tahoma"/>
            <family val="2"/>
          </rPr>
          <t>- Unidade Sanitária - (instalar tanque, coletar e descartar resíduos)</t>
        </r>
      </text>
    </comment>
    <comment ref="E14" authorId="0" shapeId="0" xr:uid="{00000000-0006-0000-0300-000004000000}">
      <text>
        <r>
          <rPr>
            <sz val="9"/>
            <color indexed="81"/>
            <rFont val="Tahoma"/>
            <family val="2"/>
          </rPr>
          <t>- Esgoto da Praça de Máquinas - (instalar tanque, bombear água, remover água oleosa através de firma credenciada com emissão de relatório)</t>
        </r>
      </text>
    </comment>
    <comment ref="E15" authorId="0" shapeId="0" xr:uid="{00000000-0006-0000-0300-000005000000}">
      <text>
        <r>
          <rPr>
            <sz val="9"/>
            <color indexed="81"/>
            <rFont val="Tahoma"/>
            <family val="2"/>
          </rPr>
          <t>- Fornecimento de mão de obra de acompanhamento de atividades de terceiros</t>
        </r>
      </text>
    </comment>
    <comment ref="E16" authorId="0" shapeId="0" xr:uid="{00000000-0006-0000-0300-000006000000}">
      <text>
        <r>
          <rPr>
            <sz val="9"/>
            <color indexed="81"/>
            <rFont val="Tahoma"/>
            <family val="2"/>
          </rPr>
          <t>- Fornecimento de mão de obra de acompanhamento de atividades de terceiros em espaço confinado</t>
        </r>
      </text>
    </comment>
    <comment ref="E17" authorId="0" shapeId="0" xr:uid="{00000000-0006-0000-0300-000007000000}">
      <text>
        <r>
          <rPr>
            <sz val="9"/>
            <color indexed="81"/>
            <rFont val="Tahoma"/>
            <family val="2"/>
          </rPr>
          <t>Aluguel, montagem e desmontagem de andaime tubular</t>
        </r>
      </text>
    </comment>
    <comment ref="E26" authorId="0" shapeId="0" xr:uid="{00000000-0006-0000-0300-000008000000}">
      <text>
        <r>
          <rPr>
            <sz val="9"/>
            <color indexed="81"/>
            <rFont val="Tahoma"/>
            <family val="2"/>
          </rPr>
          <t>- Raspagem manual de lama e/ou detritos soltos
- Remoção e descarte de resíduos endurecidos
- Remoção e descarte de lama e detritos
- Esgotamento de água dos tanques</t>
        </r>
      </text>
    </comment>
    <comment ref="E33" authorId="0" shapeId="0" xr:uid="{00000000-0006-0000-0300-000009000000}">
      <text>
        <r>
          <rPr>
            <sz val="9"/>
            <color indexed="81"/>
            <rFont val="Tahoma"/>
            <family val="2"/>
          </rPr>
          <t>- Substituição do chapeamento externo com fornecimento das chapas</t>
        </r>
      </text>
    </comment>
    <comment ref="E57" authorId="0" shapeId="0" xr:uid="{00000000-0006-0000-0300-00000A000000}">
      <text>
        <r>
          <rPr>
            <sz val="9"/>
            <color indexed="81"/>
            <rFont val="Tahoma"/>
            <family val="2"/>
          </rPr>
          <t xml:space="preserve">- Repintar as marcas de calado, tanques, nome do navio e porto de registro, etc
</t>
        </r>
      </text>
    </comment>
    <comment ref="E58" authorId="0" shapeId="0" xr:uid="{00000000-0006-0000-0300-00000B000000}">
      <text>
        <r>
          <rPr>
            <sz val="9"/>
            <color indexed="81"/>
            <rFont val="Tahoma"/>
            <family val="2"/>
          </rPr>
          <t>- Grades - remover, limpar, tratar e pintar as grades 
- Caixa de Mar - limpar, tratar e pintar a internamente.</t>
        </r>
      </text>
    </comment>
    <comment ref="E59" authorId="0" shapeId="0" xr:uid="{00000000-0006-0000-0300-00000C000000}">
      <text>
        <r>
          <rPr>
            <sz val="9"/>
            <color indexed="81"/>
            <rFont val="Tahoma"/>
            <family val="2"/>
          </rPr>
          <t xml:space="preserve">- Remover e reinstalar grades do thruster, efetuar limpeza e pintura do tunel do thruster </t>
        </r>
      </text>
    </comment>
    <comment ref="E60" authorId="0" shapeId="0" xr:uid="{00000000-0006-0000-0300-00000D000000}">
      <text>
        <r>
          <rPr>
            <sz val="9"/>
            <color indexed="81"/>
            <rFont val="Tahoma"/>
            <family val="2"/>
          </rPr>
          <t>Substituição de anodos conforme plano de localização</t>
        </r>
      </text>
    </comment>
    <comment ref="E66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luiz.campos:</t>
        </r>
        <r>
          <rPr>
            <sz val="9"/>
            <color indexed="81"/>
            <rFont val="Tahoma"/>
            <family val="2"/>
          </rPr>
          <t xml:space="preserve">
- Remoção e posterior instalção da escada portaló
- Substituição degraus com problema.
</t>
        </r>
      </text>
    </comment>
    <comment ref="E70" authorId="0" shapeId="0" xr:uid="{00000000-0006-0000-0300-00000F000000}">
      <text>
        <r>
          <rPr>
            <sz val="9"/>
            <color indexed="81"/>
            <rFont val="Tahoma"/>
            <family val="2"/>
          </rPr>
          <t xml:space="preserve">- Abrir, desmontar, remover castelo, tratar/ limpar, raspar e pintar caixa internamente
- Esmerilhar sede e contra-sede, substituir juntas, parafusos e gaxetas convencionais e montar.
</t>
        </r>
      </text>
    </comment>
    <comment ref="E77" authorId="0" shapeId="0" xr:uid="{00000000-0006-0000-0300-000010000000}">
      <text>
        <r>
          <rPr>
            <sz val="9"/>
            <color indexed="81"/>
            <rFont val="Tahoma"/>
            <family val="2"/>
          </rPr>
          <t>- Apresentar porposta do fabricante</t>
        </r>
      </text>
    </comment>
    <comment ref="E78" authorId="0" shapeId="0" xr:uid="{00000000-0006-0000-0300-000011000000}">
      <text>
        <r>
          <rPr>
            <sz val="9"/>
            <color indexed="81"/>
            <rFont val="Tahoma"/>
            <family val="2"/>
          </rPr>
          <t>- Descrever serviço que será realizado
- Apresentar proposta do fabricante quando o serviço for realizado por ele</t>
        </r>
      </text>
    </comment>
    <comment ref="E79" authorId="0" shapeId="0" xr:uid="{00000000-0006-0000-0300-000012000000}">
      <text>
        <r>
          <rPr>
            <sz val="9"/>
            <color indexed="81"/>
            <rFont val="Tahoma"/>
            <family val="2"/>
          </rPr>
          <t>- Descrever serviço que será realizado</t>
        </r>
      </text>
    </comment>
    <comment ref="E80" authorId="0" shapeId="0" xr:uid="{00000000-0006-0000-0300-000013000000}">
      <text>
        <r>
          <rPr>
            <sz val="9"/>
            <color indexed="81"/>
            <rFont val="Tahoma"/>
            <family val="2"/>
          </rPr>
          <t>- Descrever serviço que será realizado</t>
        </r>
      </text>
    </comment>
    <comment ref="E81" authorId="0" shapeId="0" xr:uid="{00000000-0006-0000-0300-000014000000}">
      <text>
        <r>
          <rPr>
            <sz val="9"/>
            <color indexed="81"/>
            <rFont val="Tahoma"/>
            <family val="2"/>
          </rPr>
          <t>- Apresentar proposta comercial do servilço</t>
        </r>
      </text>
    </comment>
    <comment ref="E82" authorId="0" shapeId="0" xr:uid="{00000000-0006-0000-0300-000015000000}">
      <text>
        <r>
          <rPr>
            <sz val="9"/>
            <color indexed="81"/>
            <rFont val="Tahoma"/>
            <family val="2"/>
          </rPr>
          <t>- Apresentar porposta do fabricante</t>
        </r>
      </text>
    </comment>
  </commentList>
</comments>
</file>

<file path=xl/sharedStrings.xml><?xml version="1.0" encoding="utf-8"?>
<sst xmlns="http://schemas.openxmlformats.org/spreadsheetml/2006/main" count="452" uniqueCount="297">
  <si>
    <t>PLANILHA ORÇAMENTÁRIA</t>
  </si>
  <si>
    <t>QUADRO I - INFORMAÇÕES GERAIS DA EMBARCAÇÃO</t>
  </si>
  <si>
    <t>TIPO DE EMBARCAÇÃO:</t>
  </si>
  <si>
    <t>CASCOS:</t>
  </si>
  <si>
    <t>NOME DAS EMBARCAÇÕES</t>
  </si>
  <si>
    <t>MODELO</t>
  </si>
  <si>
    <t>CARACTERÍSTICAS GERAIS:</t>
  </si>
  <si>
    <t>Porte Bruto</t>
  </si>
  <si>
    <t>tpb</t>
  </si>
  <si>
    <t>Comprimento Total</t>
  </si>
  <si>
    <t>m</t>
  </si>
  <si>
    <t>Comprimento entre Perpendiculares</t>
  </si>
  <si>
    <t>Boca Moldada</t>
  </si>
  <si>
    <t>Pontal a Meia Nau</t>
  </si>
  <si>
    <t xml:space="preserve">Calado de Projeto </t>
  </si>
  <si>
    <t>Calado de Máximo</t>
  </si>
  <si>
    <t>Área do Convés</t>
  </si>
  <si>
    <r>
      <t>m</t>
    </r>
    <r>
      <rPr>
        <vertAlign val="superscript"/>
        <sz val="11"/>
        <rFont val="Arial"/>
        <family val="2"/>
      </rPr>
      <t>2</t>
    </r>
  </si>
  <si>
    <t>Número de Tripulantes</t>
  </si>
  <si>
    <t xml:space="preserve">Número de Passageiros </t>
  </si>
  <si>
    <t>Velocidade de Serviço</t>
  </si>
  <si>
    <t>knot</t>
  </si>
  <si>
    <t>CAPACIDADE DE CARGA (Supplies)</t>
  </si>
  <si>
    <r>
      <t>m</t>
    </r>
    <r>
      <rPr>
        <vertAlign val="superscript"/>
        <sz val="11"/>
        <rFont val="Arial"/>
        <family val="2"/>
      </rPr>
      <t>3</t>
    </r>
  </si>
  <si>
    <t>t</t>
  </si>
  <si>
    <t>Granel sólido</t>
  </si>
  <si>
    <t>Granel líquido</t>
  </si>
  <si>
    <t>PROPULSÃO:</t>
  </si>
  <si>
    <t>Quantidade de Motores:</t>
  </si>
  <si>
    <t>Azimutais? (Sim/Não)</t>
  </si>
  <si>
    <t>Potência Instalada de cada motor</t>
  </si>
  <si>
    <t>bhp</t>
  </si>
  <si>
    <t xml:space="preserve">Rotação </t>
  </si>
  <si>
    <t>rpm</t>
  </si>
  <si>
    <t>Tração Estática</t>
  </si>
  <si>
    <t>TTE</t>
  </si>
  <si>
    <t>Fabricante</t>
  </si>
  <si>
    <t>GERAÇÃO DE ENERGIA:</t>
  </si>
  <si>
    <t>Quantidade de Geradores:</t>
  </si>
  <si>
    <t>Gerador de eixo? (Sim/Não)</t>
  </si>
  <si>
    <t>Potência Elétrica de cada Gerador</t>
  </si>
  <si>
    <t>kVA</t>
  </si>
  <si>
    <t>Potência Elétrica Geração Eixo</t>
  </si>
  <si>
    <t>HABITAÇÃO:</t>
  </si>
  <si>
    <t>Área dos Compartimentos Habitáveis (acomodações)</t>
  </si>
  <si>
    <t>GOVERNO:</t>
  </si>
  <si>
    <t>QUANTIDADE</t>
  </si>
  <si>
    <t>Quantidade de Lemes</t>
  </si>
  <si>
    <t>Sistemas de Posicionamento Dinâmico</t>
  </si>
  <si>
    <t>ARMAZENAGEM DE CARGAS (Navios de Carga):</t>
  </si>
  <si>
    <t>Porões</t>
  </si>
  <si>
    <t>Quantidade</t>
  </si>
  <si>
    <t>Capacidade total (t)</t>
  </si>
  <si>
    <t>Dimensões (todos) (LWH) m</t>
  </si>
  <si>
    <t xml:space="preserve"> (Comprimento x Largura x Altura)</t>
  </si>
  <si>
    <t>Conteineres em TEU</t>
  </si>
  <si>
    <t>TEU</t>
  </si>
  <si>
    <t>Conteineres em FEU</t>
  </si>
  <si>
    <t>FEU</t>
  </si>
  <si>
    <t>Quantidade de Veículos</t>
  </si>
  <si>
    <t>EQUIPAMENTOS DE MOVIMENTAÇÃO DE CARGAS:</t>
  </si>
  <si>
    <t>TIPO</t>
  </si>
  <si>
    <t>CAPACIDADE</t>
  </si>
  <si>
    <t>Equipamento 1</t>
  </si>
  <si>
    <t>Equipamento 2</t>
  </si>
  <si>
    <t>Equipamento 3</t>
  </si>
  <si>
    <t>Equipamento 4</t>
  </si>
  <si>
    <t>Equipamento 5</t>
  </si>
  <si>
    <t>DESEMPENHO</t>
  </si>
  <si>
    <t>Combustível motor principal</t>
  </si>
  <si>
    <t>Combustível mottor auxiliar</t>
  </si>
  <si>
    <t>Consumo/dia no porto motor principal</t>
  </si>
  <si>
    <t>t/dia</t>
  </si>
  <si>
    <t>Consumo/dia no porto motor auxiliar</t>
  </si>
  <si>
    <t>Consumo/dia em operação (motor principal)</t>
  </si>
  <si>
    <t>Consumo/dia em operação motor auxiliar</t>
  </si>
  <si>
    <t>CLASSIFICAÇÃO:</t>
  </si>
  <si>
    <t>Sociedade Clasificadora:</t>
  </si>
  <si>
    <t>R$</t>
  </si>
  <si>
    <t>US$</t>
  </si>
  <si>
    <t>QUADRO II - COMPOSIÇÃO DE CUSTOS</t>
  </si>
  <si>
    <t>MOEDA (R$ / US$):</t>
  </si>
  <si>
    <t>R$ / US$</t>
  </si>
  <si>
    <t>DATA BASE (dd/mm/aaaa):</t>
  </si>
  <si>
    <t>dd/mm/aaaa</t>
  </si>
  <si>
    <t>COTAÇÃO DE VENDA DO US$</t>
  </si>
  <si>
    <t>2 - SERVIÇO DE TRATAMENTO E LIMPEZA DE</t>
  </si>
  <si>
    <t>CASCO E TANQUE</t>
  </si>
  <si>
    <t>SUBTOTAL</t>
  </si>
  <si>
    <t>9 - DESPESAS COM IMPORTAÇÃO</t>
  </si>
  <si>
    <t>(estimativa que deverá ser comprovada)</t>
  </si>
  <si>
    <t>7 - CUSTO TOTAL DA PRODUÇÃO</t>
  </si>
  <si>
    <t>10 - TOTAL DO CUSTO DA EMBARCAÇÃO</t>
  </si>
  <si>
    <t>MOEDA</t>
  </si>
  <si>
    <t>COTAÇÃO</t>
  </si>
  <si>
    <t>GRUPO</t>
  </si>
  <si>
    <t>ITEM</t>
  </si>
  <si>
    <t>DESCRIÇÃO</t>
  </si>
  <si>
    <t>QUANT</t>
  </si>
  <si>
    <t>UNID</t>
  </si>
  <si>
    <t>P. NACIONAL</t>
  </si>
  <si>
    <t>P. IMPORTADA</t>
  </si>
  <si>
    <t>TOTAL</t>
  </si>
  <si>
    <t>1 - SERVIÇOS DE DOCAGEM</t>
  </si>
  <si>
    <t>1.1</t>
  </si>
  <si>
    <t>Diária de dique</t>
  </si>
  <si>
    <t>dias</t>
  </si>
  <si>
    <t>1.2</t>
  </si>
  <si>
    <t>Diária de cais</t>
  </si>
  <si>
    <t>1.3</t>
  </si>
  <si>
    <t>Docagem e desdocagem</t>
  </si>
  <si>
    <t>serviço</t>
  </si>
  <si>
    <t>1.4</t>
  </si>
  <si>
    <t>Fornecimento de infraestrutura de apoio</t>
  </si>
  <si>
    <t>1.5</t>
  </si>
  <si>
    <t>Fornecimento de unidade sanitária</t>
  </si>
  <si>
    <t>1.6</t>
  </si>
  <si>
    <t>Fornecimento de esgoto da praça de máquina</t>
  </si>
  <si>
    <t>1.7</t>
  </si>
  <si>
    <t>Mão de obra de apoio</t>
  </si>
  <si>
    <t>HH</t>
  </si>
  <si>
    <t>1.8</t>
  </si>
  <si>
    <t>Mão de obra de apoio em espaço confinado</t>
  </si>
  <si>
    <t>1.9</t>
  </si>
  <si>
    <t>Andaimes</t>
  </si>
  <si>
    <t>1.10</t>
  </si>
  <si>
    <t>1.11</t>
  </si>
  <si>
    <t>1 - Sub - Total</t>
  </si>
  <si>
    <t>1.12</t>
  </si>
  <si>
    <t>2 - SERVIÇO DE TRATAMENTO E LIMPEZA DE CASCO E TANQUE</t>
  </si>
  <si>
    <t>2.1</t>
  </si>
  <si>
    <t>Raspagem Manual do casco</t>
  </si>
  <si>
    <t>2.2</t>
  </si>
  <si>
    <t>Hidrojateamento do casco</t>
  </si>
  <si>
    <t>2.3</t>
  </si>
  <si>
    <t>Baldeação do casco</t>
  </si>
  <si>
    <t>2.4</t>
  </si>
  <si>
    <t>Jateamento com granalha</t>
  </si>
  <si>
    <t>2.5</t>
  </si>
  <si>
    <t>Manutenção nas portas de visitas dos tanques</t>
  </si>
  <si>
    <t>unid.</t>
  </si>
  <si>
    <t>2.6</t>
  </si>
  <si>
    <t>Limpeza de tanque</t>
  </si>
  <si>
    <t>2.7</t>
  </si>
  <si>
    <t>2.8</t>
  </si>
  <si>
    <t>2.9</t>
  </si>
  <si>
    <t>2.10</t>
  </si>
  <si>
    <t>2.11</t>
  </si>
  <si>
    <t>2 - Sub - Total</t>
  </si>
  <si>
    <t>2.12</t>
  </si>
  <si>
    <t>3 - SERVIÇOS ESTRUTURAIS</t>
  </si>
  <si>
    <t>3.1</t>
  </si>
  <si>
    <t>Substituição de chapeamento externo</t>
  </si>
  <si>
    <t>3.2</t>
  </si>
  <si>
    <t>Inspeção com teste de líquido penetrante</t>
  </si>
  <si>
    <t>3.3</t>
  </si>
  <si>
    <t>Inspeção com teste de película magnética</t>
  </si>
  <si>
    <t>3.4</t>
  </si>
  <si>
    <t>Inspeção com teste de cordão de solda c/ ultrassom</t>
  </si>
  <si>
    <t>3.5</t>
  </si>
  <si>
    <t>Medição de espessura com ultrassom</t>
  </si>
  <si>
    <t>pontos</t>
  </si>
  <si>
    <t>3.6</t>
  </si>
  <si>
    <t>Inspeção de tanque com teste de pressão</t>
  </si>
  <si>
    <t>teste</t>
  </si>
  <si>
    <t>3.7</t>
  </si>
  <si>
    <t>Teste de caixa de vácuo</t>
  </si>
  <si>
    <t>3.8</t>
  </si>
  <si>
    <t>3.9</t>
  </si>
  <si>
    <t>3.10</t>
  </si>
  <si>
    <t>3.11</t>
  </si>
  <si>
    <t>3 - Sub - Total</t>
  </si>
  <si>
    <t>3.12</t>
  </si>
  <si>
    <t>4 - PINTURA (MATERIAIS)</t>
  </si>
  <si>
    <t>4.1</t>
  </si>
  <si>
    <t>Shop-primer</t>
  </si>
  <si>
    <t>4.2</t>
  </si>
  <si>
    <t>Tintas e vernizes</t>
  </si>
  <si>
    <t>4.3</t>
  </si>
  <si>
    <t>Solventes</t>
  </si>
  <si>
    <t>4.4</t>
  </si>
  <si>
    <t>Revestimentos betuminosos</t>
  </si>
  <si>
    <t>4.5</t>
  </si>
  <si>
    <t>Abrasivos e escovas</t>
  </si>
  <si>
    <t>4.6</t>
  </si>
  <si>
    <t>Sais para galvanização</t>
  </si>
  <si>
    <t>4.7</t>
  </si>
  <si>
    <t>4.8</t>
  </si>
  <si>
    <t>4.9</t>
  </si>
  <si>
    <t>4 - Sub - Total</t>
  </si>
  <si>
    <t>4.10</t>
  </si>
  <si>
    <t>5 - SERVIÇOS DE PINTURA</t>
  </si>
  <si>
    <t>5.1</t>
  </si>
  <si>
    <t>Pintura do casco área contínua</t>
  </si>
  <si>
    <t>5.2</t>
  </si>
  <si>
    <t>Pintura do casco retoque</t>
  </si>
  <si>
    <t>5.3</t>
  </si>
  <si>
    <t>Pintura das marcas de casco</t>
  </si>
  <si>
    <t>cj.</t>
  </si>
  <si>
    <t>5.4</t>
  </si>
  <si>
    <t>Pintura da caixa de mar</t>
  </si>
  <si>
    <t>5.5</t>
  </si>
  <si>
    <t>Tratamento e pintura do tunel do THRUSTER</t>
  </si>
  <si>
    <t>5.6</t>
  </si>
  <si>
    <t>Substituição de Anodos</t>
  </si>
  <si>
    <t>kg</t>
  </si>
  <si>
    <t>5.7</t>
  </si>
  <si>
    <t>5.8</t>
  </si>
  <si>
    <t>5.9</t>
  </si>
  <si>
    <t>5 - Sub - Total</t>
  </si>
  <si>
    <t>5.10</t>
  </si>
  <si>
    <t>6 - SERVIÇOS DE CALDEIRARIA</t>
  </si>
  <si>
    <t>6.1</t>
  </si>
  <si>
    <t>Substituição de acessórios de convés em aço</t>
  </si>
  <si>
    <t>6.2</t>
  </si>
  <si>
    <t>Manutenção em escada de portaló</t>
  </si>
  <si>
    <t>6.3</t>
  </si>
  <si>
    <t>Limpeza, tratamento e pintura de amarras de ferro</t>
  </si>
  <si>
    <t>6.4</t>
  </si>
  <si>
    <t>Substituição/manutenção de balaustrada</t>
  </si>
  <si>
    <t>6.5</t>
  </si>
  <si>
    <t>Substituição/manutenção de tubulação</t>
  </si>
  <si>
    <t>6.6</t>
  </si>
  <si>
    <t>Manutenção em válvulas e filtros</t>
  </si>
  <si>
    <t>6.7</t>
  </si>
  <si>
    <t>Manutenção em guinchos e molinetes de convés</t>
  </si>
  <si>
    <t>lona</t>
  </si>
  <si>
    <t>6.8</t>
  </si>
  <si>
    <t>6.9</t>
  </si>
  <si>
    <t>6.10</t>
  </si>
  <si>
    <t>6.11</t>
  </si>
  <si>
    <t>6 - Sub - Total</t>
  </si>
  <si>
    <t>6.12</t>
  </si>
  <si>
    <t>7 - SERVIÇO DE MANUTENÇÃO EM MÁQUINAS E EQUIPAMENTOS</t>
  </si>
  <si>
    <t>7.1</t>
  </si>
  <si>
    <t>Manutenção sistema de propulsão</t>
  </si>
  <si>
    <t>7.2</t>
  </si>
  <si>
    <t>Manutenção no sistema de governo</t>
  </si>
  <si>
    <t>7.3</t>
  </si>
  <si>
    <t>Manutenção/limpeza de motores elétricos</t>
  </si>
  <si>
    <t>7.4</t>
  </si>
  <si>
    <t>Manutenção/limpeza de quadros elétricos</t>
  </si>
  <si>
    <t>7.5</t>
  </si>
  <si>
    <t>Manutenção em guindastes</t>
  </si>
  <si>
    <t>7.6</t>
  </si>
  <si>
    <t>Manutenção sistema de geradores de energia</t>
  </si>
  <si>
    <t>7.7</t>
  </si>
  <si>
    <t>Teste de sistema de carga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</si>
  <si>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</si>
  <si>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</si>
  <si>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</si>
  <si>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</si>
  <si>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</si>
  <si>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</si>
  <si>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</si>
  <si>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</si>
  <si>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</si>
  <si>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</si>
  <si>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</si>
  <si>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</si>
  <si>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7 - Sub - Total</t>
  </si>
  <si>
    <t>7.20</t>
  </si>
  <si>
    <t>8 - SERVIÇO DE CLASSIFICAÇÃO</t>
  </si>
  <si>
    <t>8.1</t>
  </si>
  <si>
    <t>Serviço de classificação</t>
  </si>
  <si>
    <t>8.2</t>
  </si>
  <si>
    <t>8.3</t>
  </si>
  <si>
    <t>8.4</t>
  </si>
  <si>
    <t>8.5</t>
  </si>
  <si>
    <t>8 - Sub - Total</t>
  </si>
  <si>
    <t>8.6</t>
  </si>
  <si>
    <t>Total</t>
  </si>
  <si>
    <t xml:space="preserve">Recomendação: Para os itens mais representativos, é fundamental que a empresa tenha as memórias de cálculo e as comprovações dos quantitativos e valores que estão sendo solicitados. Os campos devem ser preenchidos exatamente com os valores contidos nestes documentos, que certamente serão solicitados pela equipe de análise de projetos do FMM. </t>
  </si>
  <si>
    <t>QUF</t>
  </si>
  <si>
    <t>Data de Início</t>
  </si>
  <si>
    <t>Data de Término</t>
  </si>
  <si>
    <t>DISCRIMINAÇÃO</t>
  </si>
  <si>
    <t xml:space="preserve">ORÇAMENTO TOTAL </t>
  </si>
  <si>
    <t>% a distribuir</t>
  </si>
  <si>
    <t>SERVIÇOS DE DOCAGEM</t>
  </si>
  <si>
    <t>SERVIÇO DE TRATAMENTO E LIMPEZA DE CASCO E TANQUE</t>
  </si>
  <si>
    <t>SERVIÇOS ESTRUTURAIS</t>
  </si>
  <si>
    <t>PINTURA (MATERIAIS)</t>
  </si>
  <si>
    <t>SERVIÇOS DE PINTURA</t>
  </si>
  <si>
    <t>SERVIÇOS DE CALDEIRARIA</t>
  </si>
  <si>
    <t>SERVIÇO DE MANUTENÇÃO EM MÁQUINAS E EQUIPAMENTOS</t>
  </si>
  <si>
    <t>SERVIÇO DE CLASSIFICAÇÃO</t>
  </si>
  <si>
    <t xml:space="preserve">SUB - TOTAL </t>
  </si>
  <si>
    <t>DESPESAS COM IMPORTAÇÕES</t>
  </si>
  <si>
    <t>TOTAL ACUMULADO</t>
  </si>
  <si>
    <t>FONTES</t>
  </si>
  <si>
    <t>RECURSOS EMPRESA NAVEGAÇÃO</t>
  </si>
  <si>
    <t>FMM</t>
  </si>
  <si>
    <t>PRÓPRIOS</t>
  </si>
  <si>
    <t>RECURSOS ESTALEIRO</t>
  </si>
  <si>
    <t>SERVIÇO DE MANUTENÇÃO, REPARO E DOCAGEM DE EMBARCAÇÕES</t>
  </si>
  <si>
    <t>QUADRO III A - SERVIÇO DE MANUTENÇÃO, REPARO E DOCAGEM DE EMBARCAÇÕES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</si>
</sst>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,##0.0000000000_);[Red]\(#,##0.0000000000\)"/>
    <numFmt numFmtId="167" formatCode="#,##0.0000;\-#,##0.0000"/>
    <numFmt numFmtId="168" formatCode="#,##0.00000000_);\(#,##0.00000000\)"/>
    <numFmt numFmtId="169" formatCode="#,##0.000000_);\(#,##0.000000\)"/>
    <numFmt numFmtId="170" formatCode="_(* #,##0.00_);_(* \(#,##0.00\);_(* &quot;-&quot;??_);_(@_)"/>
    <numFmt numFmtId="171" formatCode="0.0%"/>
    <numFmt numFmtId="172" formatCode="mmm/yyyy"/>
  </numFmts>
  <fonts count="30" x14ac:knownFonts="1">
    <font>
      <sz val="11"/>
      <color theme="1"/>
      <name val="Calibri"/>
      <family val="2"/>
      <scheme val="minor"/>
    </font>
    <font>
      <sz val="10"/>
      <name val="Courier"/>
    </font>
    <font>
      <sz val="11"/>
      <name val="Arial"/>
      <family val="2"/>
    </font>
    <font>
      <sz val="10"/>
      <name val="Arial"/>
      <family val="2"/>
    </font>
    <font>
      <b/>
      <sz val="14"/>
      <color rgb="FF000000"/>
      <name val="Calibri"/>
      <family val="2"/>
    </font>
    <font>
      <b/>
      <sz val="11"/>
      <name val="Arial"/>
      <family val="2"/>
    </font>
    <font>
      <sz val="10"/>
      <name val="MS Sans Serif"/>
    </font>
    <font>
      <sz val="11"/>
      <color theme="0" tint="-0.34998626667073579"/>
      <name val="Arial"/>
      <family val="2"/>
    </font>
    <font>
      <vertAlign val="superscript"/>
      <sz val="11"/>
      <name val="Arial"/>
      <family val="2"/>
    </font>
    <font>
      <sz val="11"/>
      <color indexed="9"/>
      <name val="Arial"/>
      <family val="2"/>
    </font>
    <font>
      <b/>
      <sz val="11"/>
      <color indexed="8"/>
      <name val="Arial"/>
      <family val="2"/>
    </font>
    <font>
      <sz val="10"/>
      <name val="Arial Narrow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1"/>
      <color theme="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name val="Calibri"/>
      <family val="2"/>
      <scheme val="minor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B5EDE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37" fontId="1" fillId="0" borderId="0"/>
    <xf numFmtId="40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/>
    <xf numFmtId="170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</cellStyleXfs>
  <cellXfs count="300">
    <xf numFmtId="0" fontId="0" fillId="0" borderId="0" xfId="0"/>
    <xf numFmtId="37" fontId="2" fillId="0" borderId="0" xfId="1" applyFont="1" applyAlignment="1">
      <alignment vertical="center"/>
    </xf>
    <xf numFmtId="37" fontId="3" fillId="0" borderId="0" xfId="1" applyFont="1"/>
    <xf numFmtId="37" fontId="2" fillId="2" borderId="0" xfId="1" applyFont="1" applyFill="1" applyAlignment="1">
      <alignment vertical="center"/>
    </xf>
    <xf numFmtId="37" fontId="1" fillId="0" borderId="0" xfId="1"/>
    <xf numFmtId="37" fontId="4" fillId="0" borderId="0" xfId="1" applyFont="1" applyAlignment="1">
      <alignment horizontal="center" vertical="center" wrapText="1"/>
    </xf>
    <xf numFmtId="37" fontId="2" fillId="3" borderId="1" xfId="1" applyFont="1" applyFill="1" applyBorder="1" applyAlignment="1">
      <alignment vertical="center"/>
    </xf>
    <xf numFmtId="37" fontId="2" fillId="3" borderId="2" xfId="1" applyFont="1" applyFill="1" applyBorder="1" applyAlignment="1">
      <alignment vertical="center"/>
    </xf>
    <xf numFmtId="37" fontId="2" fillId="3" borderId="3" xfId="1" applyFont="1" applyFill="1" applyBorder="1" applyAlignment="1">
      <alignment vertical="center"/>
    </xf>
    <xf numFmtId="37" fontId="2" fillId="3" borderId="4" xfId="1" applyFont="1" applyFill="1" applyBorder="1" applyAlignment="1">
      <alignment vertical="center"/>
    </xf>
    <xf numFmtId="0" fontId="2" fillId="0" borderId="5" xfId="1" applyNumberFormat="1" applyFont="1" applyBorder="1" applyAlignment="1" applyProtection="1">
      <alignment horizontal="center" vertical="center"/>
      <protection locked="0"/>
    </xf>
    <xf numFmtId="0" fontId="2" fillId="0" borderId="6" xfId="1" applyNumberFormat="1" applyFont="1" applyBorder="1" applyAlignment="1" applyProtection="1">
      <alignment horizontal="center" vertical="center"/>
      <protection locked="0"/>
    </xf>
    <xf numFmtId="37" fontId="2" fillId="3" borderId="0" xfId="1" applyFont="1" applyFill="1" applyAlignment="1">
      <alignment vertical="center"/>
    </xf>
    <xf numFmtId="37" fontId="2" fillId="3" borderId="7" xfId="1" applyFont="1" applyFill="1" applyBorder="1" applyAlignment="1">
      <alignment vertical="center"/>
    </xf>
    <xf numFmtId="37" fontId="5" fillId="3" borderId="0" xfId="1" applyFont="1" applyFill="1" applyAlignment="1">
      <alignment vertical="center"/>
    </xf>
    <xf numFmtId="37" fontId="5" fillId="3" borderId="4" xfId="1" applyFont="1" applyFill="1" applyBorder="1" applyAlignment="1">
      <alignment vertical="center"/>
    </xf>
    <xf numFmtId="37" fontId="2" fillId="3" borderId="0" xfId="1" quotePrefix="1" applyFont="1" applyFill="1" applyAlignment="1">
      <alignment horizontal="left" vertical="center" indent="1"/>
    </xf>
    <xf numFmtId="37" fontId="2" fillId="3" borderId="0" xfId="1" applyFont="1" applyFill="1" applyAlignment="1">
      <alignment horizontal="left" vertical="center" indent="1"/>
    </xf>
    <xf numFmtId="37" fontId="2" fillId="0" borderId="8" xfId="1" applyFont="1" applyBorder="1" applyAlignment="1" applyProtection="1">
      <alignment vertical="center"/>
      <protection locked="0"/>
    </xf>
    <xf numFmtId="37" fontId="2" fillId="3" borderId="0" xfId="1" applyFont="1" applyFill="1" applyAlignment="1">
      <alignment horizontal="center" vertical="center"/>
    </xf>
    <xf numFmtId="37" fontId="5" fillId="3" borderId="1" xfId="1" applyFont="1" applyFill="1" applyBorder="1" applyAlignment="1">
      <alignment vertical="center"/>
    </xf>
    <xf numFmtId="37" fontId="5" fillId="3" borderId="0" xfId="1" quotePrefix="1" applyFont="1" applyFill="1" applyAlignment="1">
      <alignment horizontal="left" vertical="center"/>
    </xf>
    <xf numFmtId="38" fontId="2" fillId="3" borderId="0" xfId="2" applyNumberFormat="1" applyFont="1" applyFill="1" applyBorder="1" applyAlignment="1" applyProtection="1">
      <alignment horizontal="center" vertical="center"/>
    </xf>
    <xf numFmtId="37" fontId="5" fillId="3" borderId="0" xfId="1" applyFont="1" applyFill="1" applyAlignment="1">
      <alignment horizontal="center" vertical="center"/>
    </xf>
    <xf numFmtId="37" fontId="9" fillId="2" borderId="0" xfId="1" applyFont="1" applyFill="1" applyAlignment="1">
      <alignment vertical="center"/>
    </xf>
    <xf numFmtId="37" fontId="10" fillId="2" borderId="0" xfId="1" applyFont="1" applyFill="1" applyAlignment="1">
      <alignment horizontal="right" vertical="center"/>
    </xf>
    <xf numFmtId="37" fontId="2" fillId="3" borderId="0" xfId="1" applyFont="1" applyFill="1" applyAlignment="1">
      <alignment horizontal="left" vertical="center"/>
    </xf>
    <xf numFmtId="37" fontId="5" fillId="3" borderId="4" xfId="1" applyFont="1" applyFill="1" applyBorder="1" applyAlignment="1">
      <alignment horizontal="left" vertical="center"/>
    </xf>
    <xf numFmtId="37" fontId="2" fillId="3" borderId="10" xfId="1" applyFont="1" applyFill="1" applyBorder="1"/>
    <xf numFmtId="37" fontId="2" fillId="3" borderId="11" xfId="1" applyFont="1" applyFill="1" applyBorder="1" applyAlignment="1">
      <alignment vertical="center"/>
    </xf>
    <xf numFmtId="37" fontId="2" fillId="3" borderId="12" xfId="1" applyFont="1" applyFill="1" applyBorder="1" applyAlignment="1">
      <alignment vertical="center"/>
    </xf>
    <xf numFmtId="37" fontId="11" fillId="0" borderId="0" xfId="1" applyFont="1" applyAlignment="1">
      <alignment vertical="center"/>
    </xf>
    <xf numFmtId="37" fontId="11" fillId="0" borderId="0" xfId="1" applyFont="1" applyAlignment="1">
      <alignment horizontal="fill" vertical="center"/>
    </xf>
    <xf numFmtId="39" fontId="11" fillId="0" borderId="0" xfId="1" applyNumberFormat="1" applyFont="1" applyAlignment="1">
      <alignment horizontal="fill" vertical="center"/>
    </xf>
    <xf numFmtId="39" fontId="11" fillId="0" borderId="0" xfId="1" applyNumberFormat="1" applyFont="1" applyAlignment="1">
      <alignment vertical="center"/>
    </xf>
    <xf numFmtId="37" fontId="11" fillId="3" borderId="0" xfId="1" applyFont="1" applyFill="1" applyAlignment="1">
      <alignment vertical="center"/>
    </xf>
    <xf numFmtId="39" fontId="12" fillId="4" borderId="8" xfId="1" applyNumberFormat="1" applyFont="1" applyFill="1" applyBorder="1" applyAlignment="1">
      <alignment vertical="center"/>
    </xf>
    <xf numFmtId="164" fontId="2" fillId="3" borderId="0" xfId="2" applyNumberFormat="1" applyFont="1" applyFill="1" applyBorder="1" applyAlignment="1" applyProtection="1">
      <alignment horizontal="right" vertical="center"/>
    </xf>
    <xf numFmtId="37" fontId="2" fillId="3" borderId="0" xfId="1" quotePrefix="1" applyFont="1" applyFill="1" applyAlignment="1">
      <alignment horizontal="left" vertical="center"/>
    </xf>
    <xf numFmtId="37" fontId="13" fillId="3" borderId="0" xfId="1" applyFont="1" applyFill="1" applyAlignment="1">
      <alignment vertical="center"/>
    </xf>
    <xf numFmtId="37" fontId="14" fillId="3" borderId="0" xfId="1" applyFont="1" applyFill="1" applyAlignment="1">
      <alignment horizontal="center" vertical="center"/>
    </xf>
    <xf numFmtId="37" fontId="12" fillId="3" borderId="0" xfId="1" applyFont="1" applyFill="1" applyAlignment="1">
      <alignment vertical="center"/>
    </xf>
    <xf numFmtId="39" fontId="12" fillId="3" borderId="0" xfId="1" applyNumberFormat="1" applyFont="1" applyFill="1" applyAlignment="1">
      <alignment vertical="center"/>
    </xf>
    <xf numFmtId="10" fontId="12" fillId="5" borderId="8" xfId="1" applyNumberFormat="1" applyFont="1" applyFill="1" applyBorder="1" applyAlignment="1" applyProtection="1">
      <alignment vertical="center"/>
      <protection locked="0"/>
    </xf>
    <xf numFmtId="39" fontId="12" fillId="3" borderId="0" xfId="1" applyNumberFormat="1" applyFont="1" applyFill="1" applyAlignment="1">
      <alignment horizontal="fill" vertical="center"/>
    </xf>
    <xf numFmtId="4" fontId="15" fillId="3" borderId="0" xfId="1" applyNumberFormat="1" applyFont="1" applyFill="1" applyAlignment="1">
      <alignment horizontal="left" vertical="center"/>
    </xf>
    <xf numFmtId="37" fontId="15" fillId="3" borderId="0" xfId="1" applyFont="1" applyFill="1" applyAlignment="1">
      <alignment horizontal="right" vertical="center"/>
    </xf>
    <xf numFmtId="39" fontId="12" fillId="3" borderId="0" xfId="1" applyNumberFormat="1" applyFont="1" applyFill="1" applyAlignment="1">
      <alignment horizontal="left" vertical="center"/>
    </xf>
    <xf numFmtId="37" fontId="13" fillId="3" borderId="0" xfId="1" applyFont="1" applyFill="1" applyAlignment="1">
      <alignment horizontal="left" vertical="center"/>
    </xf>
    <xf numFmtId="37" fontId="14" fillId="3" borderId="0" xfId="1" quotePrefix="1" applyFont="1" applyFill="1" applyAlignment="1">
      <alignment horizontal="left" vertical="center"/>
    </xf>
    <xf numFmtId="37" fontId="12" fillId="3" borderId="0" xfId="1" applyFont="1" applyFill="1" applyAlignment="1">
      <alignment horizontal="fill" vertical="center"/>
    </xf>
    <xf numFmtId="37" fontId="14" fillId="3" borderId="0" xfId="1" applyFont="1" applyFill="1" applyAlignment="1">
      <alignment vertical="center"/>
    </xf>
    <xf numFmtId="37" fontId="16" fillId="0" borderId="0" xfId="1" applyFont="1" applyAlignment="1">
      <alignment vertical="center"/>
    </xf>
    <xf numFmtId="37" fontId="2" fillId="3" borderId="10" xfId="1" applyFont="1" applyFill="1" applyBorder="1" applyAlignment="1">
      <alignment vertical="center"/>
    </xf>
    <xf numFmtId="37" fontId="3" fillId="0" borderId="0" xfId="1" applyFont="1" applyAlignment="1">
      <alignment vertical="center"/>
    </xf>
    <xf numFmtId="40" fontId="3" fillId="0" borderId="0" xfId="2" applyFont="1" applyFill="1" applyAlignment="1">
      <alignment vertical="center"/>
    </xf>
    <xf numFmtId="37" fontId="3" fillId="0" borderId="0" xfId="1" applyFont="1" applyAlignment="1">
      <alignment horizontal="center" vertical="center"/>
    </xf>
    <xf numFmtId="40" fontId="2" fillId="0" borderId="22" xfId="2" applyFont="1" applyFill="1" applyBorder="1" applyAlignment="1" applyProtection="1">
      <alignment vertical="center"/>
      <protection locked="0"/>
    </xf>
    <xf numFmtId="40" fontId="2" fillId="0" borderId="8" xfId="2" applyFont="1" applyFill="1" applyBorder="1" applyAlignment="1" applyProtection="1">
      <alignment vertical="center"/>
      <protection locked="0"/>
    </xf>
    <xf numFmtId="37" fontId="2" fillId="0" borderId="8" xfId="1" applyFont="1" applyBorder="1" applyAlignment="1" applyProtection="1">
      <alignment horizontal="left" vertical="center"/>
      <protection locked="0"/>
    </xf>
    <xf numFmtId="37" fontId="2" fillId="0" borderId="20" xfId="1" applyFont="1" applyBorder="1" applyAlignment="1" applyProtection="1">
      <alignment horizontal="center" vertical="center"/>
      <protection locked="0"/>
    </xf>
    <xf numFmtId="37" fontId="2" fillId="0" borderId="5" xfId="1" applyFont="1" applyBorder="1" applyAlignment="1" applyProtection="1">
      <alignment horizontal="left" vertical="center"/>
      <protection locked="0"/>
    </xf>
    <xf numFmtId="39" fontId="2" fillId="0" borderId="22" xfId="1" applyNumberFormat="1" applyFont="1" applyBorder="1" applyAlignment="1" applyProtection="1">
      <alignment horizontal="right" vertical="center"/>
      <protection locked="0"/>
    </xf>
    <xf numFmtId="39" fontId="2" fillId="0" borderId="8" xfId="1" applyNumberFormat="1" applyFont="1" applyBorder="1" applyAlignment="1" applyProtection="1">
      <alignment horizontal="right" vertical="center"/>
      <protection locked="0"/>
    </xf>
    <xf numFmtId="37" fontId="2" fillId="0" borderId="5" xfId="1" applyFont="1" applyBorder="1" applyAlignment="1">
      <alignment horizontal="center" vertical="center"/>
    </xf>
    <xf numFmtId="38" fontId="2" fillId="0" borderId="8" xfId="2" applyNumberFormat="1" applyFont="1" applyFill="1" applyBorder="1" applyAlignment="1" applyProtection="1">
      <alignment vertical="center"/>
      <protection locked="0"/>
    </xf>
    <xf numFmtId="37" fontId="2" fillId="0" borderId="8" xfId="1" applyFont="1" applyBorder="1" applyAlignment="1">
      <alignment horizontal="center" vertical="center"/>
    </xf>
    <xf numFmtId="168" fontId="3" fillId="0" borderId="29" xfId="1" applyNumberFormat="1" applyFont="1" applyBorder="1" applyAlignment="1">
      <alignment vertical="center"/>
    </xf>
    <xf numFmtId="168" fontId="3" fillId="0" borderId="8" xfId="1" applyNumberFormat="1" applyFont="1" applyBorder="1" applyAlignment="1">
      <alignment vertical="center"/>
    </xf>
    <xf numFmtId="37" fontId="2" fillId="0" borderId="8" xfId="1" applyFont="1" applyBorder="1" applyAlignment="1" applyProtection="1">
      <alignment horizontal="center" vertical="center"/>
      <protection locked="0"/>
    </xf>
    <xf numFmtId="37" fontId="3" fillId="0" borderId="27" xfId="1" applyFont="1" applyBorder="1" applyAlignment="1">
      <alignment vertical="center"/>
    </xf>
    <xf numFmtId="43" fontId="2" fillId="3" borderId="16" xfId="2" applyNumberFormat="1" applyFont="1" applyFill="1" applyBorder="1" applyAlignment="1" applyProtection="1">
      <alignment vertical="center"/>
      <protection locked="0"/>
    </xf>
    <xf numFmtId="43" fontId="2" fillId="3" borderId="32" xfId="2" applyNumberFormat="1" applyFont="1" applyFill="1" applyBorder="1" applyAlignment="1" applyProtection="1">
      <alignment vertical="center"/>
      <protection locked="0"/>
    </xf>
    <xf numFmtId="43" fontId="2" fillId="3" borderId="28" xfId="2" applyNumberFormat="1" applyFont="1" applyFill="1" applyBorder="1" applyAlignment="1" applyProtection="1">
      <alignment vertical="center"/>
      <protection locked="0"/>
    </xf>
    <xf numFmtId="39" fontId="2" fillId="0" borderId="22" xfId="1" applyNumberFormat="1" applyFont="1" applyBorder="1" applyAlignment="1" applyProtection="1">
      <alignment vertical="center"/>
      <protection locked="0"/>
    </xf>
    <xf numFmtId="39" fontId="2" fillId="0" borderId="8" xfId="1" applyNumberFormat="1" applyFont="1" applyBorder="1" applyAlignment="1" applyProtection="1">
      <alignment vertical="center"/>
      <protection locked="0"/>
    </xf>
    <xf numFmtId="43" fontId="2" fillId="3" borderId="22" xfId="2" applyNumberFormat="1" applyFont="1" applyFill="1" applyBorder="1" applyAlignment="1" applyProtection="1">
      <alignment vertical="center"/>
      <protection locked="0"/>
    </xf>
    <xf numFmtId="37" fontId="3" fillId="3" borderId="24" xfId="1" applyFont="1" applyFill="1" applyBorder="1" applyAlignment="1">
      <alignment vertical="center"/>
    </xf>
    <xf numFmtId="37" fontId="3" fillId="3" borderId="7" xfId="1" applyFont="1" applyFill="1" applyBorder="1" applyAlignment="1">
      <alignment vertical="center"/>
    </xf>
    <xf numFmtId="37" fontId="13" fillId="3" borderId="24" xfId="1" applyFont="1" applyFill="1" applyBorder="1" applyAlignment="1">
      <alignment vertical="center"/>
    </xf>
    <xf numFmtId="37" fontId="13" fillId="3" borderId="7" xfId="1" applyFont="1" applyFill="1" applyBorder="1" applyAlignment="1">
      <alignment vertical="center"/>
    </xf>
    <xf numFmtId="37" fontId="3" fillId="3" borderId="26" xfId="1" applyFont="1" applyFill="1" applyBorder="1" applyAlignment="1">
      <alignment vertical="center"/>
    </xf>
    <xf numFmtId="37" fontId="13" fillId="3" borderId="34" xfId="1" applyFont="1" applyFill="1" applyBorder="1" applyAlignment="1">
      <alignment vertical="center"/>
    </xf>
    <xf numFmtId="43" fontId="2" fillId="3" borderId="35" xfId="2" applyNumberFormat="1" applyFont="1" applyFill="1" applyBorder="1" applyAlignment="1" applyProtection="1">
      <alignment vertical="center"/>
      <protection locked="0"/>
    </xf>
    <xf numFmtId="39" fontId="2" fillId="0" borderId="28" xfId="1" applyNumberFormat="1" applyFont="1" applyBorder="1" applyAlignment="1" applyProtection="1">
      <alignment vertical="center"/>
      <protection locked="0"/>
    </xf>
    <xf numFmtId="39" fontId="2" fillId="0" borderId="29" xfId="1" applyNumberFormat="1" applyFont="1" applyBorder="1" applyAlignment="1" applyProtection="1">
      <alignment vertical="center"/>
      <protection locked="0"/>
    </xf>
    <xf numFmtId="37" fontId="2" fillId="0" borderId="29" xfId="1" applyFont="1" applyBorder="1" applyAlignment="1" applyProtection="1">
      <alignment horizontal="center" vertical="center"/>
      <protection locked="0"/>
    </xf>
    <xf numFmtId="38" fontId="2" fillId="0" borderId="29" xfId="2" applyNumberFormat="1" applyFont="1" applyFill="1" applyBorder="1" applyAlignment="1" applyProtection="1">
      <alignment vertical="center"/>
      <protection locked="0"/>
    </xf>
    <xf numFmtId="37" fontId="2" fillId="0" borderId="29" xfId="1" applyFont="1" applyBorder="1" applyAlignment="1" applyProtection="1">
      <alignment horizontal="left" vertical="center"/>
      <protection locked="0"/>
    </xf>
    <xf numFmtId="37" fontId="2" fillId="0" borderId="19" xfId="1" applyFont="1" applyBorder="1" applyAlignment="1" applyProtection="1">
      <alignment horizontal="center" vertical="center"/>
      <protection locked="0"/>
    </xf>
    <xf numFmtId="39" fontId="2" fillId="0" borderId="35" xfId="1" applyNumberFormat="1" applyFont="1" applyBorder="1" applyAlignment="1" applyProtection="1">
      <alignment vertical="center"/>
      <protection locked="0"/>
    </xf>
    <xf numFmtId="39" fontId="2" fillId="0" borderId="36" xfId="1" applyNumberFormat="1" applyFont="1" applyBorder="1" applyAlignment="1" applyProtection="1">
      <alignment vertical="center"/>
      <protection locked="0"/>
    </xf>
    <xf numFmtId="37" fontId="2" fillId="0" borderId="36" xfId="1" applyFont="1" applyBorder="1" applyAlignment="1" applyProtection="1">
      <alignment horizontal="center" vertical="center"/>
      <protection locked="0"/>
    </xf>
    <xf numFmtId="38" fontId="2" fillId="0" borderId="36" xfId="2" applyNumberFormat="1" applyFont="1" applyFill="1" applyBorder="1" applyAlignment="1" applyProtection="1">
      <alignment vertical="center"/>
      <protection locked="0"/>
    </xf>
    <xf numFmtId="37" fontId="2" fillId="0" borderId="36" xfId="1" applyFont="1" applyBorder="1" applyAlignment="1" applyProtection="1">
      <alignment horizontal="left" vertical="center"/>
      <protection locked="0"/>
    </xf>
    <xf numFmtId="37" fontId="2" fillId="0" borderId="21" xfId="1" applyFont="1" applyBorder="1" applyAlignment="1" applyProtection="1">
      <alignment horizontal="center" vertical="center"/>
      <protection locked="0"/>
    </xf>
    <xf numFmtId="40" fontId="2" fillId="0" borderId="28" xfId="2" applyFont="1" applyFill="1" applyBorder="1" applyAlignment="1" applyProtection="1">
      <alignment vertical="center"/>
      <protection locked="0"/>
    </xf>
    <xf numFmtId="40" fontId="2" fillId="0" borderId="29" xfId="2" applyFont="1" applyFill="1" applyBorder="1" applyAlignment="1" applyProtection="1">
      <alignment vertical="center"/>
      <protection locked="0"/>
    </xf>
    <xf numFmtId="37" fontId="2" fillId="0" borderId="30" xfId="1" applyFont="1" applyBorder="1" applyAlignment="1" applyProtection="1">
      <alignment horizontal="left" vertical="center"/>
      <protection locked="0"/>
    </xf>
    <xf numFmtId="40" fontId="2" fillId="0" borderId="35" xfId="2" applyFont="1" applyFill="1" applyBorder="1" applyAlignment="1" applyProtection="1">
      <alignment vertical="center"/>
      <protection locked="0"/>
    </xf>
    <xf numFmtId="40" fontId="2" fillId="0" borderId="36" xfId="2" applyFont="1" applyFill="1" applyBorder="1" applyAlignment="1" applyProtection="1">
      <alignment vertical="center"/>
      <protection locked="0"/>
    </xf>
    <xf numFmtId="37" fontId="2" fillId="0" borderId="0" xfId="1" applyFont="1" applyAlignment="1">
      <alignment horizontal="center" vertical="center"/>
    </xf>
    <xf numFmtId="168" fontId="3" fillId="0" borderId="36" xfId="1" applyNumberFormat="1" applyFont="1" applyBorder="1" applyAlignment="1">
      <alignment vertical="center"/>
    </xf>
    <xf numFmtId="43" fontId="2" fillId="3" borderId="37" xfId="2" applyNumberFormat="1" applyFont="1" applyFill="1" applyBorder="1" applyAlignment="1" applyProtection="1">
      <alignment vertical="center"/>
      <protection locked="0"/>
    </xf>
    <xf numFmtId="37" fontId="3" fillId="3" borderId="4" xfId="1" applyFont="1" applyFill="1" applyBorder="1" applyAlignment="1">
      <alignment vertical="center"/>
    </xf>
    <xf numFmtId="4" fontId="3" fillId="0" borderId="8" xfId="1" applyNumberFormat="1" applyFont="1" applyBorder="1" applyAlignment="1">
      <alignment vertical="center"/>
    </xf>
    <xf numFmtId="40" fontId="3" fillId="0" borderId="8" xfId="2" applyFont="1" applyFill="1" applyBorder="1" applyAlignment="1">
      <alignment vertical="center"/>
    </xf>
    <xf numFmtId="37" fontId="13" fillId="3" borderId="4" xfId="1" applyFont="1" applyFill="1" applyBorder="1" applyAlignment="1">
      <alignment vertical="center"/>
    </xf>
    <xf numFmtId="169" fontId="3" fillId="0" borderId="8" xfId="1" applyNumberFormat="1" applyFont="1" applyBorder="1" applyAlignment="1">
      <alignment vertical="center"/>
    </xf>
    <xf numFmtId="39" fontId="3" fillId="0" borderId="36" xfId="1" applyNumberFormat="1" applyFont="1" applyBorder="1" applyAlignment="1">
      <alignment vertical="center"/>
    </xf>
    <xf numFmtId="37" fontId="17" fillId="4" borderId="39" xfId="1" applyFont="1" applyFill="1" applyBorder="1" applyAlignment="1">
      <alignment horizontal="center" vertical="center"/>
    </xf>
    <xf numFmtId="37" fontId="18" fillId="4" borderId="39" xfId="1" applyFont="1" applyFill="1" applyBorder="1" applyAlignment="1" applyProtection="1">
      <alignment vertical="center"/>
      <protection locked="0"/>
    </xf>
    <xf numFmtId="37" fontId="18" fillId="4" borderId="39" xfId="1" applyFont="1" applyFill="1" applyBorder="1" applyAlignment="1">
      <alignment horizontal="center" vertical="center"/>
    </xf>
    <xf numFmtId="167" fontId="17" fillId="4" borderId="39" xfId="1" applyNumberFormat="1" applyFont="1" applyFill="1" applyBorder="1" applyAlignment="1">
      <alignment horizontal="center" vertical="center"/>
    </xf>
    <xf numFmtId="37" fontId="13" fillId="0" borderId="0" xfId="1" applyFont="1" applyAlignment="1">
      <alignment vertical="center"/>
    </xf>
    <xf numFmtId="37" fontId="14" fillId="3" borderId="9" xfId="1" applyFont="1" applyFill="1" applyBorder="1" applyAlignment="1">
      <alignment horizontal="center" vertical="center"/>
    </xf>
    <xf numFmtId="37" fontId="5" fillId="4" borderId="1" xfId="1" applyFont="1" applyFill="1" applyBorder="1" applyAlignment="1">
      <alignment horizontal="centerContinuous" vertical="center"/>
    </xf>
    <xf numFmtId="37" fontId="5" fillId="4" borderId="2" xfId="1" applyFont="1" applyFill="1" applyBorder="1" applyAlignment="1">
      <alignment horizontal="centerContinuous" vertical="center"/>
    </xf>
    <xf numFmtId="37" fontId="5" fillId="4" borderId="3" xfId="1" applyFont="1" applyFill="1" applyBorder="1" applyAlignment="1">
      <alignment horizontal="centerContinuous" vertical="center"/>
    </xf>
    <xf numFmtId="37" fontId="19" fillId="0" borderId="0" xfId="1" applyFont="1" applyAlignment="1">
      <alignment vertical="center"/>
    </xf>
    <xf numFmtId="37" fontId="19" fillId="3" borderId="4" xfId="1" applyFont="1" applyFill="1" applyBorder="1" applyAlignment="1">
      <alignment vertical="center"/>
    </xf>
    <xf numFmtId="37" fontId="5" fillId="4" borderId="10" xfId="1" applyFont="1" applyFill="1" applyBorder="1" applyAlignment="1">
      <alignment horizontal="centerContinuous" vertical="center"/>
    </xf>
    <xf numFmtId="37" fontId="5" fillId="4" borderId="11" xfId="1" applyFont="1" applyFill="1" applyBorder="1" applyAlignment="1">
      <alignment horizontal="centerContinuous" vertical="center"/>
    </xf>
    <xf numFmtId="37" fontId="5" fillId="4" borderId="12" xfId="1" applyFont="1" applyFill="1" applyBorder="1" applyAlignment="1">
      <alignment horizontal="centerContinuous" vertical="center"/>
    </xf>
    <xf numFmtId="37" fontId="11" fillId="3" borderId="4" xfId="1" applyFont="1" applyFill="1" applyBorder="1" applyAlignment="1">
      <alignment vertical="center"/>
    </xf>
    <xf numFmtId="37" fontId="11" fillId="3" borderId="10" xfId="1" applyFont="1" applyFill="1" applyBorder="1" applyAlignment="1">
      <alignment vertical="center"/>
    </xf>
    <xf numFmtId="37" fontId="11" fillId="3" borderId="11" xfId="1" applyFont="1" applyFill="1" applyBorder="1" applyAlignment="1">
      <alignment vertical="center"/>
    </xf>
    <xf numFmtId="38" fontId="22" fillId="0" borderId="0" xfId="3" applyNumberFormat="1" applyFont="1" applyFill="1" applyBorder="1" applyAlignment="1">
      <alignment horizontal="right" vertical="center"/>
    </xf>
    <xf numFmtId="43" fontId="25" fillId="5" borderId="22" xfId="3" applyNumberFormat="1" applyFont="1" applyFill="1" applyBorder="1" applyAlignment="1" applyProtection="1">
      <alignment horizontal="right" vertical="center"/>
      <protection locked="0"/>
    </xf>
    <xf numFmtId="43" fontId="25" fillId="5" borderId="8" xfId="3" applyNumberFormat="1" applyFont="1" applyFill="1" applyBorder="1" applyAlignment="1" applyProtection="1">
      <alignment horizontal="right" vertical="center"/>
      <protection locked="0"/>
    </xf>
    <xf numFmtId="43" fontId="25" fillId="5" borderId="20" xfId="3" applyNumberFormat="1" applyFont="1" applyFill="1" applyBorder="1" applyAlignment="1" applyProtection="1">
      <alignment horizontal="right" vertical="center"/>
      <protection locked="0"/>
    </xf>
    <xf numFmtId="0" fontId="3" fillId="0" borderId="0" xfId="4" applyFont="1"/>
    <xf numFmtId="168" fontId="3" fillId="0" borderId="39" xfId="1" applyNumberFormat="1" applyFont="1" applyBorder="1" applyAlignment="1">
      <alignment vertical="center"/>
    </xf>
    <xf numFmtId="37" fontId="2" fillId="0" borderId="44" xfId="1" applyFont="1" applyBorder="1" applyAlignment="1" applyProtection="1">
      <alignment horizontal="center" vertical="center"/>
      <protection locked="0"/>
    </xf>
    <xf numFmtId="37" fontId="2" fillId="0" borderId="39" xfId="1" applyFont="1" applyBorder="1" applyAlignment="1" applyProtection="1">
      <alignment horizontal="left" vertical="center"/>
      <protection locked="0"/>
    </xf>
    <xf numFmtId="38" fontId="2" fillId="0" borderId="39" xfId="2" applyNumberFormat="1" applyFont="1" applyFill="1" applyBorder="1" applyAlignment="1" applyProtection="1">
      <alignment vertical="center"/>
      <protection locked="0"/>
    </xf>
    <xf numFmtId="37" fontId="2" fillId="0" borderId="39" xfId="1" applyFont="1" applyBorder="1" applyAlignment="1" applyProtection="1">
      <alignment horizontal="center" vertical="center"/>
      <protection locked="0"/>
    </xf>
    <xf numFmtId="39" fontId="2" fillId="0" borderId="39" xfId="1" applyNumberFormat="1" applyFont="1" applyBorder="1" applyAlignment="1" applyProtection="1">
      <alignment vertical="center"/>
      <protection locked="0"/>
    </xf>
    <xf numFmtId="39" fontId="2" fillId="0" borderId="45" xfId="1" applyNumberFormat="1" applyFont="1" applyBorder="1" applyAlignment="1" applyProtection="1">
      <alignment vertical="center"/>
      <protection locked="0"/>
    </xf>
    <xf numFmtId="43" fontId="2" fillId="3" borderId="45" xfId="2" applyNumberFormat="1" applyFont="1" applyFill="1" applyBorder="1" applyAlignment="1" applyProtection="1">
      <alignment vertical="center"/>
      <protection locked="0"/>
    </xf>
    <xf numFmtId="43" fontId="2" fillId="3" borderId="46" xfId="2" applyNumberFormat="1" applyFont="1" applyFill="1" applyBorder="1" applyAlignment="1" applyProtection="1">
      <alignment vertical="center"/>
      <protection locked="0"/>
    </xf>
    <xf numFmtId="43" fontId="2" fillId="3" borderId="17" xfId="2" applyNumberFormat="1" applyFont="1" applyFill="1" applyBorder="1" applyAlignment="1" applyProtection="1">
      <alignment vertical="center"/>
      <protection locked="0"/>
    </xf>
    <xf numFmtId="37" fontId="2" fillId="0" borderId="36" xfId="1" applyFont="1" applyBorder="1" applyAlignment="1">
      <alignment horizontal="center" vertical="center"/>
    </xf>
    <xf numFmtId="39" fontId="2" fillId="0" borderId="36" xfId="1" applyNumberFormat="1" applyFont="1" applyBorder="1" applyAlignment="1" applyProtection="1">
      <alignment horizontal="right" vertical="center"/>
      <protection locked="0"/>
    </xf>
    <xf numFmtId="39" fontId="2" fillId="0" borderId="35" xfId="1" applyNumberFormat="1" applyFont="1" applyBorder="1" applyAlignment="1" applyProtection="1">
      <alignment horizontal="right" vertical="center"/>
      <protection locked="0"/>
    </xf>
    <xf numFmtId="37" fontId="3" fillId="3" borderId="34" xfId="1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17" fillId="4" borderId="3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39" fontId="3" fillId="3" borderId="8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43" fontId="3" fillId="3" borderId="7" xfId="0" applyNumberFormat="1" applyFont="1" applyFill="1" applyBorder="1" applyAlignment="1">
      <alignment vertical="center"/>
    </xf>
    <xf numFmtId="39" fontId="2" fillId="3" borderId="0" xfId="0" applyNumberFormat="1" applyFont="1" applyFill="1" applyAlignment="1">
      <alignment vertical="center"/>
    </xf>
    <xf numFmtId="37" fontId="11" fillId="7" borderId="11" xfId="1" applyFont="1" applyFill="1" applyBorder="1" applyAlignment="1">
      <alignment vertical="center"/>
    </xf>
    <xf numFmtId="37" fontId="11" fillId="7" borderId="0" xfId="1" applyFont="1" applyFill="1" applyAlignment="1">
      <alignment vertical="center"/>
    </xf>
    <xf numFmtId="37" fontId="18" fillId="7" borderId="0" xfId="1" applyFont="1" applyFill="1" applyAlignment="1">
      <alignment horizontal="right" vertical="center"/>
    </xf>
    <xf numFmtId="14" fontId="2" fillId="0" borderId="8" xfId="1" applyNumberFormat="1" applyFont="1" applyBorder="1" applyAlignment="1">
      <alignment horizontal="center" vertical="center"/>
    </xf>
    <xf numFmtId="37" fontId="18" fillId="3" borderId="0" xfId="1" applyFont="1" applyFill="1" applyAlignment="1">
      <alignment horizontal="center" vertical="center"/>
    </xf>
    <xf numFmtId="37" fontId="2" fillId="7" borderId="0" xfId="1" applyFont="1" applyFill="1" applyAlignment="1">
      <alignment vertical="center"/>
    </xf>
    <xf numFmtId="14" fontId="2" fillId="0" borderId="39" xfId="1" applyNumberFormat="1" applyFont="1" applyBorder="1" applyAlignment="1">
      <alignment horizontal="center" vertical="center"/>
    </xf>
    <xf numFmtId="0" fontId="13" fillId="7" borderId="0" xfId="7" applyFont="1" applyFill="1" applyAlignment="1">
      <alignment horizontal="centerContinuous" vertical="top"/>
    </xf>
    <xf numFmtId="38" fontId="22" fillId="7" borderId="0" xfId="3" applyNumberFormat="1" applyFont="1" applyFill="1" applyBorder="1" applyAlignment="1">
      <alignment horizontal="right" vertical="center"/>
    </xf>
    <xf numFmtId="0" fontId="17" fillId="5" borderId="15" xfId="4" applyFont="1" applyFill="1" applyBorder="1" applyAlignment="1">
      <alignment horizontal="center" vertical="center"/>
    </xf>
    <xf numFmtId="0" fontId="17" fillId="5" borderId="14" xfId="4" applyFont="1" applyFill="1" applyBorder="1" applyAlignment="1">
      <alignment horizontal="center" vertical="center"/>
    </xf>
    <xf numFmtId="37" fontId="18" fillId="4" borderId="41" xfId="1" applyFont="1" applyFill="1" applyBorder="1" applyAlignment="1">
      <alignment horizontal="center" vertical="center"/>
    </xf>
    <xf numFmtId="172" fontId="18" fillId="4" borderId="41" xfId="1" applyNumberFormat="1" applyFont="1" applyFill="1" applyBorder="1" applyAlignment="1">
      <alignment horizontal="center" vertical="center"/>
    </xf>
    <xf numFmtId="171" fontId="25" fillId="3" borderId="22" xfId="6" applyNumberFormat="1" applyFont="1" applyFill="1" applyBorder="1" applyAlignment="1" applyProtection="1">
      <alignment horizontal="right" vertical="center"/>
      <protection locked="0"/>
    </xf>
    <xf numFmtId="171" fontId="23" fillId="3" borderId="35" xfId="6" applyNumberFormat="1" applyFont="1" applyFill="1" applyBorder="1" applyAlignment="1">
      <alignment horizontal="right" vertical="center"/>
    </xf>
    <xf numFmtId="0" fontId="26" fillId="5" borderId="11" xfId="4" quotePrefix="1" applyFont="1" applyFill="1" applyBorder="1" applyAlignment="1">
      <alignment horizontal="left"/>
    </xf>
    <xf numFmtId="0" fontId="27" fillId="3" borderId="14" xfId="4" quotePrefix="1" applyFont="1" applyFill="1" applyBorder="1" applyAlignment="1">
      <alignment horizontal="left"/>
    </xf>
    <xf numFmtId="4" fontId="23" fillId="3" borderId="14" xfId="4" applyNumberFormat="1" applyFont="1" applyFill="1" applyBorder="1" applyAlignment="1">
      <alignment horizontal="right" vertical="center"/>
    </xf>
    <xf numFmtId="4" fontId="23" fillId="3" borderId="42" xfId="4" applyNumberFormat="1" applyFont="1" applyFill="1" applyBorder="1" applyAlignment="1">
      <alignment horizontal="right" vertical="center"/>
    </xf>
    <xf numFmtId="4" fontId="23" fillId="3" borderId="41" xfId="4" applyNumberFormat="1" applyFont="1" applyFill="1" applyBorder="1" applyAlignment="1">
      <alignment horizontal="right" vertical="center"/>
    </xf>
    <xf numFmtId="4" fontId="23" fillId="7" borderId="40" xfId="4" applyNumberFormat="1" applyFont="1" applyFill="1" applyBorder="1" applyAlignment="1">
      <alignment horizontal="right" vertical="center"/>
    </xf>
    <xf numFmtId="171" fontId="23" fillId="3" borderId="40" xfId="6" applyNumberFormat="1" applyFont="1" applyFill="1" applyBorder="1" applyAlignment="1">
      <alignment horizontal="right" vertical="center"/>
    </xf>
    <xf numFmtId="4" fontId="25" fillId="3" borderId="23" xfId="5" applyNumberFormat="1" applyFont="1" applyFill="1" applyBorder="1" applyAlignment="1">
      <alignment horizontal="right" vertical="center"/>
    </xf>
    <xf numFmtId="0" fontId="27" fillId="3" borderId="51" xfId="4" quotePrefix="1" applyFont="1" applyFill="1" applyBorder="1" applyAlignment="1">
      <alignment horizontal="left"/>
    </xf>
    <xf numFmtId="4" fontId="23" fillId="3" borderId="43" xfId="4" applyNumberFormat="1" applyFont="1" applyFill="1" applyBorder="1" applyAlignment="1">
      <alignment horizontal="right" vertical="center"/>
    </xf>
    <xf numFmtId="4" fontId="23" fillId="3" borderId="21" xfId="4" applyNumberFormat="1" applyFont="1" applyFill="1" applyBorder="1" applyAlignment="1">
      <alignment horizontal="right" vertical="center"/>
    </xf>
    <xf numFmtId="4" fontId="23" fillId="3" borderId="36" xfId="4" applyNumberFormat="1" applyFont="1" applyFill="1" applyBorder="1" applyAlignment="1">
      <alignment horizontal="right" vertical="center"/>
    </xf>
    <xf numFmtId="4" fontId="23" fillId="7" borderId="35" xfId="4" applyNumberFormat="1" applyFont="1" applyFill="1" applyBorder="1" applyAlignment="1">
      <alignment horizontal="right" vertical="center"/>
    </xf>
    <xf numFmtId="0" fontId="27" fillId="3" borderId="53" xfId="4" applyFont="1" applyFill="1" applyBorder="1" applyAlignment="1">
      <alignment horizontal="left"/>
    </xf>
    <xf numFmtId="4" fontId="23" fillId="3" borderId="31" xfId="4" applyNumberFormat="1" applyFont="1" applyFill="1" applyBorder="1" applyAlignment="1">
      <alignment horizontal="right" vertical="center"/>
    </xf>
    <xf numFmtId="4" fontId="23" fillId="3" borderId="19" xfId="4" applyNumberFormat="1" applyFont="1" applyFill="1" applyBorder="1" applyAlignment="1">
      <alignment horizontal="right" vertical="center"/>
    </xf>
    <xf numFmtId="4" fontId="23" fillId="3" borderId="29" xfId="4" applyNumberFormat="1" applyFont="1" applyFill="1" applyBorder="1" applyAlignment="1">
      <alignment horizontal="right" vertical="center"/>
    </xf>
    <xf numFmtId="4" fontId="23" fillId="7" borderId="28" xfId="4" applyNumberFormat="1" applyFont="1" applyFill="1" applyBorder="1" applyAlignment="1">
      <alignment horizontal="right" vertical="center"/>
    </xf>
    <xf numFmtId="171" fontId="23" fillId="3" borderId="28" xfId="6" applyNumberFormat="1" applyFont="1" applyFill="1" applyBorder="1" applyAlignment="1">
      <alignment horizontal="right" vertical="center"/>
    </xf>
    <xf numFmtId="0" fontId="24" fillId="3" borderId="0" xfId="4" quotePrefix="1" applyFont="1" applyFill="1" applyAlignment="1">
      <alignment horizontal="left"/>
    </xf>
    <xf numFmtId="4" fontId="23" fillId="3" borderId="25" xfId="5" applyNumberFormat="1" applyFont="1" applyFill="1" applyBorder="1" applyAlignment="1">
      <alignment horizontal="right" vertical="center"/>
    </xf>
    <xf numFmtId="4" fontId="23" fillId="3" borderId="55" xfId="4" applyNumberFormat="1" applyFont="1" applyFill="1" applyBorder="1"/>
    <xf numFmtId="4" fontId="23" fillId="3" borderId="56" xfId="4" applyNumberFormat="1" applyFont="1" applyFill="1" applyBorder="1"/>
    <xf numFmtId="4" fontId="23" fillId="7" borderId="46" xfId="4" applyNumberFormat="1" applyFont="1" applyFill="1" applyBorder="1"/>
    <xf numFmtId="171" fontId="23" fillId="3" borderId="46" xfId="6" applyNumberFormat="1" applyFont="1" applyFill="1" applyBorder="1"/>
    <xf numFmtId="0" fontId="29" fillId="3" borderId="13" xfId="4" applyFont="1" applyFill="1" applyBorder="1" applyAlignment="1">
      <alignment horizontal="left"/>
    </xf>
    <xf numFmtId="4" fontId="23" fillId="3" borderId="14" xfId="5" applyNumberFormat="1" applyFont="1" applyFill="1" applyBorder="1" applyAlignment="1">
      <alignment horizontal="right" vertical="center"/>
    </xf>
    <xf numFmtId="4" fontId="23" fillId="3" borderId="42" xfId="5" applyNumberFormat="1" applyFont="1" applyFill="1" applyBorder="1" applyAlignment="1">
      <alignment horizontal="right" vertical="center"/>
    </xf>
    <xf numFmtId="4" fontId="23" fillId="3" borderId="41" xfId="5" applyNumberFormat="1" applyFont="1" applyFill="1" applyBorder="1" applyAlignment="1">
      <alignment horizontal="right" vertical="center"/>
    </xf>
    <xf numFmtId="4" fontId="23" fillId="7" borderId="40" xfId="5" applyNumberFormat="1" applyFont="1" applyFill="1" applyBorder="1" applyAlignment="1">
      <alignment horizontal="right" vertical="center"/>
    </xf>
    <xf numFmtId="0" fontId="26" fillId="5" borderId="2" xfId="4" applyFont="1" applyFill="1" applyBorder="1" applyAlignment="1">
      <alignment horizontal="left"/>
    </xf>
    <xf numFmtId="4" fontId="25" fillId="5" borderId="54" xfId="5" applyNumberFormat="1" applyFont="1" applyFill="1" applyBorder="1" applyAlignment="1" applyProtection="1">
      <alignment horizontal="right" vertical="center"/>
      <protection locked="0"/>
    </xf>
    <xf numFmtId="0" fontId="26" fillId="5" borderId="11" xfId="4" applyFont="1" applyFill="1" applyBorder="1" applyAlignment="1">
      <alignment horizontal="left"/>
    </xf>
    <xf numFmtId="4" fontId="25" fillId="5" borderId="52" xfId="5" applyNumberFormat="1" applyFont="1" applyFill="1" applyBorder="1" applyAlignment="1" applyProtection="1">
      <alignment horizontal="right" vertical="center"/>
      <protection locked="0"/>
    </xf>
    <xf numFmtId="0" fontId="26" fillId="5" borderId="51" xfId="4" applyFont="1" applyFill="1" applyBorder="1" applyAlignment="1">
      <alignment horizontal="left"/>
    </xf>
    <xf numFmtId="4" fontId="25" fillId="5" borderId="43" xfId="5" applyNumberFormat="1" applyFont="1" applyFill="1" applyBorder="1" applyAlignment="1" applyProtection="1">
      <alignment horizontal="right"/>
      <protection locked="0"/>
    </xf>
    <xf numFmtId="4" fontId="25" fillId="5" borderId="31" xfId="5" applyNumberFormat="1" applyFont="1" applyFill="1" applyBorder="1" applyAlignment="1" applyProtection="1">
      <alignment horizontal="right"/>
      <protection locked="0"/>
    </xf>
    <xf numFmtId="0" fontId="24" fillId="8" borderId="13" xfId="4" quotePrefix="1" applyFont="1" applyFill="1" applyBorder="1" applyAlignment="1">
      <alignment horizontal="left"/>
    </xf>
    <xf numFmtId="4" fontId="23" fillId="8" borderId="57" xfId="5" applyNumberFormat="1" applyFont="1" applyFill="1" applyBorder="1" applyAlignment="1">
      <alignment horizontal="right"/>
    </xf>
    <xf numFmtId="4" fontId="23" fillId="8" borderId="37" xfId="5" applyNumberFormat="1" applyFont="1" applyFill="1" applyBorder="1" applyAlignment="1">
      <alignment horizontal="right"/>
    </xf>
    <xf numFmtId="4" fontId="23" fillId="8" borderId="58" xfId="5" applyNumberFormat="1" applyFont="1" applyFill="1" applyBorder="1" applyAlignment="1">
      <alignment horizontal="right"/>
    </xf>
    <xf numFmtId="4" fontId="23" fillId="9" borderId="32" xfId="5" applyNumberFormat="1" applyFont="1" applyFill="1" applyBorder="1" applyAlignment="1">
      <alignment horizontal="right"/>
    </xf>
    <xf numFmtId="171" fontId="23" fillId="9" borderId="32" xfId="6" applyNumberFormat="1" applyFont="1" applyFill="1" applyBorder="1" applyAlignment="1">
      <alignment horizontal="right"/>
    </xf>
    <xf numFmtId="37" fontId="1" fillId="7" borderId="0" xfId="1" applyFill="1"/>
    <xf numFmtId="0" fontId="22" fillId="7" borderId="0" xfId="4" applyFont="1" applyFill="1"/>
    <xf numFmtId="43" fontId="3" fillId="3" borderId="4" xfId="0" applyNumberFormat="1" applyFont="1" applyFill="1" applyBorder="1" applyAlignment="1">
      <alignment vertical="center"/>
    </xf>
    <xf numFmtId="39" fontId="25" fillId="3" borderId="23" xfId="3" applyNumberFormat="1" applyFont="1" applyFill="1" applyBorder="1" applyAlignment="1">
      <alignment horizontal="right" vertical="center"/>
    </xf>
    <xf numFmtId="43" fontId="25" fillId="2" borderId="21" xfId="3" applyNumberFormat="1" applyFont="1" applyFill="1" applyBorder="1" applyAlignment="1">
      <alignment horizontal="right" vertical="center"/>
    </xf>
    <xf numFmtId="43" fontId="25" fillId="2" borderId="36" xfId="3" applyNumberFormat="1" applyFont="1" applyFill="1" applyBorder="1" applyAlignment="1">
      <alignment horizontal="right" vertical="center"/>
    </xf>
    <xf numFmtId="43" fontId="25" fillId="2" borderId="35" xfId="3" applyNumberFormat="1" applyFont="1" applyFill="1" applyBorder="1" applyAlignment="1">
      <alignment horizontal="right" vertical="center"/>
    </xf>
    <xf numFmtId="171" fontId="25" fillId="7" borderId="35" xfId="3" applyNumberFormat="1" applyFont="1" applyFill="1" applyBorder="1" applyAlignment="1">
      <alignment horizontal="right" vertical="center"/>
    </xf>
    <xf numFmtId="43" fontId="25" fillId="2" borderId="20" xfId="3" applyNumberFormat="1" applyFont="1" applyFill="1" applyBorder="1" applyAlignment="1">
      <alignment horizontal="right" vertical="center"/>
    </xf>
    <xf numFmtId="43" fontId="25" fillId="2" borderId="8" xfId="3" applyNumberFormat="1" applyFont="1" applyFill="1" applyBorder="1" applyAlignment="1">
      <alignment horizontal="right" vertical="center"/>
    </xf>
    <xf numFmtId="43" fontId="25" fillId="2" borderId="22" xfId="3" applyNumberFormat="1" applyFont="1" applyFill="1" applyBorder="1" applyAlignment="1">
      <alignment horizontal="right" vertical="center"/>
    </xf>
    <xf numFmtId="171" fontId="25" fillId="3" borderId="22" xfId="6" applyNumberFormat="1" applyFont="1" applyFill="1" applyBorder="1" applyAlignment="1">
      <alignment horizontal="right" vertical="center"/>
    </xf>
    <xf numFmtId="43" fontId="25" fillId="2" borderId="19" xfId="3" applyNumberFormat="1" applyFont="1" applyFill="1" applyBorder="1" applyAlignment="1">
      <alignment horizontal="right" vertical="center"/>
    </xf>
    <xf numFmtId="43" fontId="25" fillId="2" borderId="29" xfId="3" applyNumberFormat="1" applyFont="1" applyFill="1" applyBorder="1" applyAlignment="1">
      <alignment horizontal="right" vertical="center"/>
    </xf>
    <xf numFmtId="43" fontId="25" fillId="2" borderId="28" xfId="3" applyNumberFormat="1" applyFont="1" applyFill="1" applyBorder="1" applyAlignment="1">
      <alignment horizontal="right" vertical="center"/>
    </xf>
    <xf numFmtId="171" fontId="25" fillId="3" borderId="28" xfId="6" applyNumberFormat="1" applyFont="1" applyFill="1" applyBorder="1" applyAlignment="1">
      <alignment horizontal="right" vertical="center"/>
    </xf>
    <xf numFmtId="0" fontId="18" fillId="3" borderId="48" xfId="4" applyFont="1" applyFill="1" applyBorder="1" applyAlignment="1">
      <alignment horizontal="center" vertical="center"/>
    </xf>
    <xf numFmtId="0" fontId="18" fillId="3" borderId="49" xfId="4" applyFont="1" applyFill="1" applyBorder="1" applyAlignment="1">
      <alignment horizontal="center" vertical="center"/>
    </xf>
    <xf numFmtId="0" fontId="18" fillId="3" borderId="50" xfId="4" applyFont="1" applyFill="1" applyBorder="1" applyAlignment="1">
      <alignment horizontal="center" vertical="center"/>
    </xf>
    <xf numFmtId="37" fontId="27" fillId="5" borderId="43" xfId="4" quotePrefix="1" applyNumberFormat="1" applyFont="1" applyFill="1" applyBorder="1" applyAlignment="1">
      <alignment horizontal="left" indent="1"/>
    </xf>
    <xf numFmtId="37" fontId="27" fillId="5" borderId="23" xfId="4" quotePrefix="1" applyNumberFormat="1" applyFont="1" applyFill="1" applyBorder="1" applyAlignment="1">
      <alignment horizontal="left" indent="1"/>
    </xf>
    <xf numFmtId="39" fontId="27" fillId="5" borderId="49" xfId="4" quotePrefix="1" applyNumberFormat="1" applyFont="1" applyFill="1" applyBorder="1" applyAlignment="1">
      <alignment horizontal="left" indent="1"/>
    </xf>
    <xf numFmtId="37" fontId="27" fillId="5" borderId="50" xfId="4" quotePrefix="1" applyNumberFormat="1" applyFont="1" applyFill="1" applyBorder="1" applyAlignment="1">
      <alignment horizontal="left" indent="1"/>
    </xf>
    <xf numFmtId="40" fontId="2" fillId="3" borderId="36" xfId="2" applyFont="1" applyFill="1" applyBorder="1" applyAlignment="1" applyProtection="1">
      <alignment vertical="center"/>
      <protection locked="0"/>
    </xf>
    <xf numFmtId="37" fontId="2" fillId="3" borderId="36" xfId="1" applyFont="1" applyFill="1" applyBorder="1" applyAlignment="1" applyProtection="1">
      <alignment horizontal="center" vertical="center"/>
      <protection locked="0"/>
    </xf>
    <xf numFmtId="40" fontId="2" fillId="3" borderId="8" xfId="2" applyFont="1" applyFill="1" applyBorder="1" applyAlignment="1" applyProtection="1">
      <alignment vertical="center"/>
      <protection locked="0"/>
    </xf>
    <xf numFmtId="37" fontId="2" fillId="3" borderId="8" xfId="1" applyFont="1" applyFill="1" applyBorder="1" applyAlignment="1" applyProtection="1">
      <alignment horizontal="center" vertical="center"/>
      <protection locked="0"/>
    </xf>
    <xf numFmtId="40" fontId="2" fillId="3" borderId="29" xfId="2" applyFont="1" applyFill="1" applyBorder="1" applyAlignment="1" applyProtection="1">
      <alignment vertical="center"/>
      <protection locked="0"/>
    </xf>
    <xf numFmtId="37" fontId="2" fillId="3" borderId="29" xfId="1" applyFont="1" applyFill="1" applyBorder="1" applyAlignment="1" applyProtection="1">
      <alignment horizontal="center" vertical="center"/>
      <protection locked="0"/>
    </xf>
    <xf numFmtId="0" fontId="2" fillId="0" borderId="6" xfId="1" applyNumberFormat="1" applyFont="1" applyBorder="1" applyAlignment="1" applyProtection="1">
      <alignment horizontal="center" vertical="center"/>
      <protection locked="0"/>
    </xf>
    <xf numFmtId="0" fontId="2" fillId="0" borderId="5" xfId="1" applyNumberFormat="1" applyFont="1" applyBorder="1" applyAlignment="1" applyProtection="1">
      <alignment horizontal="center" vertical="center"/>
      <protection locked="0"/>
    </xf>
    <xf numFmtId="38" fontId="7" fillId="0" borderId="6" xfId="2" applyNumberFormat="1" applyFont="1" applyFill="1" applyBorder="1" applyAlignment="1" applyProtection="1">
      <alignment horizontal="center" vertical="center"/>
      <protection locked="0"/>
    </xf>
    <xf numFmtId="38" fontId="7" fillId="0" borderId="5" xfId="2" applyNumberFormat="1" applyFont="1" applyFill="1" applyBorder="1" applyAlignment="1" applyProtection="1">
      <alignment horizontal="center" vertical="center"/>
      <protection locked="0"/>
    </xf>
    <xf numFmtId="37" fontId="5" fillId="0" borderId="6" xfId="1" applyFont="1" applyBorder="1" applyAlignment="1" applyProtection="1">
      <alignment horizontal="center" vertical="center"/>
      <protection locked="0"/>
    </xf>
    <xf numFmtId="37" fontId="5" fillId="0" borderId="5" xfId="1" applyFont="1" applyBorder="1" applyAlignment="1" applyProtection="1">
      <alignment horizontal="center" vertical="center"/>
      <protection locked="0"/>
    </xf>
    <xf numFmtId="37" fontId="5" fillId="4" borderId="6" xfId="1" applyFont="1" applyFill="1" applyBorder="1" applyAlignment="1">
      <alignment horizontal="center" vertical="center"/>
    </xf>
    <xf numFmtId="37" fontId="5" fillId="4" borderId="9" xfId="1" applyFont="1" applyFill="1" applyBorder="1" applyAlignment="1">
      <alignment horizontal="center" vertical="center"/>
    </xf>
    <xf numFmtId="37" fontId="5" fillId="4" borderId="5" xfId="1" applyFont="1" applyFill="1" applyBorder="1" applyAlignment="1">
      <alignment horizontal="center" vertical="center"/>
    </xf>
    <xf numFmtId="167" fontId="13" fillId="2" borderId="8" xfId="1" applyNumberFormat="1" applyFont="1" applyFill="1" applyBorder="1" applyAlignment="1">
      <alignment horizontal="center" vertical="center"/>
    </xf>
    <xf numFmtId="37" fontId="5" fillId="4" borderId="12" xfId="1" applyFont="1" applyFill="1" applyBorder="1" applyAlignment="1">
      <alignment horizontal="center" vertical="center"/>
    </xf>
    <xf numFmtId="37" fontId="5" fillId="4" borderId="11" xfId="1" applyFont="1" applyFill="1" applyBorder="1" applyAlignment="1">
      <alignment horizontal="center" vertical="center"/>
    </xf>
    <xf numFmtId="37" fontId="5" fillId="4" borderId="10" xfId="1" applyFont="1" applyFill="1" applyBorder="1" applyAlignment="1">
      <alignment horizontal="center" vertical="center"/>
    </xf>
    <xf numFmtId="37" fontId="5" fillId="4" borderId="3" xfId="1" applyFont="1" applyFill="1" applyBorder="1" applyAlignment="1">
      <alignment horizontal="center" vertical="center"/>
    </xf>
    <xf numFmtId="37" fontId="5" fillId="4" borderId="2" xfId="1" applyFont="1" applyFill="1" applyBorder="1" applyAlignment="1">
      <alignment horizontal="center" vertical="center"/>
    </xf>
    <xf numFmtId="37" fontId="5" fillId="4" borderId="1" xfId="1" applyFont="1" applyFill="1" applyBorder="1" applyAlignment="1">
      <alignment horizontal="center" vertical="center"/>
    </xf>
    <xf numFmtId="37" fontId="13" fillId="3" borderId="8" xfId="1" applyFont="1" applyFill="1" applyBorder="1" applyAlignment="1">
      <alignment horizontal="center" vertical="center"/>
    </xf>
    <xf numFmtId="37" fontId="13" fillId="2" borderId="8" xfId="1" applyFont="1" applyFill="1" applyBorder="1" applyAlignment="1">
      <alignment horizontal="center" vertical="center"/>
    </xf>
    <xf numFmtId="14" fontId="13" fillId="2" borderId="8" xfId="1" applyNumberFormat="1" applyFont="1" applyFill="1" applyBorder="1" applyAlignment="1">
      <alignment horizontal="center" vertical="center"/>
    </xf>
    <xf numFmtId="39" fontId="3" fillId="3" borderId="21" xfId="1" applyNumberFormat="1" applyFont="1" applyFill="1" applyBorder="1" applyAlignment="1">
      <alignment horizontal="center" vertical="center" textRotation="90"/>
    </xf>
    <xf numFmtId="39" fontId="3" fillId="3" borderId="20" xfId="1" applyNumberFormat="1" applyFont="1" applyFill="1" applyBorder="1" applyAlignment="1">
      <alignment horizontal="center" vertical="center" textRotation="90"/>
    </xf>
    <xf numFmtId="39" fontId="3" fillId="3" borderId="19" xfId="1" applyNumberFormat="1" applyFont="1" applyFill="1" applyBorder="1" applyAlignment="1">
      <alignment horizontal="center" vertical="center" textRotation="90"/>
    </xf>
    <xf numFmtId="37" fontId="3" fillId="3" borderId="21" xfId="1" applyFont="1" applyFill="1" applyBorder="1" applyAlignment="1">
      <alignment horizontal="center" vertical="center" textRotation="90" wrapText="1"/>
    </xf>
    <xf numFmtId="37" fontId="3" fillId="3" borderId="20" xfId="1" applyFont="1" applyFill="1" applyBorder="1" applyAlignment="1">
      <alignment horizontal="center" vertical="center" textRotation="90" wrapText="1"/>
    </xf>
    <xf numFmtId="37" fontId="3" fillId="3" borderId="19" xfId="1" applyFont="1" applyFill="1" applyBorder="1" applyAlignment="1">
      <alignment horizontal="center" vertical="center" textRotation="90" wrapText="1"/>
    </xf>
    <xf numFmtId="37" fontId="3" fillId="3" borderId="18" xfId="1" applyFont="1" applyFill="1" applyBorder="1" applyAlignment="1">
      <alignment horizontal="center" vertical="center" textRotation="90"/>
    </xf>
    <xf numFmtId="37" fontId="3" fillId="3" borderId="17" xfId="1" applyFont="1" applyFill="1" applyBorder="1" applyAlignment="1">
      <alignment horizontal="center" vertical="center" textRotation="90"/>
    </xf>
    <xf numFmtId="37" fontId="3" fillId="3" borderId="16" xfId="1" applyFont="1" applyFill="1" applyBorder="1" applyAlignment="1">
      <alignment horizontal="center" vertical="center" textRotation="90"/>
    </xf>
    <xf numFmtId="37" fontId="3" fillId="3" borderId="18" xfId="1" applyFont="1" applyFill="1" applyBorder="1" applyAlignment="1">
      <alignment horizontal="center" vertical="center" textRotation="90" wrapText="1"/>
    </xf>
    <xf numFmtId="37" fontId="3" fillId="3" borderId="17" xfId="1" applyFont="1" applyFill="1" applyBorder="1" applyAlignment="1">
      <alignment horizontal="center" vertical="center" textRotation="90" wrapText="1"/>
    </xf>
    <xf numFmtId="37" fontId="3" fillId="3" borderId="33" xfId="1" applyFont="1" applyFill="1" applyBorder="1" applyAlignment="1">
      <alignment horizontal="center" vertical="center"/>
    </xf>
    <xf numFmtId="37" fontId="3" fillId="3" borderId="13" xfId="1" applyFont="1" applyFill="1" applyBorder="1" applyAlignment="1">
      <alignment horizontal="center" vertical="center"/>
    </xf>
    <xf numFmtId="37" fontId="3" fillId="3" borderId="38" xfId="1" applyFont="1" applyFill="1" applyBorder="1" applyAlignment="1">
      <alignment horizontal="center" vertical="center"/>
    </xf>
    <xf numFmtId="37" fontId="3" fillId="3" borderId="16" xfId="1" applyFont="1" applyFill="1" applyBorder="1" applyAlignment="1">
      <alignment horizontal="center" vertical="center" textRotation="90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37" fontId="18" fillId="4" borderId="47" xfId="1" applyFont="1" applyFill="1" applyBorder="1" applyAlignment="1">
      <alignment horizontal="center" vertical="center"/>
    </xf>
    <xf numFmtId="37" fontId="18" fillId="4" borderId="26" xfId="1" applyFont="1" applyFill="1" applyBorder="1" applyAlignment="1">
      <alignment horizontal="center" vertical="center"/>
    </xf>
    <xf numFmtId="37" fontId="18" fillId="4" borderId="25" xfId="1" applyFont="1" applyFill="1" applyBorder="1" applyAlignment="1">
      <alignment horizontal="center" vertical="center"/>
    </xf>
    <xf numFmtId="37" fontId="18" fillId="4" borderId="24" xfId="1" applyFont="1" applyFill="1" applyBorder="1" applyAlignment="1">
      <alignment horizontal="center" vertical="center"/>
    </xf>
    <xf numFmtId="37" fontId="18" fillId="4" borderId="18" xfId="1" applyFont="1" applyFill="1" applyBorder="1" applyAlignment="1">
      <alignment horizontal="center" vertical="center"/>
    </xf>
    <xf numFmtId="37" fontId="18" fillId="4" borderId="17" xfId="1" applyFont="1" applyFill="1" applyBorder="1" applyAlignment="1">
      <alignment horizontal="center" vertical="center"/>
    </xf>
    <xf numFmtId="37" fontId="18" fillId="4" borderId="16" xfId="1" applyFont="1" applyFill="1" applyBorder="1" applyAlignment="1">
      <alignment horizontal="center" vertical="center"/>
    </xf>
  </cellXfs>
  <cellStyles count="8">
    <cellStyle name="Normal" xfId="0" builtinId="0"/>
    <cellStyle name="Normal 2" xfId="1" xr:uid="{A9A5244C-B7E9-43B2-A0C7-6B48929EF3A9}"/>
    <cellStyle name="Normal_Propostas" xfId="7" xr:uid="{E598D6E4-31C7-41CE-BE83-AF4E2718929C}"/>
    <cellStyle name="Normal_Usos e Fontes Versão Mar00" xfId="4" xr:uid="{95209371-AEF0-4D84-8217-49C9A39B1B3A}"/>
    <cellStyle name="Porcentagem 2" xfId="6" xr:uid="{C8D86F60-1928-4D60-BB6C-755B21DB2A60}"/>
    <cellStyle name="Separador de milhares_Propostas" xfId="5" xr:uid="{101914FF-D37D-4BFA-B238-DCC64643CAFD}"/>
    <cellStyle name="Separador de milhares_Usos e Fontes Versão Mar00" xfId="3" xr:uid="{BB1C3449-E091-4726-90BF-D8DA61CB25EF}"/>
    <cellStyle name="Vírgula 2" xfId="2" xr:uid="{D7AED9AE-99B0-450A-B9CC-6608CB140ABF}"/>
  </cellStyles>
  <dxfs count="0"/>
  <tableStyles count="0" defaultTableStyle="TableStyleMedium2" defaultPivotStyle="PivotStyleLight16"/>
  <colors>
    <mruColors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fraestrutura.sharepoint.com/sites/CGNA/Shared%20Documents/Portaria%20n&#186;%201.460/Formul&#225;rios%20-%20P.%201.460/Anexo%20V%20-%20Planilha%20Or&#231;ament&#225;ria%20(OS5%20e%20QUF%20para%20embarca&#231;&#245;es).xlsx" TargetMode="External"/><Relationship Id="rId1" Type="http://schemas.openxmlformats.org/officeDocument/2006/relationships/externalLinkPath" Target="Anexo%20V%20-%20Planilha%20Or&#231;ament&#225;ria%20(OS5%20e%20QUF%20para%20embarca&#231;&#245;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ções básicas"/>
      <sheetName val="Quadro I"/>
      <sheetName val="Quadro II"/>
      <sheetName val="Quadro III A"/>
      <sheetName val="Quadro III B"/>
      <sheetName val="Quadro IV"/>
      <sheetName val="Quadro V"/>
    </sheetNames>
    <sheetDataSet>
      <sheetData sheetId="0"/>
      <sheetData sheetId="1"/>
      <sheetData sheetId="2">
        <row r="8">
          <cell r="E8" t="str">
            <v>R$ / US$</v>
          </cell>
        </row>
        <row r="10">
          <cell r="E10">
            <v>1.2344999999999999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FCE15-058B-439E-BBB3-5AF8F9429C1D}">
  <dimension ref="A2:F93"/>
  <sheetViews>
    <sheetView showGridLines="0" tabSelected="1" zoomScale="90" zoomScaleNormal="90" zoomScaleSheetLayoutView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G4" sqref="G4"/>
    </sheetView>
  </sheetViews>
  <sheetFormatPr defaultColWidth="11" defaultRowHeight="14.25" x14ac:dyDescent="0.25"/>
  <cols>
    <col min="1" max="1" width="11" style="1"/>
    <col min="2" max="2" width="6.5703125" style="1" customWidth="1"/>
    <col min="3" max="3" width="55.28515625" style="1" customWidth="1"/>
    <col min="4" max="5" width="27.5703125" style="1" customWidth="1"/>
    <col min="6" max="6" width="6.42578125" style="1" customWidth="1"/>
    <col min="7" max="231" width="11" style="1" customWidth="1"/>
    <col min="232" max="16384" width="11" style="1"/>
  </cols>
  <sheetData>
    <row r="2" spans="1:6" x14ac:dyDescent="0.2">
      <c r="A2" s="3"/>
      <c r="B2" s="30"/>
      <c r="C2" s="29"/>
      <c r="D2" s="29"/>
      <c r="E2" s="29"/>
      <c r="F2" s="28"/>
    </row>
    <row r="3" spans="1:6" ht="15" x14ac:dyDescent="0.25">
      <c r="A3" s="3"/>
      <c r="B3" s="13"/>
      <c r="C3" s="256" t="s">
        <v>1</v>
      </c>
      <c r="D3" s="257"/>
      <c r="E3" s="258"/>
      <c r="F3" s="27"/>
    </row>
    <row r="4" spans="1:6" x14ac:dyDescent="0.25">
      <c r="A4" s="3"/>
      <c r="B4" s="13"/>
      <c r="C4" s="26"/>
      <c r="D4" s="12"/>
      <c r="E4" s="12"/>
      <c r="F4" s="9"/>
    </row>
    <row r="5" spans="1:6" x14ac:dyDescent="0.25">
      <c r="A5" s="3"/>
      <c r="B5" s="13"/>
      <c r="C5" s="12"/>
      <c r="D5" s="12"/>
      <c r="E5" s="12"/>
      <c r="F5" s="9"/>
    </row>
    <row r="6" spans="1:6" ht="15" x14ac:dyDescent="0.25">
      <c r="A6" s="3"/>
      <c r="B6" s="13"/>
      <c r="C6" s="14" t="s">
        <v>2</v>
      </c>
      <c r="D6" s="254"/>
      <c r="E6" s="255"/>
      <c r="F6" s="9"/>
    </row>
    <row r="7" spans="1:6" ht="15" x14ac:dyDescent="0.25">
      <c r="A7" s="25"/>
      <c r="B7" s="13"/>
      <c r="C7" s="21" t="s">
        <v>3</v>
      </c>
      <c r="D7" s="254"/>
      <c r="E7" s="255"/>
      <c r="F7" s="9"/>
    </row>
    <row r="8" spans="1:6" ht="15" x14ac:dyDescent="0.25">
      <c r="A8" s="24"/>
      <c r="B8" s="13"/>
      <c r="C8" s="21" t="s">
        <v>4</v>
      </c>
      <c r="D8" s="254"/>
      <c r="E8" s="255"/>
      <c r="F8" s="9"/>
    </row>
    <row r="9" spans="1:6" ht="15" x14ac:dyDescent="0.25">
      <c r="A9" s="3"/>
      <c r="B9" s="13"/>
      <c r="C9" s="21" t="s">
        <v>5</v>
      </c>
      <c r="D9" s="254"/>
      <c r="E9" s="255"/>
      <c r="F9" s="9"/>
    </row>
    <row r="10" spans="1:6" ht="15" x14ac:dyDescent="0.25">
      <c r="A10" s="3"/>
      <c r="B10" s="13"/>
      <c r="C10" s="23"/>
      <c r="D10" s="23"/>
      <c r="E10" s="23"/>
      <c r="F10" s="9"/>
    </row>
    <row r="11" spans="1:6" ht="15" x14ac:dyDescent="0.25">
      <c r="A11" s="3"/>
      <c r="B11" s="13"/>
      <c r="C11" s="14" t="s">
        <v>6</v>
      </c>
      <c r="D11" s="12"/>
      <c r="E11" s="12"/>
      <c r="F11" s="9"/>
    </row>
    <row r="12" spans="1:6" x14ac:dyDescent="0.25">
      <c r="A12" s="3"/>
      <c r="B12" s="13"/>
      <c r="C12" s="16" t="s">
        <v>7</v>
      </c>
      <c r="D12" s="250"/>
      <c r="E12" s="251"/>
      <c r="F12" s="9" t="s">
        <v>8</v>
      </c>
    </row>
    <row r="13" spans="1:6" x14ac:dyDescent="0.25">
      <c r="A13" s="3"/>
      <c r="B13" s="13"/>
      <c r="C13" s="16" t="s">
        <v>9</v>
      </c>
      <c r="D13" s="250"/>
      <c r="E13" s="251"/>
      <c r="F13" s="9" t="s">
        <v>10</v>
      </c>
    </row>
    <row r="14" spans="1:6" ht="13.5" customHeight="1" x14ac:dyDescent="0.25">
      <c r="A14" s="3"/>
      <c r="B14" s="13"/>
      <c r="C14" s="16" t="s">
        <v>11</v>
      </c>
      <c r="D14" s="250"/>
      <c r="E14" s="251"/>
      <c r="F14" s="9" t="s">
        <v>10</v>
      </c>
    </row>
    <row r="15" spans="1:6" ht="13.5" customHeight="1" x14ac:dyDescent="0.25">
      <c r="A15" s="3"/>
      <c r="B15" s="13"/>
      <c r="C15" s="16" t="s">
        <v>12</v>
      </c>
      <c r="D15" s="250"/>
      <c r="E15" s="251"/>
      <c r="F15" s="9" t="s">
        <v>10</v>
      </c>
    </row>
    <row r="16" spans="1:6" ht="13.5" customHeight="1" x14ac:dyDescent="0.25">
      <c r="A16" s="3"/>
      <c r="B16" s="13"/>
      <c r="C16" s="16" t="s">
        <v>13</v>
      </c>
      <c r="D16" s="250"/>
      <c r="E16" s="251"/>
      <c r="F16" s="9" t="s">
        <v>10</v>
      </c>
    </row>
    <row r="17" spans="1:6" ht="13.5" customHeight="1" x14ac:dyDescent="0.25">
      <c r="A17" s="3"/>
      <c r="B17" s="13"/>
      <c r="C17" s="16" t="s">
        <v>14</v>
      </c>
      <c r="D17" s="250"/>
      <c r="E17" s="251"/>
      <c r="F17" s="9" t="s">
        <v>10</v>
      </c>
    </row>
    <row r="18" spans="1:6" ht="13.5" customHeight="1" x14ac:dyDescent="0.25">
      <c r="A18" s="3"/>
      <c r="B18" s="13"/>
      <c r="C18" s="16" t="s">
        <v>15</v>
      </c>
      <c r="D18" s="250"/>
      <c r="E18" s="251"/>
      <c r="F18" s="9" t="s">
        <v>10</v>
      </c>
    </row>
    <row r="19" spans="1:6" ht="13.5" customHeight="1" x14ac:dyDescent="0.25">
      <c r="A19" s="3"/>
      <c r="B19" s="13"/>
      <c r="C19" s="16" t="s">
        <v>16</v>
      </c>
      <c r="D19" s="11"/>
      <c r="E19" s="10"/>
      <c r="F19" s="9" t="s">
        <v>17</v>
      </c>
    </row>
    <row r="20" spans="1:6" x14ac:dyDescent="0.25">
      <c r="A20" s="3"/>
      <c r="B20" s="13"/>
      <c r="C20" s="16" t="s">
        <v>18</v>
      </c>
      <c r="D20" s="250"/>
      <c r="E20" s="251"/>
      <c r="F20" s="9"/>
    </row>
    <row r="21" spans="1:6" x14ac:dyDescent="0.25">
      <c r="A21" s="3"/>
      <c r="B21" s="13"/>
      <c r="C21" s="16" t="s">
        <v>19</v>
      </c>
      <c r="D21" s="250"/>
      <c r="E21" s="251"/>
      <c r="F21" s="9"/>
    </row>
    <row r="22" spans="1:6" x14ac:dyDescent="0.25">
      <c r="A22" s="3"/>
      <c r="B22" s="13"/>
      <c r="C22" s="16" t="s">
        <v>20</v>
      </c>
      <c r="D22" s="250"/>
      <c r="E22" s="251"/>
      <c r="F22" s="9" t="s">
        <v>21</v>
      </c>
    </row>
    <row r="23" spans="1:6" ht="15" x14ac:dyDescent="0.25">
      <c r="A23" s="3"/>
      <c r="B23" s="13"/>
      <c r="C23" s="12"/>
      <c r="D23" s="12"/>
      <c r="E23" s="12"/>
      <c r="F23" s="15"/>
    </row>
    <row r="24" spans="1:6" ht="16.5" x14ac:dyDescent="0.25">
      <c r="A24" s="3"/>
      <c r="B24" s="13"/>
      <c r="C24" s="21" t="s">
        <v>22</v>
      </c>
      <c r="D24" s="22" t="s">
        <v>23</v>
      </c>
      <c r="E24" s="19" t="s">
        <v>24</v>
      </c>
      <c r="F24" s="15"/>
    </row>
    <row r="25" spans="1:6" ht="15" x14ac:dyDescent="0.25">
      <c r="A25" s="3"/>
      <c r="B25" s="13"/>
      <c r="C25" s="17" t="s">
        <v>25</v>
      </c>
      <c r="D25" s="18"/>
      <c r="E25" s="18"/>
      <c r="F25" s="15"/>
    </row>
    <row r="26" spans="1:6" ht="15" x14ac:dyDescent="0.25">
      <c r="A26" s="3"/>
      <c r="B26" s="13"/>
      <c r="C26" s="17" t="s">
        <v>26</v>
      </c>
      <c r="D26" s="18"/>
      <c r="E26" s="18"/>
      <c r="F26" s="15"/>
    </row>
    <row r="27" spans="1:6" x14ac:dyDescent="0.25">
      <c r="A27" s="3"/>
      <c r="B27" s="13"/>
      <c r="C27" s="12"/>
      <c r="D27" s="12"/>
      <c r="E27" s="12"/>
      <c r="F27" s="9"/>
    </row>
    <row r="28" spans="1:6" ht="15" x14ac:dyDescent="0.25">
      <c r="A28" s="3"/>
      <c r="B28" s="13"/>
      <c r="C28" s="14" t="s">
        <v>27</v>
      </c>
      <c r="D28" s="12"/>
      <c r="E28" s="12"/>
      <c r="F28" s="9"/>
    </row>
    <row r="29" spans="1:6" x14ac:dyDescent="0.25">
      <c r="A29" s="3"/>
      <c r="B29" s="13"/>
      <c r="C29" s="16" t="s">
        <v>28</v>
      </c>
      <c r="D29" s="250"/>
      <c r="E29" s="251"/>
      <c r="F29" s="9"/>
    </row>
    <row r="30" spans="1:6" x14ac:dyDescent="0.25">
      <c r="A30" s="3"/>
      <c r="B30" s="13"/>
      <c r="C30" s="16" t="s">
        <v>29</v>
      </c>
      <c r="D30" s="250"/>
      <c r="E30" s="251"/>
      <c r="F30" s="9"/>
    </row>
    <row r="31" spans="1:6" x14ac:dyDescent="0.25">
      <c r="A31" s="3"/>
      <c r="B31" s="13"/>
      <c r="C31" s="16" t="s">
        <v>30</v>
      </c>
      <c r="D31" s="250"/>
      <c r="E31" s="251"/>
      <c r="F31" s="9" t="s">
        <v>31</v>
      </c>
    </row>
    <row r="32" spans="1:6" x14ac:dyDescent="0.25">
      <c r="A32" s="3"/>
      <c r="B32" s="13"/>
      <c r="C32" s="16" t="s">
        <v>32</v>
      </c>
      <c r="D32" s="250"/>
      <c r="E32" s="251"/>
      <c r="F32" s="9" t="s">
        <v>33</v>
      </c>
    </row>
    <row r="33" spans="1:6" ht="15" customHeight="1" x14ac:dyDescent="0.25">
      <c r="A33" s="3"/>
      <c r="B33" s="13"/>
      <c r="C33" s="16" t="s">
        <v>34</v>
      </c>
      <c r="D33" s="250"/>
      <c r="E33" s="251"/>
      <c r="F33" s="9" t="s">
        <v>35</v>
      </c>
    </row>
    <row r="34" spans="1:6" ht="18" customHeight="1" x14ac:dyDescent="0.25">
      <c r="A34" s="3"/>
      <c r="B34" s="13"/>
      <c r="C34" s="16" t="s">
        <v>36</v>
      </c>
      <c r="D34" s="250"/>
      <c r="E34" s="251"/>
      <c r="F34" s="9"/>
    </row>
    <row r="35" spans="1:6" x14ac:dyDescent="0.25">
      <c r="A35" s="3"/>
      <c r="B35" s="13"/>
      <c r="C35" s="12"/>
      <c r="D35" s="12"/>
      <c r="E35" s="12"/>
      <c r="F35" s="9"/>
    </row>
    <row r="36" spans="1:6" ht="15" x14ac:dyDescent="0.25">
      <c r="A36" s="3"/>
      <c r="B36" s="13"/>
      <c r="C36" s="14" t="s">
        <v>37</v>
      </c>
      <c r="D36" s="12"/>
      <c r="E36" s="12"/>
      <c r="F36" s="9"/>
    </row>
    <row r="37" spans="1:6" ht="15.6" customHeight="1" x14ac:dyDescent="0.25">
      <c r="A37" s="3"/>
      <c r="B37" s="13"/>
      <c r="C37" s="16" t="s">
        <v>38</v>
      </c>
      <c r="D37" s="250"/>
      <c r="E37" s="251"/>
      <c r="F37" s="9"/>
    </row>
    <row r="38" spans="1:6" x14ac:dyDescent="0.25">
      <c r="A38" s="3"/>
      <c r="B38" s="13"/>
      <c r="C38" s="16" t="s">
        <v>39</v>
      </c>
      <c r="D38" s="250"/>
      <c r="E38" s="251"/>
      <c r="F38" s="9"/>
    </row>
    <row r="39" spans="1:6" x14ac:dyDescent="0.25">
      <c r="A39" s="3"/>
      <c r="B39" s="13"/>
      <c r="C39" s="16" t="s">
        <v>40</v>
      </c>
      <c r="D39" s="250"/>
      <c r="E39" s="251"/>
      <c r="F39" s="9" t="s">
        <v>41</v>
      </c>
    </row>
    <row r="40" spans="1:6" x14ac:dyDescent="0.25">
      <c r="A40" s="3"/>
      <c r="B40" s="13"/>
      <c r="C40" s="16" t="s">
        <v>42</v>
      </c>
      <c r="D40" s="250"/>
      <c r="E40" s="251"/>
      <c r="F40" s="9" t="s">
        <v>41</v>
      </c>
    </row>
    <row r="41" spans="1:6" x14ac:dyDescent="0.25">
      <c r="A41" s="3"/>
      <c r="B41" s="13"/>
      <c r="C41" s="12"/>
      <c r="D41" s="12"/>
      <c r="E41" s="12"/>
      <c r="F41" s="9"/>
    </row>
    <row r="42" spans="1:6" ht="15" x14ac:dyDescent="0.25">
      <c r="A42" s="3"/>
      <c r="B42" s="13"/>
      <c r="C42" s="14" t="s">
        <v>43</v>
      </c>
      <c r="D42" s="12"/>
      <c r="E42" s="12"/>
      <c r="F42" s="9"/>
    </row>
    <row r="43" spans="1:6" x14ac:dyDescent="0.25">
      <c r="A43" s="3"/>
      <c r="B43" s="13"/>
      <c r="C43" s="16" t="s">
        <v>44</v>
      </c>
      <c r="D43" s="250"/>
      <c r="E43" s="251"/>
      <c r="F43" s="9"/>
    </row>
    <row r="44" spans="1:6" x14ac:dyDescent="0.25">
      <c r="A44" s="3"/>
      <c r="B44" s="13"/>
      <c r="C44" s="12"/>
      <c r="D44" s="12"/>
      <c r="E44" s="12"/>
      <c r="F44" s="9"/>
    </row>
    <row r="45" spans="1:6" ht="15" x14ac:dyDescent="0.25">
      <c r="A45" s="3"/>
      <c r="B45" s="13"/>
      <c r="C45" s="14" t="s">
        <v>45</v>
      </c>
      <c r="D45" s="19" t="s">
        <v>46</v>
      </c>
      <c r="E45" s="19" t="s">
        <v>5</v>
      </c>
      <c r="F45" s="9"/>
    </row>
    <row r="46" spans="1:6" ht="12.75" customHeight="1" x14ac:dyDescent="0.25">
      <c r="A46" s="3"/>
      <c r="B46" s="13"/>
      <c r="C46" s="16" t="s">
        <v>47</v>
      </c>
      <c r="D46" s="18"/>
      <c r="E46" s="18"/>
      <c r="F46" s="9"/>
    </row>
    <row r="47" spans="1:6" ht="11.25" customHeight="1" x14ac:dyDescent="0.25">
      <c r="A47" s="3"/>
      <c r="B47" s="13"/>
      <c r="C47" s="16" t="s">
        <v>48</v>
      </c>
      <c r="D47" s="18"/>
      <c r="E47" s="18"/>
      <c r="F47" s="9"/>
    </row>
    <row r="48" spans="1:6" ht="11.25" customHeight="1" x14ac:dyDescent="0.25">
      <c r="A48" s="3"/>
      <c r="B48" s="13"/>
      <c r="C48" s="12"/>
      <c r="D48" s="12"/>
      <c r="E48" s="12"/>
      <c r="F48" s="9"/>
    </row>
    <row r="49" spans="1:6" ht="11.25" customHeight="1" x14ac:dyDescent="0.25">
      <c r="A49" s="3"/>
      <c r="B49" s="13"/>
      <c r="C49" s="21" t="s">
        <v>49</v>
      </c>
      <c r="D49" s="12"/>
      <c r="E49" s="12"/>
      <c r="F49" s="9"/>
    </row>
    <row r="50" spans="1:6" ht="11.25" customHeight="1" x14ac:dyDescent="0.25">
      <c r="A50" s="3"/>
      <c r="B50" s="13"/>
      <c r="C50" s="14" t="s">
        <v>50</v>
      </c>
      <c r="D50" s="12"/>
      <c r="E50" s="12"/>
      <c r="F50" s="9"/>
    </row>
    <row r="51" spans="1:6" ht="11.25" customHeight="1" x14ac:dyDescent="0.25">
      <c r="A51" s="3"/>
      <c r="B51" s="13"/>
      <c r="C51" s="17" t="s">
        <v>51</v>
      </c>
      <c r="D51" s="250"/>
      <c r="E51" s="251"/>
      <c r="F51" s="9"/>
    </row>
    <row r="52" spans="1:6" ht="11.25" customHeight="1" x14ac:dyDescent="0.25">
      <c r="A52" s="3"/>
      <c r="B52" s="13"/>
      <c r="C52" s="16" t="s">
        <v>52</v>
      </c>
      <c r="D52" s="250"/>
      <c r="E52" s="251"/>
      <c r="F52" s="9"/>
    </row>
    <row r="53" spans="1:6" ht="11.25" customHeight="1" x14ac:dyDescent="0.25">
      <c r="A53" s="3"/>
      <c r="B53" s="13"/>
      <c r="C53" s="16" t="s">
        <v>53</v>
      </c>
      <c r="D53" s="252" t="s">
        <v>54</v>
      </c>
      <c r="E53" s="253"/>
      <c r="F53" s="9" t="s">
        <v>10</v>
      </c>
    </row>
    <row r="54" spans="1:6" ht="11.25" customHeight="1" x14ac:dyDescent="0.25">
      <c r="A54" s="3"/>
      <c r="B54" s="13"/>
      <c r="C54" s="16" t="s">
        <v>55</v>
      </c>
      <c r="D54" s="250"/>
      <c r="E54" s="251"/>
      <c r="F54" s="9" t="s">
        <v>56</v>
      </c>
    </row>
    <row r="55" spans="1:6" ht="11.25" customHeight="1" x14ac:dyDescent="0.25">
      <c r="A55" s="3"/>
      <c r="B55" s="13"/>
      <c r="C55" s="16" t="s">
        <v>57</v>
      </c>
      <c r="D55" s="250"/>
      <c r="E55" s="251"/>
      <c r="F55" s="9" t="s">
        <v>58</v>
      </c>
    </row>
    <row r="56" spans="1:6" ht="15" x14ac:dyDescent="0.25">
      <c r="A56" s="3"/>
      <c r="B56" s="13"/>
      <c r="C56" s="17" t="s">
        <v>59</v>
      </c>
      <c r="D56" s="250"/>
      <c r="E56" s="251"/>
      <c r="F56" s="15"/>
    </row>
    <row r="57" spans="1:6" ht="15" x14ac:dyDescent="0.25">
      <c r="A57" s="3"/>
      <c r="B57" s="8"/>
      <c r="C57" s="7"/>
      <c r="D57" s="7"/>
      <c r="E57" s="7"/>
      <c r="F57" s="20"/>
    </row>
    <row r="58" spans="1:6" ht="15" x14ac:dyDescent="0.25">
      <c r="A58" s="3"/>
      <c r="B58" s="13"/>
      <c r="C58" s="14" t="s">
        <v>60</v>
      </c>
      <c r="D58" s="12"/>
      <c r="E58" s="12"/>
      <c r="F58" s="9"/>
    </row>
    <row r="59" spans="1:6" x14ac:dyDescent="0.25">
      <c r="A59" s="3"/>
      <c r="B59" s="13"/>
      <c r="C59" s="19" t="s">
        <v>61</v>
      </c>
      <c r="D59" s="19" t="s">
        <v>46</v>
      </c>
      <c r="E59" s="19" t="s">
        <v>62</v>
      </c>
      <c r="F59" s="9"/>
    </row>
    <row r="60" spans="1:6" x14ac:dyDescent="0.25">
      <c r="A60" s="3"/>
      <c r="B60" s="13"/>
      <c r="C60" s="16" t="s">
        <v>63</v>
      </c>
      <c r="D60" s="18"/>
      <c r="E60" s="18"/>
      <c r="F60" s="9" t="s">
        <v>24</v>
      </c>
    </row>
    <row r="61" spans="1:6" x14ac:dyDescent="0.25">
      <c r="A61" s="3"/>
      <c r="B61" s="13"/>
      <c r="C61" s="16" t="s">
        <v>64</v>
      </c>
      <c r="D61" s="18"/>
      <c r="E61" s="18"/>
      <c r="F61" s="9" t="s">
        <v>24</v>
      </c>
    </row>
    <row r="62" spans="1:6" x14ac:dyDescent="0.25">
      <c r="A62" s="3"/>
      <c r="B62" s="13"/>
      <c r="C62" s="16" t="s">
        <v>65</v>
      </c>
      <c r="D62" s="18"/>
      <c r="E62" s="18"/>
      <c r="F62" s="9" t="s">
        <v>24</v>
      </c>
    </row>
    <row r="63" spans="1:6" x14ac:dyDescent="0.25">
      <c r="A63" s="3"/>
      <c r="B63" s="13"/>
      <c r="C63" s="16" t="s">
        <v>66</v>
      </c>
      <c r="D63" s="18"/>
      <c r="E63" s="18"/>
      <c r="F63" s="9" t="s">
        <v>24</v>
      </c>
    </row>
    <row r="64" spans="1:6" x14ac:dyDescent="0.25">
      <c r="A64" s="3"/>
      <c r="B64" s="13"/>
      <c r="C64" s="16" t="s">
        <v>67</v>
      </c>
      <c r="D64" s="18"/>
      <c r="E64" s="18"/>
      <c r="F64" s="9" t="s">
        <v>24</v>
      </c>
    </row>
    <row r="65" spans="1:6" x14ac:dyDescent="0.25">
      <c r="A65" s="3"/>
      <c r="B65" s="13"/>
      <c r="C65" s="12"/>
      <c r="D65" s="12"/>
      <c r="E65" s="12"/>
      <c r="F65" s="9"/>
    </row>
    <row r="66" spans="1:6" ht="15" x14ac:dyDescent="0.25">
      <c r="A66" s="3"/>
      <c r="B66" s="13"/>
      <c r="C66" s="14" t="s">
        <v>68</v>
      </c>
      <c r="D66" s="12"/>
      <c r="E66" s="12"/>
      <c r="F66" s="15"/>
    </row>
    <row r="67" spans="1:6" ht="15" x14ac:dyDescent="0.25">
      <c r="A67" s="3"/>
      <c r="B67" s="13"/>
      <c r="C67" s="17" t="s">
        <v>69</v>
      </c>
      <c r="D67" s="250"/>
      <c r="E67" s="251"/>
      <c r="F67" s="15"/>
    </row>
    <row r="68" spans="1:6" ht="15" x14ac:dyDescent="0.25">
      <c r="A68" s="3"/>
      <c r="B68" s="13"/>
      <c r="C68" s="17" t="s">
        <v>70</v>
      </c>
      <c r="D68" s="250"/>
      <c r="E68" s="251"/>
      <c r="F68" s="15"/>
    </row>
    <row r="69" spans="1:6" x14ac:dyDescent="0.25">
      <c r="A69" s="3"/>
      <c r="B69" s="13"/>
      <c r="C69" s="16" t="s">
        <v>71</v>
      </c>
      <c r="D69" s="250"/>
      <c r="E69" s="251"/>
      <c r="F69" s="9" t="s">
        <v>72</v>
      </c>
    </row>
    <row r="70" spans="1:6" x14ac:dyDescent="0.25">
      <c r="A70" s="3"/>
      <c r="B70" s="13"/>
      <c r="C70" s="16" t="s">
        <v>73</v>
      </c>
      <c r="D70" s="250"/>
      <c r="E70" s="251"/>
      <c r="F70" s="9" t="s">
        <v>72</v>
      </c>
    </row>
    <row r="71" spans="1:6" x14ac:dyDescent="0.25">
      <c r="A71" s="3"/>
      <c r="B71" s="13"/>
      <c r="C71" s="16" t="s">
        <v>74</v>
      </c>
      <c r="D71" s="250"/>
      <c r="E71" s="251"/>
      <c r="F71" s="9" t="s">
        <v>72</v>
      </c>
    </row>
    <row r="72" spans="1:6" x14ac:dyDescent="0.25">
      <c r="A72" s="3"/>
      <c r="B72" s="13"/>
      <c r="C72" s="16" t="s">
        <v>75</v>
      </c>
      <c r="D72" s="250"/>
      <c r="E72" s="251"/>
      <c r="F72" s="9" t="s">
        <v>72</v>
      </c>
    </row>
    <row r="73" spans="1:6" ht="15" x14ac:dyDescent="0.25">
      <c r="A73" s="3"/>
      <c r="B73" s="13"/>
      <c r="C73" s="12"/>
      <c r="D73" s="12"/>
      <c r="E73" s="12"/>
      <c r="F73" s="15"/>
    </row>
    <row r="74" spans="1:6" ht="15" x14ac:dyDescent="0.25">
      <c r="A74" s="3"/>
      <c r="B74" s="13"/>
      <c r="C74" s="14" t="s">
        <v>76</v>
      </c>
      <c r="D74" s="12"/>
      <c r="E74" s="12"/>
      <c r="F74" s="9"/>
    </row>
    <row r="75" spans="1:6" x14ac:dyDescent="0.25">
      <c r="A75" s="3"/>
      <c r="B75" s="13"/>
      <c r="C75" s="12" t="s">
        <v>77</v>
      </c>
      <c r="D75" s="250"/>
      <c r="E75" s="251"/>
      <c r="F75" s="9"/>
    </row>
    <row r="76" spans="1:6" x14ac:dyDescent="0.25">
      <c r="A76" s="3"/>
      <c r="B76" s="8"/>
      <c r="C76" s="7"/>
      <c r="D76" s="7"/>
      <c r="E76" s="7"/>
      <c r="F76" s="6"/>
    </row>
    <row r="77" spans="1:6" x14ac:dyDescent="0.25">
      <c r="A77" s="3"/>
    </row>
    <row r="78" spans="1:6" x14ac:dyDescent="0.25">
      <c r="A78" s="3"/>
    </row>
    <row r="79" spans="1:6" x14ac:dyDescent="0.25">
      <c r="A79" s="3"/>
    </row>
    <row r="80" spans="1:6" x14ac:dyDescent="0.25">
      <c r="A80" s="3"/>
    </row>
    <row r="81" spans="1:6" x14ac:dyDescent="0.25">
      <c r="A81" s="3"/>
    </row>
    <row r="82" spans="1:6" x14ac:dyDescent="0.25">
      <c r="A82" s="3"/>
    </row>
    <row r="83" spans="1:6" x14ac:dyDescent="0.25">
      <c r="A83" s="3"/>
    </row>
    <row r="84" spans="1:6" ht="18.75" x14ac:dyDescent="0.15">
      <c r="A84" s="3"/>
      <c r="B84" s="5"/>
      <c r="C84" s="4"/>
    </row>
    <row r="85" spans="1:6" x14ac:dyDescent="0.2">
      <c r="A85" s="3"/>
      <c r="D85" s="2"/>
      <c r="E85" s="2"/>
      <c r="F85" s="2"/>
    </row>
    <row r="86" spans="1:6" x14ac:dyDescent="0.2">
      <c r="A86" s="3"/>
      <c r="D86" s="2"/>
      <c r="E86" s="2"/>
      <c r="F86" s="2"/>
    </row>
    <row r="87" spans="1:6" x14ac:dyDescent="0.2">
      <c r="A87" s="3"/>
      <c r="D87" s="2"/>
      <c r="E87" s="2"/>
      <c r="F87" s="2"/>
    </row>
    <row r="88" spans="1:6" x14ac:dyDescent="0.2">
      <c r="A88" s="3"/>
      <c r="D88" s="2"/>
      <c r="E88" s="2"/>
      <c r="F88" s="2"/>
    </row>
    <row r="89" spans="1:6" x14ac:dyDescent="0.2">
      <c r="A89" s="3"/>
      <c r="D89" s="2"/>
      <c r="E89" s="2"/>
      <c r="F89" s="2"/>
    </row>
    <row r="90" spans="1:6" x14ac:dyDescent="0.2">
      <c r="A90" s="3"/>
      <c r="D90" s="2"/>
      <c r="E90" s="2"/>
      <c r="F90" s="2"/>
    </row>
    <row r="91" spans="1:6" x14ac:dyDescent="0.2">
      <c r="D91" s="2"/>
      <c r="E91" s="2"/>
      <c r="F91" s="2"/>
    </row>
    <row r="92" spans="1:6" x14ac:dyDescent="0.2">
      <c r="D92" s="2"/>
      <c r="E92" s="2"/>
      <c r="F92" s="2"/>
    </row>
    <row r="93" spans="1:6" x14ac:dyDescent="0.2">
      <c r="D93" s="2"/>
      <c r="E93" s="2"/>
      <c r="F93" s="2"/>
    </row>
  </sheetData>
  <sheetProtection selectLockedCells="1"/>
  <dataConsolidate/>
  <mergeCells count="39">
    <mergeCell ref="C3:E3"/>
    <mergeCell ref="D6:E6"/>
    <mergeCell ref="D7:E7"/>
    <mergeCell ref="D15:E15"/>
    <mergeCell ref="D16:E16"/>
    <mergeCell ref="D17:E17"/>
    <mergeCell ref="D18:E18"/>
    <mergeCell ref="D20:E20"/>
    <mergeCell ref="D8:E8"/>
    <mergeCell ref="D9:E9"/>
    <mergeCell ref="D12:E12"/>
    <mergeCell ref="D13:E13"/>
    <mergeCell ref="D14:E14"/>
    <mergeCell ref="D32:E32"/>
    <mergeCell ref="D33:E33"/>
    <mergeCell ref="D34:E34"/>
    <mergeCell ref="D37:E37"/>
    <mergeCell ref="D38:E38"/>
    <mergeCell ref="D21:E21"/>
    <mergeCell ref="D22:E22"/>
    <mergeCell ref="D29:E29"/>
    <mergeCell ref="D30:E30"/>
    <mergeCell ref="D31:E31"/>
    <mergeCell ref="D53:E53"/>
    <mergeCell ref="D54:E54"/>
    <mergeCell ref="D55:E55"/>
    <mergeCell ref="D56:E56"/>
    <mergeCell ref="D67:E67"/>
    <mergeCell ref="D39:E39"/>
    <mergeCell ref="D40:E40"/>
    <mergeCell ref="D43:E43"/>
    <mergeCell ref="D51:E51"/>
    <mergeCell ref="D52:E52"/>
    <mergeCell ref="D75:E75"/>
    <mergeCell ref="D68:E68"/>
    <mergeCell ref="D69:E69"/>
    <mergeCell ref="D70:E70"/>
    <mergeCell ref="D71:E71"/>
    <mergeCell ref="D72:E72"/>
  </mergeCells>
  <printOptions horizontalCentered="1"/>
  <pageMargins left="0.59055118110236227" right="0.59055118110236227" top="0.39370078740157483" bottom="0.51181102362204722" header="0.51181102362204722" footer="0"/>
  <pageSetup paperSize="9" firstPageNumber="29" fitToHeight="2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9B9B7-9D0C-433A-AC7A-3F2D1AD4FE81}">
  <dimension ref="B1:M46"/>
  <sheetViews>
    <sheetView showGridLines="0" zoomScaleNormal="80" zoomScaleSheetLayoutView="100" workbookViewId="0">
      <pane xSplit="7" ySplit="4" topLeftCell="H19" activePane="bottomRight" state="frozen"/>
      <selection pane="topRight" activeCell="H1" sqref="H1"/>
      <selection pane="bottomLeft" activeCell="A5" sqref="A5"/>
      <selection pane="bottomRight" activeCell="H14" sqref="H14"/>
    </sheetView>
  </sheetViews>
  <sheetFormatPr defaultColWidth="12.5703125" defaultRowHeight="12.75" x14ac:dyDescent="0.25"/>
  <cols>
    <col min="1" max="1" width="12.5703125" style="31" customWidth="1"/>
    <col min="2" max="2" width="6.28515625" style="31" customWidth="1"/>
    <col min="3" max="3" width="49.7109375" style="31" customWidth="1"/>
    <col min="4" max="5" width="26.7109375" style="31" customWidth="1"/>
    <col min="6" max="6" width="11.42578125" style="31" customWidth="1"/>
    <col min="7" max="7" width="6.28515625" style="31" customWidth="1"/>
    <col min="8" max="16384" width="12.5703125" style="31"/>
  </cols>
  <sheetData>
    <row r="1" spans="2:13" ht="14.25" x14ac:dyDescent="0.25">
      <c r="M1" s="52" t="s">
        <v>78</v>
      </c>
    </row>
    <row r="2" spans="2:13" ht="16.5" customHeight="1" x14ac:dyDescent="0.25">
      <c r="B2" s="30"/>
      <c r="C2" s="29"/>
      <c r="D2" s="29"/>
      <c r="E2" s="29"/>
      <c r="F2" s="29"/>
      <c r="G2" s="53"/>
      <c r="M2" s="52" t="s">
        <v>79</v>
      </c>
    </row>
    <row r="3" spans="2:13" ht="19.5" customHeight="1" x14ac:dyDescent="0.25">
      <c r="B3" s="13"/>
      <c r="C3" s="260" t="s">
        <v>80</v>
      </c>
      <c r="D3" s="261"/>
      <c r="E3" s="261"/>
      <c r="F3" s="262"/>
      <c r="G3" s="9"/>
    </row>
    <row r="4" spans="2:13" ht="15" customHeight="1" x14ac:dyDescent="0.25">
      <c r="B4" s="13"/>
      <c r="C4" s="263" t="s">
        <v>295</v>
      </c>
      <c r="D4" s="264"/>
      <c r="E4" s="264"/>
      <c r="F4" s="265"/>
      <c r="G4" s="9"/>
    </row>
    <row r="5" spans="2:13" ht="16.5" customHeight="1" x14ac:dyDescent="0.25">
      <c r="B5" s="13"/>
      <c r="C5" s="40"/>
      <c r="D5" s="40"/>
      <c r="E5" s="40"/>
      <c r="F5" s="40"/>
      <c r="G5" s="9"/>
    </row>
    <row r="6" spans="2:13" ht="15" customHeight="1" x14ac:dyDescent="0.25">
      <c r="B6" s="13"/>
      <c r="C6" s="40"/>
      <c r="D6" s="40"/>
      <c r="E6" s="40"/>
      <c r="F6" s="40"/>
      <c r="G6" s="9"/>
    </row>
    <row r="7" spans="2:13" ht="16.5" customHeight="1" x14ac:dyDescent="0.25">
      <c r="B7" s="13"/>
      <c r="C7" s="51" t="s">
        <v>2</v>
      </c>
      <c r="D7" s="39"/>
      <c r="E7" s="266">
        <f>'[1]Quadro I'!J6</f>
        <v>0</v>
      </c>
      <c r="F7" s="266"/>
      <c r="G7" s="9"/>
    </row>
    <row r="8" spans="2:13" ht="16.5" customHeight="1" x14ac:dyDescent="0.25">
      <c r="B8" s="13"/>
      <c r="C8" s="49" t="s">
        <v>81</v>
      </c>
      <c r="D8" s="50"/>
      <c r="E8" s="267" t="s">
        <v>82</v>
      </c>
      <c r="F8" s="267"/>
      <c r="G8" s="9"/>
    </row>
    <row r="9" spans="2:13" ht="16.5" customHeight="1" x14ac:dyDescent="0.25">
      <c r="B9" s="13"/>
      <c r="C9" s="49" t="s">
        <v>83</v>
      </c>
      <c r="D9" s="41"/>
      <c r="E9" s="268" t="s">
        <v>84</v>
      </c>
      <c r="F9" s="268"/>
      <c r="G9" s="9"/>
    </row>
    <row r="10" spans="2:13" s="1" customFormat="1" ht="15.75" x14ac:dyDescent="0.25">
      <c r="B10" s="13"/>
      <c r="C10" s="49" t="s">
        <v>85</v>
      </c>
      <c r="D10" s="41"/>
      <c r="E10" s="259">
        <v>1.2344999999999999</v>
      </c>
      <c r="F10" s="259"/>
      <c r="G10" s="9"/>
    </row>
    <row r="11" spans="2:13" s="1" customFormat="1" ht="15.75" x14ac:dyDescent="0.25">
      <c r="B11" s="13"/>
      <c r="C11" s="40"/>
      <c r="D11" s="40"/>
      <c r="E11" s="40"/>
      <c r="F11" s="40"/>
      <c r="G11" s="9"/>
    </row>
    <row r="12" spans="2:13" s="1" customFormat="1" ht="15" x14ac:dyDescent="0.25">
      <c r="B12" s="13"/>
      <c r="C12" s="26" t="str">
        <f>'Quadro III'!B9</f>
        <v>1 - SERVIÇOS DE DOCAGEM</v>
      </c>
      <c r="D12" s="36">
        <f>SUM('Quadro III'!K20:L20)</f>
        <v>24</v>
      </c>
      <c r="E12" s="41"/>
      <c r="F12" s="39"/>
      <c r="G12" s="9"/>
    </row>
    <row r="13" spans="2:13" s="1" customFormat="1" ht="15.75" x14ac:dyDescent="0.25">
      <c r="B13" s="13"/>
      <c r="C13" s="40"/>
      <c r="D13" s="42"/>
      <c r="E13" s="41"/>
      <c r="F13" s="41"/>
      <c r="G13" s="9"/>
    </row>
    <row r="14" spans="2:13" ht="16.5" customHeight="1" x14ac:dyDescent="0.25">
      <c r="B14" s="13"/>
      <c r="C14" s="48"/>
      <c r="D14" s="44"/>
      <c r="E14" s="47"/>
      <c r="F14" s="41"/>
      <c r="G14" s="9"/>
    </row>
    <row r="15" spans="2:13" ht="16.5" customHeight="1" x14ac:dyDescent="0.25">
      <c r="B15" s="13"/>
      <c r="C15" s="38" t="s">
        <v>86</v>
      </c>
      <c r="D15" s="36">
        <f>SUM('Quadro III'!K32:L32)</f>
        <v>24</v>
      </c>
      <c r="E15" s="46"/>
      <c r="F15" s="45"/>
      <c r="G15" s="9"/>
    </row>
    <row r="16" spans="2:13" ht="16.5" customHeight="1" x14ac:dyDescent="0.25">
      <c r="B16" s="13"/>
      <c r="C16" s="26" t="s">
        <v>87</v>
      </c>
      <c r="D16" s="42"/>
      <c r="E16" s="42"/>
      <c r="F16" s="41"/>
      <c r="G16" s="9"/>
    </row>
    <row r="17" spans="2:7" ht="16.5" customHeight="1" x14ac:dyDescent="0.25">
      <c r="B17" s="13"/>
      <c r="C17" s="26"/>
      <c r="D17" s="41"/>
      <c r="E17" s="41"/>
      <c r="F17" s="41"/>
      <c r="G17" s="9"/>
    </row>
    <row r="18" spans="2:7" ht="16.5" customHeight="1" x14ac:dyDescent="0.25">
      <c r="B18" s="13"/>
      <c r="C18" s="26" t="str">
        <f>'Quadro III'!B33</f>
        <v>3 - SERVIÇOS ESTRUTURAIS</v>
      </c>
      <c r="D18" s="36">
        <f>SUM('Quadro III'!K44:L44)</f>
        <v>24</v>
      </c>
      <c r="E18" s="46"/>
      <c r="F18" s="41"/>
      <c r="G18" s="9"/>
    </row>
    <row r="19" spans="2:7" ht="16.5" customHeight="1" x14ac:dyDescent="0.25">
      <c r="B19" s="13"/>
      <c r="C19" s="26"/>
      <c r="D19" s="41"/>
      <c r="E19" s="40"/>
      <c r="F19" s="41"/>
      <c r="G19" s="9"/>
    </row>
    <row r="20" spans="2:7" ht="16.5" customHeight="1" x14ac:dyDescent="0.25">
      <c r="B20" s="13"/>
      <c r="C20" s="38" t="str">
        <f>'Quadro III'!B45</f>
        <v>4 - PINTURA (MATERIAIS)</v>
      </c>
      <c r="D20" s="36">
        <f>SUM('Quadro III'!K54:L54)</f>
        <v>20</v>
      </c>
      <c r="E20" s="41"/>
      <c r="F20" s="41"/>
      <c r="G20" s="9"/>
    </row>
    <row r="21" spans="2:7" ht="16.5" customHeight="1" x14ac:dyDescent="0.25">
      <c r="B21" s="13"/>
      <c r="C21" s="26"/>
      <c r="D21" s="41"/>
      <c r="E21" s="40"/>
      <c r="F21" s="41"/>
      <c r="G21" s="9"/>
    </row>
    <row r="22" spans="2:7" ht="16.5" customHeight="1" x14ac:dyDescent="0.25">
      <c r="B22" s="13"/>
      <c r="C22" s="38" t="str">
        <f>'Quadro III'!B55</f>
        <v>5 - SERVIÇOS DE PINTURA</v>
      </c>
      <c r="D22" s="36">
        <f>SUM('Quadro III'!K64:L64)</f>
        <v>20</v>
      </c>
      <c r="E22" s="41"/>
      <c r="F22" s="41"/>
      <c r="G22" s="9"/>
    </row>
    <row r="23" spans="2:7" ht="16.5" customHeight="1" x14ac:dyDescent="0.25">
      <c r="B23" s="13"/>
      <c r="C23" s="26"/>
      <c r="D23" s="41"/>
      <c r="E23" s="40"/>
      <c r="F23" s="41"/>
      <c r="G23" s="9"/>
    </row>
    <row r="24" spans="2:7" ht="15" x14ac:dyDescent="0.25">
      <c r="B24" s="13"/>
      <c r="C24" s="38" t="str">
        <f>'Quadro III'!B65</f>
        <v>6 - SERVIÇOS DE CALDEIRARIA</v>
      </c>
      <c r="D24" s="36">
        <f>SUM('Quadro III'!K76:L76)</f>
        <v>24</v>
      </c>
      <c r="E24" s="41"/>
      <c r="F24" s="41"/>
      <c r="G24" s="9"/>
    </row>
    <row r="25" spans="2:7" ht="15" x14ac:dyDescent="0.25">
      <c r="B25" s="13"/>
      <c r="C25" s="26"/>
      <c r="D25" s="41"/>
      <c r="E25" s="41"/>
      <c r="F25" s="41"/>
      <c r="G25" s="9"/>
    </row>
    <row r="26" spans="2:7" ht="15" x14ac:dyDescent="0.25">
      <c r="B26" s="13"/>
      <c r="C26" s="38" t="str">
        <f>'Quadro III'!B77</f>
        <v>7 - SERVIÇO DE MANUTENÇÃO EM MÁQUINAS E EQUIPAMENTOS</v>
      </c>
      <c r="D26" s="36">
        <f>SUM('Quadro III'!K96:L96)</f>
        <v>40</v>
      </c>
      <c r="E26" s="41"/>
      <c r="F26" s="41"/>
      <c r="G26" s="9"/>
    </row>
    <row r="27" spans="2:7" ht="15" x14ac:dyDescent="0.25">
      <c r="B27" s="13"/>
      <c r="C27" s="26"/>
      <c r="D27" s="41"/>
      <c r="E27" s="41"/>
      <c r="F27" s="41"/>
      <c r="G27" s="9"/>
    </row>
    <row r="28" spans="2:7" ht="15" x14ac:dyDescent="0.25">
      <c r="B28" s="13"/>
      <c r="C28" s="38" t="str">
        <f>'Quadro III'!B97</f>
        <v>8 - SERVIÇO DE CLASSIFICAÇÃO</v>
      </c>
      <c r="D28" s="36">
        <f>SUM('Quadro III'!K102:L102)</f>
        <v>12</v>
      </c>
      <c r="E28" s="41"/>
      <c r="F28" s="41"/>
      <c r="G28" s="9"/>
    </row>
    <row r="29" spans="2:7" ht="15" x14ac:dyDescent="0.25">
      <c r="B29" s="13"/>
      <c r="C29" s="26"/>
      <c r="D29" s="41"/>
      <c r="E29" s="41"/>
      <c r="F29" s="41"/>
      <c r="G29" s="9"/>
    </row>
    <row r="30" spans="2:7" ht="15" x14ac:dyDescent="0.25">
      <c r="B30" s="13"/>
      <c r="C30" s="26" t="s">
        <v>88</v>
      </c>
      <c r="D30" s="42"/>
      <c r="E30" s="36">
        <f>SUM(D12,D15,D18,D20,D22,D24,D26,D28)</f>
        <v>188</v>
      </c>
      <c r="F30" s="41"/>
      <c r="G30" s="9"/>
    </row>
    <row r="31" spans="2:7" ht="15.75" x14ac:dyDescent="0.25">
      <c r="B31" s="13"/>
      <c r="C31" s="26"/>
      <c r="D31" s="44"/>
      <c r="E31" s="40"/>
      <c r="F31" s="41"/>
      <c r="G31" s="9"/>
    </row>
    <row r="32" spans="2:7" ht="15" x14ac:dyDescent="0.25">
      <c r="B32" s="13"/>
      <c r="C32" s="38" t="s">
        <v>89</v>
      </c>
      <c r="D32" s="36">
        <f>'Quadro III'!I106*F32</f>
        <v>5.64</v>
      </c>
      <c r="E32" s="42"/>
      <c r="F32" s="43">
        <v>0.06</v>
      </c>
      <c r="G32" s="9"/>
    </row>
    <row r="33" spans="2:7" ht="15" x14ac:dyDescent="0.25">
      <c r="B33" s="13"/>
      <c r="C33" s="38" t="s">
        <v>90</v>
      </c>
      <c r="D33" s="41"/>
      <c r="E33" s="41"/>
      <c r="F33" s="41"/>
      <c r="G33" s="9"/>
    </row>
    <row r="34" spans="2:7" ht="15" x14ac:dyDescent="0.25">
      <c r="B34" s="13"/>
      <c r="C34" s="38"/>
      <c r="D34" s="41"/>
      <c r="E34" s="41"/>
      <c r="F34" s="41"/>
      <c r="G34" s="9"/>
    </row>
    <row r="35" spans="2:7" ht="15" x14ac:dyDescent="0.25">
      <c r="B35" s="13"/>
      <c r="C35" s="38" t="s">
        <v>91</v>
      </c>
      <c r="D35" s="42"/>
      <c r="E35" s="36">
        <f>SUM(E30,D32)</f>
        <v>193.64</v>
      </c>
      <c r="F35" s="41"/>
      <c r="G35" s="9"/>
    </row>
    <row r="36" spans="2:7" ht="15.75" x14ac:dyDescent="0.25">
      <c r="B36" s="13"/>
      <c r="C36" s="12"/>
      <c r="D36" s="39"/>
      <c r="E36" s="40"/>
      <c r="F36" s="39"/>
      <c r="G36" s="9"/>
    </row>
    <row r="37" spans="2:7" ht="15" x14ac:dyDescent="0.25">
      <c r="B37" s="13"/>
      <c r="C37" s="38" t="s">
        <v>92</v>
      </c>
      <c r="D37" s="37"/>
      <c r="E37" s="36">
        <f>E35</f>
        <v>193.64</v>
      </c>
      <c r="F37" s="35"/>
      <c r="G37" s="9"/>
    </row>
    <row r="38" spans="2:7" ht="14.25" x14ac:dyDescent="0.25">
      <c r="B38" s="13"/>
      <c r="C38" s="12"/>
      <c r="D38" s="12"/>
      <c r="E38" s="12"/>
      <c r="F38" s="12"/>
      <c r="G38" s="9"/>
    </row>
    <row r="39" spans="2:7" ht="14.25" x14ac:dyDescent="0.25">
      <c r="B39" s="8"/>
      <c r="C39" s="7"/>
      <c r="D39" s="7"/>
      <c r="E39" s="7"/>
      <c r="F39" s="7"/>
      <c r="G39" s="6"/>
    </row>
    <row r="41" spans="2:7" x14ac:dyDescent="0.25">
      <c r="D41" s="33"/>
      <c r="E41" s="34"/>
    </row>
    <row r="42" spans="2:7" x14ac:dyDescent="0.25">
      <c r="D42" s="34"/>
      <c r="E42" s="34"/>
    </row>
    <row r="43" spans="2:7" x14ac:dyDescent="0.25">
      <c r="D43" s="33"/>
      <c r="E43" s="33"/>
    </row>
    <row r="45" spans="2:7" x14ac:dyDescent="0.25">
      <c r="D45" s="32"/>
      <c r="E45" s="32"/>
    </row>
    <row r="46" spans="2:7" x14ac:dyDescent="0.25">
      <c r="D46" s="32"/>
      <c r="E46" s="32"/>
    </row>
  </sheetData>
  <sheetProtection selectLockedCells="1"/>
  <mergeCells count="6">
    <mergeCell ref="E10:F10"/>
    <mergeCell ref="C3:F3"/>
    <mergeCell ref="C4:F4"/>
    <mergeCell ref="E7:F7"/>
    <mergeCell ref="E8:F8"/>
    <mergeCell ref="E9:F9"/>
  </mergeCells>
  <printOptions horizontalCentered="1"/>
  <pageMargins left="0.59055118110236227" right="0" top="0.43307086614173229" bottom="0.51181102362204722" header="0.59055118110236227" footer="0"/>
  <pageSetup paperSize="9" firstPageNumber="45" orientation="portrait" useFirstPageNumber="1" horizontalDpi="4294967294" verticalDpi="300" r:id="rId1"/>
  <headerFooter alignWithMargins="0">
    <oddFooter>&amp;L&amp;"Arial,Normal"&amp;8&amp;F/&amp;A&amp;R&amp;"Arial,Normal"&amp;8&amp;P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3A944-4F4B-482D-BA3E-95690858C64F}">
  <dimension ref="A1:M112"/>
  <sheetViews>
    <sheetView showGridLines="0" zoomScaleNormal="100" zoomScaleSheetLayoutView="90" workbookViewId="0">
      <pane xSplit="11" ySplit="4" topLeftCell="L9" activePane="bottomRight" state="frozen"/>
      <selection pane="topRight" activeCell="L1" sqref="L1"/>
      <selection pane="bottomLeft" activeCell="A5" sqref="A5"/>
      <selection pane="bottomRight" activeCell="E13" sqref="E13"/>
    </sheetView>
  </sheetViews>
  <sheetFormatPr defaultColWidth="11" defaultRowHeight="12.75" x14ac:dyDescent="0.25"/>
  <cols>
    <col min="1" max="1" width="18" style="54" customWidth="1"/>
    <col min="2" max="2" width="11.42578125" style="54" customWidth="1"/>
    <col min="3" max="3" width="38.85546875" style="54" customWidth="1"/>
    <col min="4" max="4" width="8.85546875" style="56" customWidth="1"/>
    <col min="5" max="5" width="50" style="54" customWidth="1"/>
    <col min="6" max="6" width="12.140625" style="55" customWidth="1"/>
    <col min="7" max="7" width="20.28515625" style="54" customWidth="1"/>
    <col min="8" max="9" width="21" style="54" customWidth="1"/>
    <col min="10" max="10" width="11" style="54" customWidth="1"/>
    <col min="11" max="11" width="7.42578125" style="54" customWidth="1"/>
    <col min="12" max="12" width="9.85546875" style="54" customWidth="1"/>
    <col min="13" max="13" width="2" style="54" bestFit="1" customWidth="1"/>
    <col min="14" max="16384" width="11" style="54"/>
  </cols>
  <sheetData>
    <row r="1" spans="1:12" s="31" customFormat="1" x14ac:dyDescent="0.2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5"/>
    </row>
    <row r="2" spans="1:12" s="31" customFormat="1" ht="22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35"/>
      <c r="L2" s="124"/>
    </row>
    <row r="3" spans="1:12" s="119" customFormat="1" ht="17.25" customHeight="1" x14ac:dyDescent="0.25">
      <c r="A3" s="12"/>
      <c r="B3" s="123" t="s">
        <v>296</v>
      </c>
      <c r="C3" s="122"/>
      <c r="D3" s="122"/>
      <c r="E3" s="122"/>
      <c r="F3" s="122"/>
      <c r="G3" s="122"/>
      <c r="H3" s="122"/>
      <c r="I3" s="122"/>
      <c r="J3" s="121"/>
      <c r="K3" s="80"/>
      <c r="L3" s="120"/>
    </row>
    <row r="4" spans="1:12" ht="16.5" customHeight="1" x14ac:dyDescent="0.25">
      <c r="A4" s="12"/>
      <c r="B4" s="118" t="s">
        <v>0</v>
      </c>
      <c r="C4" s="117"/>
      <c r="D4" s="117"/>
      <c r="E4" s="117"/>
      <c r="F4" s="117"/>
      <c r="G4" s="117"/>
      <c r="H4" s="117"/>
      <c r="I4" s="117"/>
      <c r="J4" s="116"/>
      <c r="K4" s="80"/>
      <c r="L4" s="104"/>
    </row>
    <row r="5" spans="1:12" s="114" customFormat="1" ht="16.5" customHeight="1" x14ac:dyDescent="0.25">
      <c r="A5" s="12"/>
      <c r="B5" s="12"/>
      <c r="C5" s="40"/>
      <c r="D5" s="40"/>
      <c r="E5" s="40"/>
      <c r="F5" s="40"/>
      <c r="G5" s="40"/>
      <c r="H5" s="40"/>
      <c r="I5" s="40"/>
      <c r="J5" s="115"/>
      <c r="K5" s="39"/>
      <c r="L5" s="107"/>
    </row>
    <row r="6" spans="1:12" ht="15.75" x14ac:dyDescent="0.25">
      <c r="A6" s="12"/>
      <c r="B6" s="12"/>
      <c r="C6" s="40"/>
      <c r="D6" s="40"/>
      <c r="E6" s="40"/>
      <c r="F6" s="40"/>
      <c r="G6" s="40"/>
      <c r="H6" s="23" t="s">
        <v>93</v>
      </c>
      <c r="I6" s="23"/>
      <c r="J6" s="110" t="str">
        <f>'[1]Quadro II'!E8</f>
        <v>R$ / US$</v>
      </c>
      <c r="K6" s="78"/>
      <c r="L6" s="104"/>
    </row>
    <row r="7" spans="1:12" ht="16.5" customHeight="1" x14ac:dyDescent="0.25">
      <c r="A7" s="12"/>
      <c r="B7" s="12"/>
      <c r="C7" s="40"/>
      <c r="D7" s="40"/>
      <c r="E7" s="40"/>
      <c r="F7" s="40"/>
      <c r="G7" s="40"/>
      <c r="H7" s="23" t="s">
        <v>94</v>
      </c>
      <c r="I7" s="23"/>
      <c r="J7" s="113">
        <f>'[1]Quadro II'!E10</f>
        <v>1.2344999999999999</v>
      </c>
      <c r="K7" s="78"/>
      <c r="L7" s="104"/>
    </row>
    <row r="8" spans="1:12" ht="16.5" customHeight="1" thickBot="1" x14ac:dyDescent="0.3">
      <c r="A8" s="12"/>
      <c r="B8" s="12"/>
      <c r="C8" s="112" t="s">
        <v>95</v>
      </c>
      <c r="D8" s="112" t="s">
        <v>96</v>
      </c>
      <c r="E8" s="112" t="s">
        <v>97</v>
      </c>
      <c r="F8" s="111" t="s">
        <v>98</v>
      </c>
      <c r="G8" s="111" t="s">
        <v>99</v>
      </c>
      <c r="H8" s="110" t="s">
        <v>100</v>
      </c>
      <c r="I8" s="110" t="s">
        <v>101</v>
      </c>
      <c r="J8" s="110" t="s">
        <v>102</v>
      </c>
      <c r="K8" s="78"/>
      <c r="L8" s="104"/>
    </row>
    <row r="9" spans="1:12" ht="16.5" customHeight="1" x14ac:dyDescent="0.25">
      <c r="A9" s="12"/>
      <c r="B9" s="269" t="s">
        <v>103</v>
      </c>
      <c r="C9" s="109" t="s">
        <v>103</v>
      </c>
      <c r="D9" s="92" t="s">
        <v>104</v>
      </c>
      <c r="E9" s="94" t="s">
        <v>105</v>
      </c>
      <c r="F9" s="100">
        <v>0</v>
      </c>
      <c r="G9" s="92" t="s">
        <v>106</v>
      </c>
      <c r="H9" s="100">
        <v>1</v>
      </c>
      <c r="I9" s="100">
        <v>1</v>
      </c>
      <c r="J9" s="83">
        <f>SUM(H9:I9)</f>
        <v>2</v>
      </c>
      <c r="K9" s="80"/>
      <c r="L9" s="104"/>
    </row>
    <row r="10" spans="1:12" ht="16.5" customHeight="1" x14ac:dyDescent="0.25">
      <c r="A10" s="12"/>
      <c r="B10" s="270"/>
      <c r="C10" s="108" t="s">
        <v>103</v>
      </c>
      <c r="D10" s="69" t="s">
        <v>107</v>
      </c>
      <c r="E10" s="59" t="s">
        <v>108</v>
      </c>
      <c r="F10" s="58">
        <v>0</v>
      </c>
      <c r="G10" s="69" t="s">
        <v>106</v>
      </c>
      <c r="H10" s="58">
        <v>1</v>
      </c>
      <c r="I10" s="58">
        <v>1</v>
      </c>
      <c r="J10" s="76">
        <f t="shared" ref="J10:J41" si="0">SUM(H10:I10)</f>
        <v>2</v>
      </c>
      <c r="K10" s="80"/>
      <c r="L10" s="107"/>
    </row>
    <row r="11" spans="1:12" ht="16.5" customHeight="1" x14ac:dyDescent="0.25">
      <c r="A11" s="12"/>
      <c r="B11" s="270"/>
      <c r="C11" s="106" t="s">
        <v>103</v>
      </c>
      <c r="D11" s="69" t="s">
        <v>109</v>
      </c>
      <c r="E11" s="59" t="s">
        <v>110</v>
      </c>
      <c r="F11" s="58">
        <v>0</v>
      </c>
      <c r="G11" s="69" t="s">
        <v>111</v>
      </c>
      <c r="H11" s="58">
        <v>1</v>
      </c>
      <c r="I11" s="58">
        <v>1</v>
      </c>
      <c r="J11" s="76">
        <f t="shared" si="0"/>
        <v>2</v>
      </c>
      <c r="K11" s="78"/>
      <c r="L11" s="104"/>
    </row>
    <row r="12" spans="1:12" ht="16.5" customHeight="1" x14ac:dyDescent="0.25">
      <c r="A12" s="12"/>
      <c r="B12" s="270"/>
      <c r="C12" s="68" t="s">
        <v>103</v>
      </c>
      <c r="D12" s="69" t="s">
        <v>112</v>
      </c>
      <c r="E12" s="59" t="s">
        <v>113</v>
      </c>
      <c r="F12" s="58">
        <v>0</v>
      </c>
      <c r="G12" s="69" t="s">
        <v>106</v>
      </c>
      <c r="H12" s="58">
        <v>1</v>
      </c>
      <c r="I12" s="58">
        <v>1</v>
      </c>
      <c r="J12" s="76">
        <f t="shared" si="0"/>
        <v>2</v>
      </c>
      <c r="K12" s="78"/>
      <c r="L12" s="104"/>
    </row>
    <row r="13" spans="1:12" ht="16.5" customHeight="1" x14ac:dyDescent="0.25">
      <c r="A13" s="12"/>
      <c r="B13" s="270"/>
      <c r="C13" s="105" t="s">
        <v>103</v>
      </c>
      <c r="D13" s="69" t="s">
        <v>114</v>
      </c>
      <c r="E13" s="59" t="s">
        <v>115</v>
      </c>
      <c r="F13" s="58">
        <v>0</v>
      </c>
      <c r="G13" s="69" t="s">
        <v>23</v>
      </c>
      <c r="H13" s="58">
        <v>1</v>
      </c>
      <c r="I13" s="58">
        <v>1</v>
      </c>
      <c r="J13" s="76">
        <f t="shared" si="0"/>
        <v>2</v>
      </c>
      <c r="K13" s="78"/>
      <c r="L13" s="104"/>
    </row>
    <row r="14" spans="1:12" ht="16.5" customHeight="1" x14ac:dyDescent="0.25">
      <c r="A14" s="12"/>
      <c r="B14" s="270"/>
      <c r="C14" s="105" t="s">
        <v>103</v>
      </c>
      <c r="D14" s="69" t="s">
        <v>116</v>
      </c>
      <c r="E14" s="59" t="s">
        <v>117</v>
      </c>
      <c r="F14" s="58">
        <v>0</v>
      </c>
      <c r="G14" s="69" t="s">
        <v>23</v>
      </c>
      <c r="H14" s="58">
        <v>1</v>
      </c>
      <c r="I14" s="58">
        <v>1</v>
      </c>
      <c r="J14" s="76">
        <f t="shared" si="0"/>
        <v>2</v>
      </c>
      <c r="K14" s="78"/>
      <c r="L14" s="104"/>
    </row>
    <row r="15" spans="1:12" ht="16.5" customHeight="1" x14ac:dyDescent="0.25">
      <c r="A15" s="12"/>
      <c r="B15" s="270"/>
      <c r="C15" s="68" t="s">
        <v>103</v>
      </c>
      <c r="D15" s="69" t="s">
        <v>118</v>
      </c>
      <c r="E15" s="59" t="s">
        <v>119</v>
      </c>
      <c r="F15" s="58">
        <v>0</v>
      </c>
      <c r="G15" s="69" t="s">
        <v>120</v>
      </c>
      <c r="H15" s="58">
        <v>1</v>
      </c>
      <c r="I15" s="58">
        <v>1</v>
      </c>
      <c r="J15" s="76">
        <f t="shared" si="0"/>
        <v>2</v>
      </c>
      <c r="K15" s="78"/>
      <c r="L15" s="104"/>
    </row>
    <row r="16" spans="1:12" ht="16.5" customHeight="1" x14ac:dyDescent="0.25">
      <c r="A16" s="12"/>
      <c r="B16" s="270"/>
      <c r="C16" s="68" t="s">
        <v>103</v>
      </c>
      <c r="D16" s="69" t="s">
        <v>121</v>
      </c>
      <c r="E16" s="59" t="s">
        <v>122</v>
      </c>
      <c r="F16" s="58">
        <v>0</v>
      </c>
      <c r="G16" s="69" t="s">
        <v>120</v>
      </c>
      <c r="H16" s="58">
        <v>1</v>
      </c>
      <c r="I16" s="58">
        <v>1</v>
      </c>
      <c r="J16" s="76">
        <f t="shared" si="0"/>
        <v>2</v>
      </c>
      <c r="K16" s="78"/>
      <c r="L16" s="104"/>
    </row>
    <row r="17" spans="1:13" ht="16.5" customHeight="1" x14ac:dyDescent="0.25">
      <c r="A17" s="12"/>
      <c r="B17" s="270"/>
      <c r="C17" s="68" t="s">
        <v>103</v>
      </c>
      <c r="D17" s="69" t="s">
        <v>123</v>
      </c>
      <c r="E17" s="59" t="s">
        <v>124</v>
      </c>
      <c r="F17" s="58">
        <v>0</v>
      </c>
      <c r="G17" s="69" t="s">
        <v>17</v>
      </c>
      <c r="H17" s="58">
        <v>1</v>
      </c>
      <c r="I17" s="58">
        <v>1</v>
      </c>
      <c r="J17" s="76">
        <f t="shared" si="0"/>
        <v>2</v>
      </c>
      <c r="K17" s="78"/>
      <c r="L17" s="104"/>
    </row>
    <row r="18" spans="1:13" ht="16.5" customHeight="1" thickBot="1" x14ac:dyDescent="0.3">
      <c r="A18" s="12"/>
      <c r="B18" s="270"/>
      <c r="C18" s="68" t="s">
        <v>103</v>
      </c>
      <c r="D18" s="69" t="s">
        <v>125</v>
      </c>
      <c r="E18" s="59"/>
      <c r="F18" s="58">
        <v>0</v>
      </c>
      <c r="G18" s="69"/>
      <c r="H18" s="58">
        <v>1</v>
      </c>
      <c r="I18" s="58">
        <v>1</v>
      </c>
      <c r="J18" s="76">
        <f t="shared" si="0"/>
        <v>2</v>
      </c>
      <c r="K18" s="78"/>
      <c r="L18" s="104"/>
    </row>
    <row r="19" spans="1:13" ht="16.5" customHeight="1" thickBot="1" x14ac:dyDescent="0.3">
      <c r="A19" s="12"/>
      <c r="B19" s="270"/>
      <c r="C19" s="68" t="s">
        <v>103</v>
      </c>
      <c r="D19" s="69" t="s">
        <v>126</v>
      </c>
      <c r="E19" s="59"/>
      <c r="F19" s="58">
        <v>0</v>
      </c>
      <c r="G19" s="69"/>
      <c r="H19" s="58">
        <v>1</v>
      </c>
      <c r="I19" s="58">
        <v>1</v>
      </c>
      <c r="J19" s="76">
        <f t="shared" si="0"/>
        <v>2</v>
      </c>
      <c r="K19" s="280" t="s">
        <v>127</v>
      </c>
      <c r="L19" s="282"/>
    </row>
    <row r="20" spans="1:13" ht="16.5" customHeight="1" thickBot="1" x14ac:dyDescent="0.3">
      <c r="A20" s="12"/>
      <c r="B20" s="271"/>
      <c r="C20" s="67" t="s">
        <v>103</v>
      </c>
      <c r="D20" s="86" t="s">
        <v>128</v>
      </c>
      <c r="E20" s="88"/>
      <c r="F20" s="97">
        <v>0</v>
      </c>
      <c r="G20" s="86"/>
      <c r="H20" s="97">
        <v>1</v>
      </c>
      <c r="I20" s="97">
        <v>1</v>
      </c>
      <c r="J20" s="73">
        <f t="shared" si="0"/>
        <v>2</v>
      </c>
      <c r="K20" s="72">
        <f>SUM(H9:H20)</f>
        <v>12</v>
      </c>
      <c r="L20" s="103">
        <f>SUM(I9:I20)</f>
        <v>12</v>
      </c>
      <c r="M20" s="101"/>
    </row>
    <row r="21" spans="1:13" ht="16.5" customHeight="1" x14ac:dyDescent="0.25">
      <c r="A21" s="12"/>
      <c r="B21" s="278" t="s">
        <v>129</v>
      </c>
      <c r="C21" s="102" t="s">
        <v>129</v>
      </c>
      <c r="D21" s="95" t="s">
        <v>130</v>
      </c>
      <c r="E21" s="94" t="s">
        <v>131</v>
      </c>
      <c r="F21" s="100">
        <v>0</v>
      </c>
      <c r="G21" s="92" t="s">
        <v>17</v>
      </c>
      <c r="H21" s="100">
        <v>1</v>
      </c>
      <c r="I21" s="99">
        <v>1</v>
      </c>
      <c r="J21" s="83">
        <f t="shared" si="0"/>
        <v>2</v>
      </c>
      <c r="K21" s="82"/>
      <c r="L21" s="81"/>
      <c r="M21" s="101"/>
    </row>
    <row r="22" spans="1:13" ht="16.5" customHeight="1" x14ac:dyDescent="0.25">
      <c r="A22" s="12"/>
      <c r="B22" s="279"/>
      <c r="C22" s="68" t="s">
        <v>129</v>
      </c>
      <c r="D22" s="60" t="s">
        <v>132</v>
      </c>
      <c r="E22" s="59" t="s">
        <v>133</v>
      </c>
      <c r="F22" s="58">
        <v>0</v>
      </c>
      <c r="G22" s="69" t="s">
        <v>17</v>
      </c>
      <c r="H22" s="58">
        <v>1</v>
      </c>
      <c r="I22" s="57">
        <v>1</v>
      </c>
      <c r="J22" s="76">
        <f t="shared" si="0"/>
        <v>2</v>
      </c>
      <c r="K22" s="80"/>
      <c r="L22" s="79"/>
      <c r="M22" s="101"/>
    </row>
    <row r="23" spans="1:13" ht="16.5" customHeight="1" x14ac:dyDescent="0.25">
      <c r="A23" s="12"/>
      <c r="B23" s="279"/>
      <c r="C23" s="68" t="s">
        <v>129</v>
      </c>
      <c r="D23" s="60" t="s">
        <v>134</v>
      </c>
      <c r="E23" s="59" t="s">
        <v>135</v>
      </c>
      <c r="F23" s="58">
        <v>0</v>
      </c>
      <c r="G23" s="69" t="s">
        <v>17</v>
      </c>
      <c r="H23" s="58">
        <v>1</v>
      </c>
      <c r="I23" s="57">
        <v>1</v>
      </c>
      <c r="J23" s="76">
        <f t="shared" si="0"/>
        <v>2</v>
      </c>
      <c r="K23" s="78"/>
      <c r="L23" s="77"/>
      <c r="M23" s="101"/>
    </row>
    <row r="24" spans="1:13" ht="16.5" customHeight="1" x14ac:dyDescent="0.25">
      <c r="A24" s="12"/>
      <c r="B24" s="279"/>
      <c r="C24" s="68" t="s">
        <v>129</v>
      </c>
      <c r="D24" s="60" t="s">
        <v>136</v>
      </c>
      <c r="E24" s="59" t="s">
        <v>137</v>
      </c>
      <c r="F24" s="58">
        <v>0</v>
      </c>
      <c r="G24" s="69" t="s">
        <v>17</v>
      </c>
      <c r="H24" s="58">
        <v>1</v>
      </c>
      <c r="I24" s="57">
        <v>1</v>
      </c>
      <c r="J24" s="76">
        <f t="shared" si="0"/>
        <v>2</v>
      </c>
      <c r="K24" s="78"/>
      <c r="L24" s="77"/>
      <c r="M24" s="101"/>
    </row>
    <row r="25" spans="1:13" ht="16.5" customHeight="1" x14ac:dyDescent="0.25">
      <c r="A25" s="12"/>
      <c r="B25" s="279"/>
      <c r="C25" s="68" t="s">
        <v>129</v>
      </c>
      <c r="D25" s="60" t="s">
        <v>138</v>
      </c>
      <c r="E25" s="59" t="s">
        <v>139</v>
      </c>
      <c r="F25" s="58">
        <v>0</v>
      </c>
      <c r="G25" s="69" t="s">
        <v>140</v>
      </c>
      <c r="H25" s="58">
        <v>1</v>
      </c>
      <c r="I25" s="57">
        <v>1</v>
      </c>
      <c r="J25" s="76">
        <f t="shared" si="0"/>
        <v>2</v>
      </c>
      <c r="K25" s="78"/>
      <c r="L25" s="77"/>
    </row>
    <row r="26" spans="1:13" ht="16.5" customHeight="1" x14ac:dyDescent="0.25">
      <c r="A26" s="12"/>
      <c r="B26" s="279"/>
      <c r="C26" s="68" t="s">
        <v>129</v>
      </c>
      <c r="D26" s="60" t="s">
        <v>141</v>
      </c>
      <c r="E26" s="59" t="s">
        <v>142</v>
      </c>
      <c r="F26" s="58">
        <v>0</v>
      </c>
      <c r="G26" s="69" t="s">
        <v>23</v>
      </c>
      <c r="H26" s="58">
        <v>1</v>
      </c>
      <c r="I26" s="57">
        <v>1</v>
      </c>
      <c r="J26" s="76">
        <f t="shared" si="0"/>
        <v>2</v>
      </c>
      <c r="K26" s="78"/>
      <c r="L26" s="77"/>
    </row>
    <row r="27" spans="1:13" ht="16.5" customHeight="1" x14ac:dyDescent="0.25">
      <c r="A27" s="12"/>
      <c r="B27" s="279"/>
      <c r="C27" s="68" t="s">
        <v>129</v>
      </c>
      <c r="D27" s="60" t="s">
        <v>143</v>
      </c>
      <c r="E27" s="59"/>
      <c r="F27" s="58">
        <v>0</v>
      </c>
      <c r="G27" s="69"/>
      <c r="H27" s="58">
        <v>1</v>
      </c>
      <c r="I27" s="57">
        <v>1</v>
      </c>
      <c r="J27" s="76">
        <f t="shared" si="0"/>
        <v>2</v>
      </c>
      <c r="K27" s="78"/>
      <c r="L27" s="77"/>
    </row>
    <row r="28" spans="1:13" ht="16.5" customHeight="1" x14ac:dyDescent="0.25">
      <c r="A28" s="12"/>
      <c r="B28" s="279"/>
      <c r="C28" s="68" t="s">
        <v>129</v>
      </c>
      <c r="D28" s="60" t="s">
        <v>144</v>
      </c>
      <c r="E28" s="61"/>
      <c r="F28" s="58">
        <v>0</v>
      </c>
      <c r="G28" s="69"/>
      <c r="H28" s="58">
        <v>1</v>
      </c>
      <c r="I28" s="57">
        <v>1</v>
      </c>
      <c r="J28" s="76">
        <f t="shared" si="0"/>
        <v>2</v>
      </c>
      <c r="K28" s="78"/>
      <c r="L28" s="77"/>
    </row>
    <row r="29" spans="1:13" ht="16.5" customHeight="1" x14ac:dyDescent="0.25">
      <c r="A29" s="12"/>
      <c r="B29" s="279"/>
      <c r="C29" s="68" t="s">
        <v>129</v>
      </c>
      <c r="D29" s="60" t="s">
        <v>145</v>
      </c>
      <c r="E29" s="59"/>
      <c r="F29" s="58">
        <v>0</v>
      </c>
      <c r="G29" s="69"/>
      <c r="H29" s="58">
        <v>1</v>
      </c>
      <c r="I29" s="57">
        <v>1</v>
      </c>
      <c r="J29" s="76">
        <f t="shared" si="0"/>
        <v>2</v>
      </c>
      <c r="K29" s="78"/>
      <c r="L29" s="77"/>
    </row>
    <row r="30" spans="1:13" ht="16.5" customHeight="1" thickBot="1" x14ac:dyDescent="0.3">
      <c r="A30" s="12"/>
      <c r="B30" s="279"/>
      <c r="C30" s="68" t="s">
        <v>129</v>
      </c>
      <c r="D30" s="60" t="s">
        <v>146</v>
      </c>
      <c r="E30" s="61"/>
      <c r="F30" s="58">
        <v>0</v>
      </c>
      <c r="G30" s="69"/>
      <c r="H30" s="58">
        <v>1</v>
      </c>
      <c r="I30" s="57">
        <v>1</v>
      </c>
      <c r="J30" s="76">
        <f t="shared" si="0"/>
        <v>2</v>
      </c>
      <c r="K30" s="78"/>
      <c r="L30" s="77"/>
    </row>
    <row r="31" spans="1:13" ht="16.5" customHeight="1" thickBot="1" x14ac:dyDescent="0.3">
      <c r="A31" s="12"/>
      <c r="B31" s="279"/>
      <c r="C31" s="68" t="s">
        <v>129</v>
      </c>
      <c r="D31" s="60" t="s">
        <v>147</v>
      </c>
      <c r="E31" s="61"/>
      <c r="F31" s="58">
        <v>0</v>
      </c>
      <c r="G31" s="69"/>
      <c r="H31" s="58">
        <v>1</v>
      </c>
      <c r="I31" s="57">
        <v>1</v>
      </c>
      <c r="J31" s="76">
        <f t="shared" si="0"/>
        <v>2</v>
      </c>
      <c r="K31" s="280" t="s">
        <v>148</v>
      </c>
      <c r="L31" s="281"/>
    </row>
    <row r="32" spans="1:13" ht="16.5" customHeight="1" thickBot="1" x14ac:dyDescent="0.3">
      <c r="A32" s="12"/>
      <c r="B32" s="283"/>
      <c r="C32" s="67" t="s">
        <v>129</v>
      </c>
      <c r="D32" s="89" t="s">
        <v>149</v>
      </c>
      <c r="E32" s="98"/>
      <c r="F32" s="97">
        <v>0</v>
      </c>
      <c r="G32" s="86"/>
      <c r="H32" s="97">
        <v>1</v>
      </c>
      <c r="I32" s="96">
        <v>1</v>
      </c>
      <c r="J32" s="73">
        <f t="shared" si="0"/>
        <v>2</v>
      </c>
      <c r="K32" s="72">
        <f>SUM(H21:H32)</f>
        <v>12</v>
      </c>
      <c r="L32" s="71">
        <f>SUM(I21:I32)</f>
        <v>12</v>
      </c>
    </row>
    <row r="33" spans="1:12" ht="16.5" customHeight="1" x14ac:dyDescent="0.25">
      <c r="A33" s="12"/>
      <c r="B33" s="278" t="s">
        <v>150</v>
      </c>
      <c r="C33" s="70" t="s">
        <v>150</v>
      </c>
      <c r="D33" s="95" t="s">
        <v>151</v>
      </c>
      <c r="E33" s="94" t="s">
        <v>152</v>
      </c>
      <c r="F33" s="100">
        <v>0</v>
      </c>
      <c r="G33" s="92" t="s">
        <v>24</v>
      </c>
      <c r="H33" s="100">
        <v>1</v>
      </c>
      <c r="I33" s="99">
        <v>1</v>
      </c>
      <c r="J33" s="83">
        <f t="shared" si="0"/>
        <v>2</v>
      </c>
      <c r="K33" s="82"/>
      <c r="L33" s="81"/>
    </row>
    <row r="34" spans="1:12" ht="16.5" customHeight="1" x14ac:dyDescent="0.25">
      <c r="A34" s="12"/>
      <c r="B34" s="279"/>
      <c r="C34" s="68" t="s">
        <v>150</v>
      </c>
      <c r="D34" s="60" t="s">
        <v>153</v>
      </c>
      <c r="E34" s="59" t="s">
        <v>154</v>
      </c>
      <c r="F34" s="58">
        <v>0</v>
      </c>
      <c r="G34" s="69" t="s">
        <v>106</v>
      </c>
      <c r="H34" s="58">
        <v>1</v>
      </c>
      <c r="I34" s="57">
        <v>1</v>
      </c>
      <c r="J34" s="76">
        <f t="shared" si="0"/>
        <v>2</v>
      </c>
      <c r="K34" s="80"/>
      <c r="L34" s="79"/>
    </row>
    <row r="35" spans="1:12" ht="16.5" customHeight="1" x14ac:dyDescent="0.25">
      <c r="A35" s="12"/>
      <c r="B35" s="279"/>
      <c r="C35" s="68" t="s">
        <v>150</v>
      </c>
      <c r="D35" s="60" t="s">
        <v>155</v>
      </c>
      <c r="E35" s="59" t="s">
        <v>156</v>
      </c>
      <c r="F35" s="58">
        <v>0</v>
      </c>
      <c r="G35" s="69" t="s">
        <v>17</v>
      </c>
      <c r="H35" s="58">
        <v>1</v>
      </c>
      <c r="I35" s="57">
        <v>1</v>
      </c>
      <c r="J35" s="76">
        <f t="shared" si="0"/>
        <v>2</v>
      </c>
      <c r="K35" s="78"/>
      <c r="L35" s="77"/>
    </row>
    <row r="36" spans="1:12" ht="16.5" customHeight="1" x14ac:dyDescent="0.25">
      <c r="A36" s="12"/>
      <c r="B36" s="279"/>
      <c r="C36" s="68" t="s">
        <v>150</v>
      </c>
      <c r="D36" s="60" t="s">
        <v>157</v>
      </c>
      <c r="E36" s="59" t="s">
        <v>158</v>
      </c>
      <c r="F36" s="58">
        <v>0</v>
      </c>
      <c r="G36" s="69" t="s">
        <v>17</v>
      </c>
      <c r="H36" s="58">
        <v>1</v>
      </c>
      <c r="I36" s="57">
        <v>1</v>
      </c>
      <c r="J36" s="76">
        <f t="shared" si="0"/>
        <v>2</v>
      </c>
      <c r="K36" s="78"/>
      <c r="L36" s="77"/>
    </row>
    <row r="37" spans="1:12" ht="16.5" customHeight="1" x14ac:dyDescent="0.25">
      <c r="A37" s="12"/>
      <c r="B37" s="279"/>
      <c r="C37" s="68" t="s">
        <v>150</v>
      </c>
      <c r="D37" s="60" t="s">
        <v>159</v>
      </c>
      <c r="E37" s="59" t="s">
        <v>160</v>
      </c>
      <c r="F37" s="58">
        <v>0</v>
      </c>
      <c r="G37" s="69" t="s">
        <v>161</v>
      </c>
      <c r="H37" s="58">
        <v>1</v>
      </c>
      <c r="I37" s="57">
        <v>1</v>
      </c>
      <c r="J37" s="76">
        <f t="shared" si="0"/>
        <v>2</v>
      </c>
      <c r="K37" s="78"/>
      <c r="L37" s="77"/>
    </row>
    <row r="38" spans="1:12" ht="16.5" customHeight="1" x14ac:dyDescent="0.25">
      <c r="A38" s="12"/>
      <c r="B38" s="279"/>
      <c r="C38" s="68" t="s">
        <v>150</v>
      </c>
      <c r="D38" s="60" t="s">
        <v>162</v>
      </c>
      <c r="E38" s="59" t="s">
        <v>163</v>
      </c>
      <c r="F38" s="58">
        <v>0</v>
      </c>
      <c r="G38" s="69" t="s">
        <v>164</v>
      </c>
      <c r="H38" s="58">
        <v>1</v>
      </c>
      <c r="I38" s="57">
        <v>1</v>
      </c>
      <c r="J38" s="76">
        <f t="shared" si="0"/>
        <v>2</v>
      </c>
      <c r="K38" s="78"/>
      <c r="L38" s="77"/>
    </row>
    <row r="39" spans="1:12" ht="16.5" customHeight="1" x14ac:dyDescent="0.25">
      <c r="A39" s="12"/>
      <c r="B39" s="279"/>
      <c r="C39" s="68" t="s">
        <v>150</v>
      </c>
      <c r="D39" s="60" t="s">
        <v>165</v>
      </c>
      <c r="E39" s="59" t="s">
        <v>166</v>
      </c>
      <c r="F39" s="58">
        <v>0</v>
      </c>
      <c r="G39" s="69" t="s">
        <v>10</v>
      </c>
      <c r="H39" s="58">
        <v>1</v>
      </c>
      <c r="I39" s="57">
        <v>1</v>
      </c>
      <c r="J39" s="76">
        <f t="shared" si="0"/>
        <v>2</v>
      </c>
      <c r="K39" s="78"/>
      <c r="L39" s="77"/>
    </row>
    <row r="40" spans="1:12" ht="16.5" customHeight="1" x14ac:dyDescent="0.25">
      <c r="A40" s="12"/>
      <c r="B40" s="279"/>
      <c r="C40" s="68" t="s">
        <v>150</v>
      </c>
      <c r="D40" s="60" t="s">
        <v>167</v>
      </c>
      <c r="E40" s="61"/>
      <c r="F40" s="58">
        <v>0</v>
      </c>
      <c r="G40" s="69"/>
      <c r="H40" s="58">
        <v>1</v>
      </c>
      <c r="I40" s="57">
        <v>1</v>
      </c>
      <c r="J40" s="76">
        <f t="shared" si="0"/>
        <v>2</v>
      </c>
      <c r="K40" s="78"/>
      <c r="L40" s="77"/>
    </row>
    <row r="41" spans="1:12" ht="16.5" customHeight="1" x14ac:dyDescent="0.25">
      <c r="A41" s="12"/>
      <c r="B41" s="279"/>
      <c r="C41" s="68" t="s">
        <v>150</v>
      </c>
      <c r="D41" s="60" t="s">
        <v>168</v>
      </c>
      <c r="E41" s="61"/>
      <c r="F41" s="58">
        <v>0</v>
      </c>
      <c r="G41" s="69"/>
      <c r="H41" s="58">
        <v>1</v>
      </c>
      <c r="I41" s="57">
        <v>1</v>
      </c>
      <c r="J41" s="76">
        <f t="shared" si="0"/>
        <v>2</v>
      </c>
      <c r="K41" s="78"/>
      <c r="L41" s="77"/>
    </row>
    <row r="42" spans="1:12" ht="16.5" customHeight="1" thickBot="1" x14ac:dyDescent="0.3">
      <c r="A42" s="12"/>
      <c r="B42" s="279"/>
      <c r="C42" s="68" t="s">
        <v>150</v>
      </c>
      <c r="D42" s="60" t="s">
        <v>169</v>
      </c>
      <c r="E42" s="61"/>
      <c r="F42" s="58">
        <v>0</v>
      </c>
      <c r="G42" s="69"/>
      <c r="H42" s="58">
        <v>1</v>
      </c>
      <c r="I42" s="57">
        <v>1</v>
      </c>
      <c r="J42" s="76">
        <f t="shared" ref="J42:J73" si="1">SUM(H42:I42)</f>
        <v>2</v>
      </c>
      <c r="K42" s="78"/>
      <c r="L42" s="77"/>
    </row>
    <row r="43" spans="1:12" ht="16.5" customHeight="1" thickBot="1" x14ac:dyDescent="0.3">
      <c r="A43" s="12"/>
      <c r="B43" s="279"/>
      <c r="C43" s="68" t="s">
        <v>150</v>
      </c>
      <c r="D43" s="60" t="s">
        <v>170</v>
      </c>
      <c r="E43" s="61"/>
      <c r="F43" s="58">
        <v>0</v>
      </c>
      <c r="G43" s="69"/>
      <c r="H43" s="58">
        <v>1</v>
      </c>
      <c r="I43" s="57">
        <v>1</v>
      </c>
      <c r="J43" s="76">
        <f t="shared" si="1"/>
        <v>2</v>
      </c>
      <c r="K43" s="280" t="s">
        <v>171</v>
      </c>
      <c r="L43" s="281"/>
    </row>
    <row r="44" spans="1:12" ht="16.5" customHeight="1" thickBot="1" x14ac:dyDescent="0.3">
      <c r="A44" s="12"/>
      <c r="B44" s="283"/>
      <c r="C44" s="67" t="s">
        <v>150</v>
      </c>
      <c r="D44" s="89" t="s">
        <v>172</v>
      </c>
      <c r="E44" s="98"/>
      <c r="F44" s="97">
        <v>0</v>
      </c>
      <c r="G44" s="86"/>
      <c r="H44" s="97">
        <v>1</v>
      </c>
      <c r="I44" s="96">
        <v>1</v>
      </c>
      <c r="J44" s="73">
        <f t="shared" si="1"/>
        <v>2</v>
      </c>
      <c r="K44" s="72">
        <f>SUM(H33:H44)</f>
        <v>12</v>
      </c>
      <c r="L44" s="71">
        <f>SUM(I33:I44)</f>
        <v>12</v>
      </c>
    </row>
    <row r="45" spans="1:12" ht="16.5" customHeight="1" x14ac:dyDescent="0.25">
      <c r="A45" s="12"/>
      <c r="B45" s="272" t="s">
        <v>173</v>
      </c>
      <c r="C45" s="70" t="s">
        <v>173</v>
      </c>
      <c r="D45" s="95" t="s">
        <v>174</v>
      </c>
      <c r="E45" s="94" t="s">
        <v>175</v>
      </c>
      <c r="F45" s="93">
        <v>0</v>
      </c>
      <c r="G45" s="92"/>
      <c r="H45" s="91">
        <v>1</v>
      </c>
      <c r="I45" s="90">
        <v>1</v>
      </c>
      <c r="J45" s="83">
        <f t="shared" si="1"/>
        <v>2</v>
      </c>
      <c r="K45" s="82"/>
      <c r="L45" s="81"/>
    </row>
    <row r="46" spans="1:12" ht="21" customHeight="1" x14ac:dyDescent="0.25">
      <c r="A46" s="12"/>
      <c r="B46" s="273"/>
      <c r="C46" s="68" t="s">
        <v>173</v>
      </c>
      <c r="D46" s="60" t="s">
        <v>176</v>
      </c>
      <c r="E46" s="59" t="s">
        <v>177</v>
      </c>
      <c r="F46" s="65">
        <v>0</v>
      </c>
      <c r="G46" s="69"/>
      <c r="H46" s="75">
        <v>1</v>
      </c>
      <c r="I46" s="74">
        <v>1</v>
      </c>
      <c r="J46" s="76">
        <f t="shared" si="1"/>
        <v>2</v>
      </c>
      <c r="K46" s="80"/>
      <c r="L46" s="79"/>
    </row>
    <row r="47" spans="1:12" ht="14.25" x14ac:dyDescent="0.25">
      <c r="A47" s="12"/>
      <c r="B47" s="273"/>
      <c r="C47" s="68" t="s">
        <v>173</v>
      </c>
      <c r="D47" s="60" t="s">
        <v>178</v>
      </c>
      <c r="E47" s="59" t="s">
        <v>179</v>
      </c>
      <c r="F47" s="65">
        <v>0</v>
      </c>
      <c r="G47" s="69"/>
      <c r="H47" s="75">
        <v>1</v>
      </c>
      <c r="I47" s="74">
        <v>1</v>
      </c>
      <c r="J47" s="76">
        <f t="shared" si="1"/>
        <v>2</v>
      </c>
      <c r="K47" s="78"/>
      <c r="L47" s="77"/>
    </row>
    <row r="48" spans="1:12" ht="16.5" customHeight="1" x14ac:dyDescent="0.25">
      <c r="A48" s="12"/>
      <c r="B48" s="273"/>
      <c r="C48" s="68" t="s">
        <v>173</v>
      </c>
      <c r="D48" s="60" t="s">
        <v>180</v>
      </c>
      <c r="E48" s="59" t="s">
        <v>181</v>
      </c>
      <c r="F48" s="65">
        <v>0</v>
      </c>
      <c r="G48" s="69"/>
      <c r="H48" s="75">
        <v>1</v>
      </c>
      <c r="I48" s="74">
        <v>1</v>
      </c>
      <c r="J48" s="76">
        <f t="shared" si="1"/>
        <v>2</v>
      </c>
      <c r="K48" s="78"/>
      <c r="L48" s="77"/>
    </row>
    <row r="49" spans="1:12" ht="16.5" customHeight="1" x14ac:dyDescent="0.25">
      <c r="A49" s="12"/>
      <c r="B49" s="273"/>
      <c r="C49" s="68" t="s">
        <v>173</v>
      </c>
      <c r="D49" s="60" t="s">
        <v>182</v>
      </c>
      <c r="E49" s="59" t="s">
        <v>183</v>
      </c>
      <c r="F49" s="65">
        <v>0</v>
      </c>
      <c r="G49" s="69"/>
      <c r="H49" s="75">
        <v>1</v>
      </c>
      <c r="I49" s="74">
        <v>1</v>
      </c>
      <c r="J49" s="76">
        <f t="shared" si="1"/>
        <v>2</v>
      </c>
      <c r="K49" s="78"/>
      <c r="L49" s="77"/>
    </row>
    <row r="50" spans="1:12" ht="16.5" customHeight="1" x14ac:dyDescent="0.25">
      <c r="A50" s="12"/>
      <c r="B50" s="273"/>
      <c r="C50" s="68" t="s">
        <v>173</v>
      </c>
      <c r="D50" s="60" t="s">
        <v>184</v>
      </c>
      <c r="E50" s="59" t="s">
        <v>185</v>
      </c>
      <c r="F50" s="65">
        <v>0</v>
      </c>
      <c r="G50" s="69"/>
      <c r="H50" s="75">
        <v>1</v>
      </c>
      <c r="I50" s="74">
        <v>1</v>
      </c>
      <c r="J50" s="76">
        <f t="shared" si="1"/>
        <v>2</v>
      </c>
      <c r="K50" s="78"/>
      <c r="L50" s="77"/>
    </row>
    <row r="51" spans="1:12" ht="16.5" customHeight="1" x14ac:dyDescent="0.25">
      <c r="A51" s="12"/>
      <c r="B51" s="273"/>
      <c r="C51" s="68" t="s">
        <v>173</v>
      </c>
      <c r="D51" s="60" t="s">
        <v>186</v>
      </c>
      <c r="E51" s="59"/>
      <c r="F51" s="65">
        <v>0</v>
      </c>
      <c r="G51" s="69"/>
      <c r="H51" s="75">
        <v>1</v>
      </c>
      <c r="I51" s="74">
        <v>1</v>
      </c>
      <c r="J51" s="76">
        <f t="shared" si="1"/>
        <v>2</v>
      </c>
      <c r="K51" s="78"/>
      <c r="L51" s="77"/>
    </row>
    <row r="52" spans="1:12" ht="16.5" customHeight="1" thickBot="1" x14ac:dyDescent="0.3">
      <c r="A52" s="12"/>
      <c r="B52" s="273"/>
      <c r="C52" s="68" t="s">
        <v>173</v>
      </c>
      <c r="D52" s="60" t="s">
        <v>187</v>
      </c>
      <c r="E52" s="59"/>
      <c r="F52" s="65">
        <v>0</v>
      </c>
      <c r="G52" s="69"/>
      <c r="H52" s="75">
        <v>1</v>
      </c>
      <c r="I52" s="74">
        <v>1</v>
      </c>
      <c r="J52" s="76">
        <f t="shared" si="1"/>
        <v>2</v>
      </c>
      <c r="K52" s="78"/>
      <c r="L52" s="77"/>
    </row>
    <row r="53" spans="1:12" ht="16.5" customHeight="1" thickBot="1" x14ac:dyDescent="0.3">
      <c r="A53" s="12"/>
      <c r="B53" s="273"/>
      <c r="C53" s="68" t="s">
        <v>173</v>
      </c>
      <c r="D53" s="60" t="s">
        <v>188</v>
      </c>
      <c r="E53" s="59"/>
      <c r="F53" s="65">
        <v>0</v>
      </c>
      <c r="G53" s="69"/>
      <c r="H53" s="75">
        <v>1</v>
      </c>
      <c r="I53" s="74">
        <v>1</v>
      </c>
      <c r="J53" s="76">
        <f t="shared" si="1"/>
        <v>2</v>
      </c>
      <c r="K53" s="280" t="s">
        <v>189</v>
      </c>
      <c r="L53" s="281"/>
    </row>
    <row r="54" spans="1:12" ht="16.5" customHeight="1" thickBot="1" x14ac:dyDescent="0.3">
      <c r="A54" s="12"/>
      <c r="B54" s="274"/>
      <c r="C54" s="67" t="s">
        <v>173</v>
      </c>
      <c r="D54" s="89" t="s">
        <v>190</v>
      </c>
      <c r="E54" s="88"/>
      <c r="F54" s="87">
        <v>0</v>
      </c>
      <c r="G54" s="86"/>
      <c r="H54" s="85">
        <v>1</v>
      </c>
      <c r="I54" s="84">
        <v>1</v>
      </c>
      <c r="J54" s="73">
        <f t="shared" si="1"/>
        <v>2</v>
      </c>
      <c r="K54" s="72">
        <f>SUM(H45:H54)</f>
        <v>10</v>
      </c>
      <c r="L54" s="71">
        <f>SUM(I45:I54)</f>
        <v>10</v>
      </c>
    </row>
    <row r="55" spans="1:12" ht="16.5" customHeight="1" x14ac:dyDescent="0.25">
      <c r="A55" s="12"/>
      <c r="B55" s="278" t="s">
        <v>191</v>
      </c>
      <c r="C55" s="54" t="s">
        <v>191</v>
      </c>
      <c r="D55" s="60" t="s">
        <v>192</v>
      </c>
      <c r="E55" s="59" t="s">
        <v>193</v>
      </c>
      <c r="F55" s="65">
        <v>0</v>
      </c>
      <c r="G55" s="69" t="s">
        <v>17</v>
      </c>
      <c r="H55" s="75">
        <v>1</v>
      </c>
      <c r="I55" s="74">
        <v>1</v>
      </c>
      <c r="J55" s="83">
        <f t="shared" si="1"/>
        <v>2</v>
      </c>
      <c r="K55" s="82"/>
      <c r="L55" s="81"/>
    </row>
    <row r="56" spans="1:12" ht="16.5" customHeight="1" x14ac:dyDescent="0.25">
      <c r="A56" s="12"/>
      <c r="B56" s="279"/>
      <c r="C56" s="68" t="s">
        <v>191</v>
      </c>
      <c r="D56" s="60" t="s">
        <v>194</v>
      </c>
      <c r="E56" s="59" t="s">
        <v>195</v>
      </c>
      <c r="F56" s="65">
        <v>0</v>
      </c>
      <c r="G56" s="69" t="s">
        <v>17</v>
      </c>
      <c r="H56" s="75">
        <v>1</v>
      </c>
      <c r="I56" s="74">
        <v>1</v>
      </c>
      <c r="J56" s="76">
        <f t="shared" si="1"/>
        <v>2</v>
      </c>
      <c r="K56" s="80"/>
      <c r="L56" s="79"/>
    </row>
    <row r="57" spans="1:12" ht="16.5" customHeight="1" x14ac:dyDescent="0.25">
      <c r="A57" s="12"/>
      <c r="B57" s="279"/>
      <c r="C57" s="68" t="s">
        <v>191</v>
      </c>
      <c r="D57" s="60" t="s">
        <v>196</v>
      </c>
      <c r="E57" s="59" t="s">
        <v>197</v>
      </c>
      <c r="F57" s="65">
        <v>0</v>
      </c>
      <c r="G57" s="69" t="s">
        <v>198</v>
      </c>
      <c r="H57" s="75">
        <v>1</v>
      </c>
      <c r="I57" s="74">
        <v>1</v>
      </c>
      <c r="J57" s="76">
        <f t="shared" si="1"/>
        <v>2</v>
      </c>
      <c r="K57" s="78"/>
      <c r="L57" s="77"/>
    </row>
    <row r="58" spans="1:12" ht="16.5" customHeight="1" x14ac:dyDescent="0.25">
      <c r="A58" s="12"/>
      <c r="B58" s="279"/>
      <c r="C58" s="68" t="s">
        <v>191</v>
      </c>
      <c r="D58" s="60" t="s">
        <v>199</v>
      </c>
      <c r="E58" s="59" t="s">
        <v>200</v>
      </c>
      <c r="F58" s="65">
        <v>0</v>
      </c>
      <c r="G58" s="69" t="s">
        <v>198</v>
      </c>
      <c r="H58" s="75">
        <v>1</v>
      </c>
      <c r="I58" s="74">
        <v>1</v>
      </c>
      <c r="J58" s="76">
        <f t="shared" si="1"/>
        <v>2</v>
      </c>
      <c r="K58" s="78"/>
      <c r="L58" s="77"/>
    </row>
    <row r="59" spans="1:12" ht="16.5" customHeight="1" x14ac:dyDescent="0.25">
      <c r="A59" s="12"/>
      <c r="B59" s="279"/>
      <c r="C59" s="68" t="s">
        <v>191</v>
      </c>
      <c r="D59" s="60" t="s">
        <v>201</v>
      </c>
      <c r="E59" s="59" t="s">
        <v>202</v>
      </c>
      <c r="F59" s="65">
        <v>0</v>
      </c>
      <c r="G59" s="69" t="s">
        <v>198</v>
      </c>
      <c r="H59" s="75">
        <v>1</v>
      </c>
      <c r="I59" s="74">
        <v>1</v>
      </c>
      <c r="J59" s="76">
        <f t="shared" si="1"/>
        <v>2</v>
      </c>
      <c r="K59" s="78"/>
      <c r="L59" s="77"/>
    </row>
    <row r="60" spans="1:12" ht="14.25" x14ac:dyDescent="0.25">
      <c r="A60" s="12"/>
      <c r="B60" s="279"/>
      <c r="C60" s="68" t="s">
        <v>191</v>
      </c>
      <c r="D60" s="60" t="s">
        <v>203</v>
      </c>
      <c r="E60" s="59" t="s">
        <v>204</v>
      </c>
      <c r="F60" s="65">
        <v>0</v>
      </c>
      <c r="G60" s="69" t="s">
        <v>205</v>
      </c>
      <c r="H60" s="75">
        <v>1</v>
      </c>
      <c r="I60" s="74">
        <v>1</v>
      </c>
      <c r="J60" s="76">
        <f t="shared" si="1"/>
        <v>2</v>
      </c>
      <c r="K60" s="78"/>
      <c r="L60" s="77"/>
    </row>
    <row r="61" spans="1:12" ht="16.5" customHeight="1" x14ac:dyDescent="0.25">
      <c r="A61" s="12"/>
      <c r="B61" s="279"/>
      <c r="C61" s="68" t="s">
        <v>191</v>
      </c>
      <c r="D61" s="60" t="s">
        <v>206</v>
      </c>
      <c r="E61" s="59"/>
      <c r="F61" s="65">
        <v>0</v>
      </c>
      <c r="G61" s="69"/>
      <c r="H61" s="75">
        <v>1</v>
      </c>
      <c r="I61" s="74">
        <v>1</v>
      </c>
      <c r="J61" s="76">
        <f t="shared" si="1"/>
        <v>2</v>
      </c>
      <c r="K61" s="78"/>
      <c r="L61" s="77"/>
    </row>
    <row r="62" spans="1:12" ht="16.5" customHeight="1" thickBot="1" x14ac:dyDescent="0.3">
      <c r="A62" s="12"/>
      <c r="B62" s="279"/>
      <c r="C62" s="68" t="s">
        <v>191</v>
      </c>
      <c r="D62" s="60" t="s">
        <v>207</v>
      </c>
      <c r="E62" s="59"/>
      <c r="F62" s="65">
        <v>0</v>
      </c>
      <c r="G62" s="69"/>
      <c r="H62" s="75">
        <v>1</v>
      </c>
      <c r="I62" s="74">
        <v>1</v>
      </c>
      <c r="J62" s="76">
        <f t="shared" si="1"/>
        <v>2</v>
      </c>
      <c r="K62" s="78"/>
      <c r="L62" s="77"/>
    </row>
    <row r="63" spans="1:12" ht="16.5" customHeight="1" thickBot="1" x14ac:dyDescent="0.3">
      <c r="A63" s="12"/>
      <c r="B63" s="279"/>
      <c r="C63" s="68" t="s">
        <v>191</v>
      </c>
      <c r="D63" s="60" t="s">
        <v>208</v>
      </c>
      <c r="E63" s="59"/>
      <c r="F63" s="65"/>
      <c r="G63" s="69"/>
      <c r="H63" s="75">
        <v>1</v>
      </c>
      <c r="I63" s="74">
        <v>1</v>
      </c>
      <c r="J63" s="76">
        <f t="shared" si="1"/>
        <v>2</v>
      </c>
      <c r="K63" s="280" t="s">
        <v>209</v>
      </c>
      <c r="L63" s="281"/>
    </row>
    <row r="64" spans="1:12" ht="15" thickBot="1" x14ac:dyDescent="0.3">
      <c r="A64" s="12"/>
      <c r="B64" s="279"/>
      <c r="C64" s="132" t="s">
        <v>191</v>
      </c>
      <c r="D64" s="133" t="s">
        <v>210</v>
      </c>
      <c r="E64" s="134"/>
      <c r="F64" s="135"/>
      <c r="G64" s="136"/>
      <c r="H64" s="137">
        <v>1</v>
      </c>
      <c r="I64" s="138">
        <v>1</v>
      </c>
      <c r="J64" s="139">
        <f t="shared" si="1"/>
        <v>2</v>
      </c>
      <c r="K64" s="140">
        <f>SUM(H55:H64)</f>
        <v>10</v>
      </c>
      <c r="L64" s="141">
        <f>SUM(I55:I64)</f>
        <v>10</v>
      </c>
    </row>
    <row r="65" spans="1:12" ht="16.5" customHeight="1" x14ac:dyDescent="0.25">
      <c r="A65" s="12"/>
      <c r="B65" s="275" t="s">
        <v>211</v>
      </c>
      <c r="C65" s="70" t="s">
        <v>211</v>
      </c>
      <c r="D65" s="95" t="s">
        <v>212</v>
      </c>
      <c r="E65" s="94" t="s">
        <v>213</v>
      </c>
      <c r="F65" s="100">
        <v>0</v>
      </c>
      <c r="G65" s="92" t="s">
        <v>205</v>
      </c>
      <c r="H65" s="100">
        <v>1</v>
      </c>
      <c r="I65" s="99">
        <v>1</v>
      </c>
      <c r="J65" s="83">
        <f t="shared" si="1"/>
        <v>2</v>
      </c>
      <c r="K65" s="82"/>
      <c r="L65" s="81"/>
    </row>
    <row r="66" spans="1:12" ht="16.5" customHeight="1" x14ac:dyDescent="0.25">
      <c r="A66" s="12"/>
      <c r="B66" s="276"/>
      <c r="C66" s="68" t="s">
        <v>211</v>
      </c>
      <c r="D66" s="60" t="s">
        <v>214</v>
      </c>
      <c r="E66" s="61" t="s">
        <v>215</v>
      </c>
      <c r="F66" s="58">
        <v>0</v>
      </c>
      <c r="G66" s="69" t="s">
        <v>10</v>
      </c>
      <c r="H66" s="58">
        <v>1</v>
      </c>
      <c r="I66" s="57">
        <v>1</v>
      </c>
      <c r="J66" s="76">
        <f t="shared" si="1"/>
        <v>2</v>
      </c>
      <c r="K66" s="80"/>
      <c r="L66" s="79"/>
    </row>
    <row r="67" spans="1:12" ht="16.5" customHeight="1" x14ac:dyDescent="0.25">
      <c r="A67" s="12"/>
      <c r="B67" s="276"/>
      <c r="C67" s="68" t="s">
        <v>211</v>
      </c>
      <c r="D67" s="60" t="s">
        <v>216</v>
      </c>
      <c r="E67" s="61" t="s">
        <v>217</v>
      </c>
      <c r="F67" s="58">
        <v>0</v>
      </c>
      <c r="G67" s="69" t="s">
        <v>10</v>
      </c>
      <c r="H67" s="58">
        <v>1</v>
      </c>
      <c r="I67" s="57">
        <v>1</v>
      </c>
      <c r="J67" s="76">
        <f t="shared" si="1"/>
        <v>2</v>
      </c>
      <c r="K67" s="78"/>
      <c r="L67" s="77"/>
    </row>
    <row r="68" spans="1:12" ht="16.5" customHeight="1" x14ac:dyDescent="0.25">
      <c r="A68" s="12"/>
      <c r="B68" s="276"/>
      <c r="C68" s="68" t="s">
        <v>211</v>
      </c>
      <c r="D68" s="60" t="s">
        <v>218</v>
      </c>
      <c r="E68" s="59" t="s">
        <v>219</v>
      </c>
      <c r="F68" s="58">
        <v>0</v>
      </c>
      <c r="G68" s="69" t="s">
        <v>10</v>
      </c>
      <c r="H68" s="58">
        <v>1</v>
      </c>
      <c r="I68" s="57">
        <v>1</v>
      </c>
      <c r="J68" s="76">
        <f t="shared" si="1"/>
        <v>2</v>
      </c>
      <c r="K68" s="78"/>
      <c r="L68" s="77"/>
    </row>
    <row r="69" spans="1:12" ht="16.5" customHeight="1" x14ac:dyDescent="0.25">
      <c r="A69" s="12"/>
      <c r="B69" s="276"/>
      <c r="C69" s="68" t="s">
        <v>211</v>
      </c>
      <c r="D69" s="60" t="s">
        <v>220</v>
      </c>
      <c r="E69" s="59" t="s">
        <v>221</v>
      </c>
      <c r="F69" s="58">
        <v>0</v>
      </c>
      <c r="G69" s="69" t="s">
        <v>10</v>
      </c>
      <c r="H69" s="58">
        <v>1</v>
      </c>
      <c r="I69" s="57">
        <v>1</v>
      </c>
      <c r="J69" s="76">
        <f t="shared" si="1"/>
        <v>2</v>
      </c>
      <c r="K69" s="78"/>
      <c r="L69" s="77"/>
    </row>
    <row r="70" spans="1:12" ht="16.5" customHeight="1" x14ac:dyDescent="0.25">
      <c r="A70" s="12"/>
      <c r="B70" s="276"/>
      <c r="C70" s="68" t="s">
        <v>211</v>
      </c>
      <c r="D70" s="60" t="s">
        <v>222</v>
      </c>
      <c r="E70" s="59" t="s">
        <v>223</v>
      </c>
      <c r="F70" s="58">
        <v>0</v>
      </c>
      <c r="G70" s="69" t="s">
        <v>140</v>
      </c>
      <c r="H70" s="58">
        <v>1</v>
      </c>
      <c r="I70" s="57">
        <v>1</v>
      </c>
      <c r="J70" s="76">
        <f t="shared" si="1"/>
        <v>2</v>
      </c>
      <c r="K70" s="78"/>
      <c r="L70" s="77"/>
    </row>
    <row r="71" spans="1:12" ht="16.5" customHeight="1" x14ac:dyDescent="0.25">
      <c r="A71" s="12"/>
      <c r="B71" s="276"/>
      <c r="C71" s="68" t="s">
        <v>211</v>
      </c>
      <c r="D71" s="60" t="s">
        <v>224</v>
      </c>
      <c r="E71" s="59" t="s">
        <v>225</v>
      </c>
      <c r="F71" s="58">
        <v>0</v>
      </c>
      <c r="G71" s="69" t="s">
        <v>226</v>
      </c>
      <c r="H71" s="58">
        <v>1</v>
      </c>
      <c r="I71" s="57">
        <v>1</v>
      </c>
      <c r="J71" s="76">
        <f t="shared" si="1"/>
        <v>2</v>
      </c>
      <c r="K71" s="78"/>
      <c r="L71" s="77"/>
    </row>
    <row r="72" spans="1:12" ht="16.5" customHeight="1" x14ac:dyDescent="0.25">
      <c r="A72" s="12"/>
      <c r="B72" s="276"/>
      <c r="C72" s="68" t="s">
        <v>211</v>
      </c>
      <c r="D72" s="60" t="s">
        <v>227</v>
      </c>
      <c r="E72" s="61"/>
      <c r="F72" s="58">
        <v>0</v>
      </c>
      <c r="G72" s="69"/>
      <c r="H72" s="58">
        <v>1</v>
      </c>
      <c r="I72" s="57">
        <v>1</v>
      </c>
      <c r="J72" s="76">
        <f t="shared" si="1"/>
        <v>2</v>
      </c>
      <c r="K72" s="78"/>
      <c r="L72" s="77"/>
    </row>
    <row r="73" spans="1:12" ht="16.5" customHeight="1" x14ac:dyDescent="0.25">
      <c r="A73" s="12"/>
      <c r="B73" s="276"/>
      <c r="C73" s="68" t="s">
        <v>211</v>
      </c>
      <c r="D73" s="60" t="s">
        <v>228</v>
      </c>
      <c r="E73" s="61"/>
      <c r="F73" s="58">
        <v>0</v>
      </c>
      <c r="G73" s="69"/>
      <c r="H73" s="58">
        <v>1</v>
      </c>
      <c r="I73" s="57">
        <v>1</v>
      </c>
      <c r="J73" s="76">
        <f t="shared" si="1"/>
        <v>2</v>
      </c>
      <c r="K73" s="78"/>
      <c r="L73" s="77"/>
    </row>
    <row r="74" spans="1:12" ht="16.5" customHeight="1" thickBot="1" x14ac:dyDescent="0.3">
      <c r="A74" s="12"/>
      <c r="B74" s="276"/>
      <c r="C74" s="68" t="s">
        <v>211</v>
      </c>
      <c r="D74" s="60" t="s">
        <v>229</v>
      </c>
      <c r="E74" s="61"/>
      <c r="F74" s="58">
        <v>0</v>
      </c>
      <c r="G74" s="69"/>
      <c r="H74" s="58">
        <v>1</v>
      </c>
      <c r="I74" s="57">
        <v>1</v>
      </c>
      <c r="J74" s="76">
        <f t="shared" ref="J74:J96" si="2">SUM(H74:I74)</f>
        <v>2</v>
      </c>
      <c r="K74" s="78"/>
      <c r="L74" s="77"/>
    </row>
    <row r="75" spans="1:12" ht="16.5" customHeight="1" thickBot="1" x14ac:dyDescent="0.3">
      <c r="A75" s="12"/>
      <c r="B75" s="276"/>
      <c r="C75" s="68" t="s">
        <v>211</v>
      </c>
      <c r="D75" s="60" t="s">
        <v>230</v>
      </c>
      <c r="E75" s="61"/>
      <c r="F75" s="58">
        <v>0</v>
      </c>
      <c r="G75" s="69"/>
      <c r="H75" s="58">
        <v>1</v>
      </c>
      <c r="I75" s="57">
        <v>1</v>
      </c>
      <c r="J75" s="76">
        <f t="shared" si="2"/>
        <v>2</v>
      </c>
      <c r="K75" s="280" t="s">
        <v>231</v>
      </c>
      <c r="L75" s="281"/>
    </row>
    <row r="76" spans="1:12" ht="16.5" customHeight="1" thickBot="1" x14ac:dyDescent="0.3">
      <c r="A76" s="12"/>
      <c r="B76" s="277"/>
      <c r="C76" s="67" t="s">
        <v>211</v>
      </c>
      <c r="D76" s="89" t="s">
        <v>232</v>
      </c>
      <c r="E76" s="98"/>
      <c r="F76" s="97">
        <v>0</v>
      </c>
      <c r="G76" s="86"/>
      <c r="H76" s="97">
        <v>1</v>
      </c>
      <c r="I76" s="96">
        <v>1</v>
      </c>
      <c r="J76" s="73">
        <f t="shared" si="2"/>
        <v>2</v>
      </c>
      <c r="K76" s="72">
        <f>SUM(H65:H76)</f>
        <v>12</v>
      </c>
      <c r="L76" s="71">
        <f>SUM(I65:I76)</f>
        <v>12</v>
      </c>
    </row>
    <row r="77" spans="1:12" ht="16.5" customHeight="1" x14ac:dyDescent="0.25">
      <c r="A77" s="12"/>
      <c r="B77" s="278" t="s">
        <v>233</v>
      </c>
      <c r="C77" s="70" t="s">
        <v>233</v>
      </c>
      <c r="D77" s="95" t="s">
        <v>234</v>
      </c>
      <c r="E77" s="94" t="s">
        <v>235</v>
      </c>
      <c r="F77" s="58">
        <v>0</v>
      </c>
      <c r="G77" s="142" t="s">
        <v>140</v>
      </c>
      <c r="H77" s="143">
        <v>1</v>
      </c>
      <c r="I77" s="144">
        <v>1</v>
      </c>
      <c r="J77" s="83">
        <f t="shared" si="2"/>
        <v>2</v>
      </c>
      <c r="K77" s="82"/>
      <c r="L77" s="81"/>
    </row>
    <row r="78" spans="1:12" ht="16.5" customHeight="1" x14ac:dyDescent="0.25">
      <c r="A78" s="12"/>
      <c r="B78" s="279"/>
      <c r="C78" s="68" t="s">
        <v>233</v>
      </c>
      <c r="D78" s="60" t="s">
        <v>236</v>
      </c>
      <c r="E78" s="59" t="s">
        <v>237</v>
      </c>
      <c r="F78" s="58">
        <v>0</v>
      </c>
      <c r="G78" s="66" t="s">
        <v>140</v>
      </c>
      <c r="H78" s="63">
        <v>1</v>
      </c>
      <c r="I78" s="62">
        <v>1</v>
      </c>
      <c r="J78" s="76">
        <f t="shared" si="2"/>
        <v>2</v>
      </c>
      <c r="K78" s="80"/>
      <c r="L78" s="79"/>
    </row>
    <row r="79" spans="1:12" ht="16.5" customHeight="1" x14ac:dyDescent="0.25">
      <c r="A79" s="12"/>
      <c r="B79" s="279"/>
      <c r="C79" s="68" t="s">
        <v>233</v>
      </c>
      <c r="D79" s="60" t="s">
        <v>238</v>
      </c>
      <c r="E79" s="59" t="s">
        <v>239</v>
      </c>
      <c r="F79" s="58">
        <v>0</v>
      </c>
      <c r="G79" s="66" t="s">
        <v>140</v>
      </c>
      <c r="H79" s="63">
        <v>1</v>
      </c>
      <c r="I79" s="62">
        <v>1</v>
      </c>
      <c r="J79" s="76">
        <f t="shared" si="2"/>
        <v>2</v>
      </c>
      <c r="K79" s="80"/>
      <c r="L79" s="79"/>
    </row>
    <row r="80" spans="1:12" ht="16.5" customHeight="1" x14ac:dyDescent="0.25">
      <c r="A80" s="12"/>
      <c r="B80" s="279"/>
      <c r="C80" s="68" t="s">
        <v>233</v>
      </c>
      <c r="D80" s="60" t="s">
        <v>240</v>
      </c>
      <c r="E80" s="59" t="s">
        <v>241</v>
      </c>
      <c r="F80" s="58">
        <v>0</v>
      </c>
      <c r="G80" s="66" t="s">
        <v>140</v>
      </c>
      <c r="H80" s="63">
        <v>1</v>
      </c>
      <c r="I80" s="62">
        <v>1</v>
      </c>
      <c r="J80" s="76">
        <f t="shared" si="2"/>
        <v>2</v>
      </c>
      <c r="K80" s="80"/>
      <c r="L80" s="79"/>
    </row>
    <row r="81" spans="1:12" ht="16.5" customHeight="1" x14ac:dyDescent="0.25">
      <c r="A81" s="12"/>
      <c r="B81" s="279"/>
      <c r="C81" s="68" t="s">
        <v>233</v>
      </c>
      <c r="D81" s="60" t="s">
        <v>242</v>
      </c>
      <c r="E81" s="59" t="s">
        <v>243</v>
      </c>
      <c r="F81" s="58">
        <v>0</v>
      </c>
      <c r="G81" s="66" t="s">
        <v>140</v>
      </c>
      <c r="H81" s="63">
        <v>1</v>
      </c>
      <c r="I81" s="62">
        <v>1</v>
      </c>
      <c r="J81" s="76">
        <f t="shared" si="2"/>
        <v>2</v>
      </c>
      <c r="K81" s="80"/>
      <c r="L81" s="79"/>
    </row>
    <row r="82" spans="1:12" ht="16.5" customHeight="1" x14ac:dyDescent="0.25">
      <c r="A82" s="12"/>
      <c r="B82" s="279"/>
      <c r="C82" s="68" t="s">
        <v>233</v>
      </c>
      <c r="D82" s="60" t="s">
        <v>244</v>
      </c>
      <c r="E82" s="59" t="s">
        <v>245</v>
      </c>
      <c r="F82" s="58">
        <v>0</v>
      </c>
      <c r="G82" s="66" t="s">
        <v>140</v>
      </c>
      <c r="H82" s="63">
        <v>1</v>
      </c>
      <c r="I82" s="62">
        <v>1</v>
      </c>
      <c r="J82" s="76">
        <f t="shared" si="2"/>
        <v>2</v>
      </c>
      <c r="K82" s="80"/>
      <c r="L82" s="79"/>
    </row>
    <row r="83" spans="1:12" ht="16.5" customHeight="1" x14ac:dyDescent="0.25">
      <c r="A83" s="12"/>
      <c r="B83" s="279"/>
      <c r="C83" s="68" t="s">
        <v>233</v>
      </c>
      <c r="D83" s="60" t="s">
        <v>246</v>
      </c>
      <c r="E83" s="59" t="s">
        <v>247</v>
      </c>
      <c r="F83" s="58">
        <v>0</v>
      </c>
      <c r="G83" s="66" t="s">
        <v>164</v>
      </c>
      <c r="H83" s="63">
        <v>1</v>
      </c>
      <c r="I83" s="62">
        <v>1</v>
      </c>
      <c r="J83" s="76">
        <f t="shared" si="2"/>
        <v>2</v>
      </c>
      <c r="K83" s="80"/>
      <c r="L83" s="79"/>
    </row>
    <row r="84" spans="1:12" ht="16.5" customHeight="1" x14ac:dyDescent="0.25">
      <c r="A84" s="12"/>
      <c r="B84" s="279"/>
      <c r="C84" s="68" t="s">
        <v>233</v>
      </c>
      <c r="D84" s="60" t="s">
        <v>248</v>
      </c>
      <c r="E84" s="59"/>
      <c r="F84" s="58">
        <v>0</v>
      </c>
      <c r="G84" s="66"/>
      <c r="H84" s="63">
        <v>1</v>
      </c>
      <c r="I84" s="62">
        <v>1</v>
      </c>
      <c r="J84" s="76">
        <f t="shared" si="2"/>
        <v>2</v>
      </c>
      <c r="K84" s="80"/>
      <c r="L84" s="79"/>
    </row>
    <row r="85" spans="1:12" ht="16.5" customHeight="1" x14ac:dyDescent="0.25">
      <c r="A85" s="12"/>
      <c r="B85" s="279"/>
      <c r="C85" s="68" t="s">
        <v>233</v>
      </c>
      <c r="D85" s="60" t="s">
        <v>249</v>
      </c>
      <c r="E85" s="59"/>
      <c r="F85" s="58">
        <v>0</v>
      </c>
      <c r="G85" s="66"/>
      <c r="H85" s="63">
        <v>1</v>
      </c>
      <c r="I85" s="62">
        <v>1</v>
      </c>
      <c r="J85" s="76">
        <f t="shared" si="2"/>
        <v>2</v>
      </c>
      <c r="K85" s="80"/>
      <c r="L85" s="79"/>
    </row>
    <row r="86" spans="1:12" ht="16.5" customHeight="1" x14ac:dyDescent="0.25">
      <c r="A86" s="12"/>
      <c r="B86" s="279"/>
      <c r="C86" s="68" t="s">
        <v>233</v>
      </c>
      <c r="D86" s="60" t="s">
        <v>250</v>
      </c>
      <c r="E86" s="59"/>
      <c r="F86" s="58">
        <v>0</v>
      </c>
      <c r="G86" s="66"/>
      <c r="H86" s="63">
        <v>1</v>
      </c>
      <c r="I86" s="62">
        <v>1</v>
      </c>
      <c r="J86" s="76">
        <f t="shared" si="2"/>
        <v>2</v>
      </c>
      <c r="K86" s="80"/>
      <c r="L86" s="79"/>
    </row>
    <row r="87" spans="1:12" ht="16.5" customHeight="1" x14ac:dyDescent="0.25">
      <c r="A87" s="12"/>
      <c r="B87" s="279"/>
      <c r="C87" s="68" t="s">
        <v>233</v>
      </c>
      <c r="D87" s="60" t="s">
        <v>251</v>
      </c>
      <c r="E87" s="59"/>
      <c r="F87" s="58">
        <v>0</v>
      </c>
      <c r="G87" s="66"/>
      <c r="H87" s="63">
        <v>1</v>
      </c>
      <c r="I87" s="62">
        <v>1</v>
      </c>
      <c r="J87" s="76">
        <f t="shared" si="2"/>
        <v>2</v>
      </c>
      <c r="K87" s="80"/>
      <c r="L87" s="79"/>
    </row>
    <row r="88" spans="1:12" ht="16.5" customHeight="1" x14ac:dyDescent="0.25">
      <c r="A88" s="12"/>
      <c r="B88" s="279"/>
      <c r="C88" s="68" t="s">
        <v>233</v>
      </c>
      <c r="D88" s="60" t="s">
        <v>252</v>
      </c>
      <c r="E88" s="59"/>
      <c r="F88" s="58">
        <v>0</v>
      </c>
      <c r="G88" s="66"/>
      <c r="H88" s="63">
        <v>1</v>
      </c>
      <c r="I88" s="62">
        <v>1</v>
      </c>
      <c r="J88" s="76">
        <f t="shared" si="2"/>
        <v>2</v>
      </c>
      <c r="K88" s="80"/>
      <c r="L88" s="79"/>
    </row>
    <row r="89" spans="1:12" ht="16.5" customHeight="1" x14ac:dyDescent="0.25">
      <c r="A89" s="12"/>
      <c r="B89" s="279"/>
      <c r="C89" s="68" t="s">
        <v>233</v>
      </c>
      <c r="D89" s="60" t="s">
        <v>253</v>
      </c>
      <c r="E89" s="59"/>
      <c r="F89" s="58">
        <v>0</v>
      </c>
      <c r="G89" s="66"/>
      <c r="H89" s="63">
        <v>1</v>
      </c>
      <c r="I89" s="62">
        <v>1</v>
      </c>
      <c r="J89" s="76">
        <f t="shared" si="2"/>
        <v>2</v>
      </c>
      <c r="K89" s="80"/>
      <c r="L89" s="79"/>
    </row>
    <row r="90" spans="1:12" ht="16.5" customHeight="1" x14ac:dyDescent="0.25">
      <c r="A90" s="12"/>
      <c r="B90" s="279"/>
      <c r="C90" s="68" t="s">
        <v>233</v>
      </c>
      <c r="D90" s="60" t="s">
        <v>254</v>
      </c>
      <c r="E90" s="59"/>
      <c r="F90" s="58">
        <v>0</v>
      </c>
      <c r="G90" s="66"/>
      <c r="H90" s="63">
        <v>1</v>
      </c>
      <c r="I90" s="62">
        <v>1</v>
      </c>
      <c r="J90" s="76">
        <f t="shared" si="2"/>
        <v>2</v>
      </c>
      <c r="K90" s="78"/>
      <c r="L90" s="77"/>
    </row>
    <row r="91" spans="1:12" ht="16.5" customHeight="1" x14ac:dyDescent="0.25">
      <c r="A91" s="12"/>
      <c r="B91" s="279"/>
      <c r="C91" s="68" t="s">
        <v>233</v>
      </c>
      <c r="D91" s="60" t="s">
        <v>255</v>
      </c>
      <c r="E91" s="59"/>
      <c r="F91" s="58">
        <v>0</v>
      </c>
      <c r="G91" s="64"/>
      <c r="H91" s="63">
        <v>1</v>
      </c>
      <c r="I91" s="62">
        <v>1</v>
      </c>
      <c r="J91" s="76">
        <f t="shared" si="2"/>
        <v>2</v>
      </c>
      <c r="K91" s="78"/>
      <c r="L91" s="77"/>
    </row>
    <row r="92" spans="1:12" ht="16.5" customHeight="1" x14ac:dyDescent="0.25">
      <c r="A92" s="12"/>
      <c r="B92" s="279"/>
      <c r="C92" s="68" t="s">
        <v>233</v>
      </c>
      <c r="D92" s="60" t="s">
        <v>256</v>
      </c>
      <c r="E92" s="59"/>
      <c r="F92" s="58">
        <v>0</v>
      </c>
      <c r="G92" s="64"/>
      <c r="H92" s="63">
        <v>1</v>
      </c>
      <c r="I92" s="62">
        <v>1</v>
      </c>
      <c r="J92" s="76">
        <f t="shared" si="2"/>
        <v>2</v>
      </c>
      <c r="K92" s="78"/>
      <c r="L92" s="77"/>
    </row>
    <row r="93" spans="1:12" ht="16.5" customHeight="1" x14ac:dyDescent="0.25">
      <c r="A93" s="12"/>
      <c r="B93" s="279"/>
      <c r="C93" s="68" t="s">
        <v>233</v>
      </c>
      <c r="D93" s="60" t="s">
        <v>257</v>
      </c>
      <c r="E93" s="59"/>
      <c r="F93" s="58">
        <v>0</v>
      </c>
      <c r="G93" s="64"/>
      <c r="H93" s="63">
        <v>1</v>
      </c>
      <c r="I93" s="62">
        <v>1</v>
      </c>
      <c r="J93" s="76">
        <f t="shared" si="2"/>
        <v>2</v>
      </c>
      <c r="K93" s="78"/>
      <c r="L93" s="77"/>
    </row>
    <row r="94" spans="1:12" ht="15" customHeight="1" thickBot="1" x14ac:dyDescent="0.3">
      <c r="A94" s="12"/>
      <c r="B94" s="279"/>
      <c r="C94" s="68" t="s">
        <v>233</v>
      </c>
      <c r="D94" s="60" t="s">
        <v>258</v>
      </c>
      <c r="E94" s="59"/>
      <c r="F94" s="58">
        <v>0</v>
      </c>
      <c r="G94" s="64"/>
      <c r="H94" s="63">
        <v>1</v>
      </c>
      <c r="I94" s="62">
        <v>1</v>
      </c>
      <c r="J94" s="76">
        <f t="shared" si="2"/>
        <v>2</v>
      </c>
      <c r="K94" s="78"/>
      <c r="L94" s="77"/>
    </row>
    <row r="95" spans="1:12" ht="15" thickBot="1" x14ac:dyDescent="0.3">
      <c r="A95" s="12"/>
      <c r="B95" s="279"/>
      <c r="C95" s="68" t="s">
        <v>233</v>
      </c>
      <c r="D95" s="60" t="s">
        <v>259</v>
      </c>
      <c r="E95" s="59"/>
      <c r="F95" s="58">
        <v>0</v>
      </c>
      <c r="G95" s="64"/>
      <c r="H95" s="63">
        <v>1</v>
      </c>
      <c r="I95" s="62">
        <v>1</v>
      </c>
      <c r="J95" s="76">
        <f t="shared" si="2"/>
        <v>2</v>
      </c>
      <c r="K95" s="280" t="s">
        <v>260</v>
      </c>
      <c r="L95" s="281"/>
    </row>
    <row r="96" spans="1:12" ht="16.5" customHeight="1" thickBot="1" x14ac:dyDescent="0.3">
      <c r="A96" s="12"/>
      <c r="B96" s="279"/>
      <c r="C96" s="68" t="s">
        <v>233</v>
      </c>
      <c r="D96" s="60" t="s">
        <v>261</v>
      </c>
      <c r="E96" s="59"/>
      <c r="F96" s="58">
        <v>0</v>
      </c>
      <c r="G96" s="64"/>
      <c r="H96" s="63">
        <v>1</v>
      </c>
      <c r="I96" s="62">
        <v>1</v>
      </c>
      <c r="J96" s="76">
        <f t="shared" si="2"/>
        <v>2</v>
      </c>
      <c r="K96" s="72">
        <f>SUM(H77:H96)</f>
        <v>20</v>
      </c>
      <c r="L96" s="71">
        <f>SUM(I77:I96)</f>
        <v>20</v>
      </c>
    </row>
    <row r="97" spans="1:12" ht="16.5" customHeight="1" x14ac:dyDescent="0.25">
      <c r="A97" s="12"/>
      <c r="B97" s="278" t="s">
        <v>262</v>
      </c>
      <c r="C97" s="102" t="s">
        <v>262</v>
      </c>
      <c r="D97" s="95" t="s">
        <v>263</v>
      </c>
      <c r="E97" s="94" t="s">
        <v>264</v>
      </c>
      <c r="F97" s="244"/>
      <c r="G97" s="245"/>
      <c r="H97" s="100">
        <v>1</v>
      </c>
      <c r="I97" s="99">
        <v>1</v>
      </c>
      <c r="J97" s="83">
        <f t="shared" ref="J97:J102" si="3">SUM(H97:I97)</f>
        <v>2</v>
      </c>
      <c r="K97" s="145"/>
      <c r="L97" s="81"/>
    </row>
    <row r="98" spans="1:12" ht="16.5" customHeight="1" x14ac:dyDescent="0.25">
      <c r="A98" s="12"/>
      <c r="B98" s="279"/>
      <c r="C98" s="68" t="s">
        <v>262</v>
      </c>
      <c r="D98" s="60" t="s">
        <v>265</v>
      </c>
      <c r="E98" s="61"/>
      <c r="F98" s="246"/>
      <c r="G98" s="247"/>
      <c r="H98" s="58">
        <v>1</v>
      </c>
      <c r="I98" s="57">
        <v>1</v>
      </c>
      <c r="J98" s="76">
        <f t="shared" si="3"/>
        <v>2</v>
      </c>
      <c r="K98" s="78"/>
      <c r="L98" s="77"/>
    </row>
    <row r="99" spans="1:12" ht="16.5" customHeight="1" x14ac:dyDescent="0.25">
      <c r="A99" s="12"/>
      <c r="B99" s="279"/>
      <c r="C99" s="68" t="s">
        <v>262</v>
      </c>
      <c r="D99" s="60" t="s">
        <v>266</v>
      </c>
      <c r="E99" s="61"/>
      <c r="F99" s="246"/>
      <c r="G99" s="247"/>
      <c r="H99" s="58">
        <v>1</v>
      </c>
      <c r="I99" s="57">
        <v>1</v>
      </c>
      <c r="J99" s="76">
        <f t="shared" si="3"/>
        <v>2</v>
      </c>
      <c r="K99" s="78"/>
      <c r="L99" s="77"/>
    </row>
    <row r="100" spans="1:12" ht="16.5" customHeight="1" thickBot="1" x14ac:dyDescent="0.3">
      <c r="A100" s="12"/>
      <c r="B100" s="279"/>
      <c r="C100" s="68" t="s">
        <v>262</v>
      </c>
      <c r="D100" s="60" t="s">
        <v>267</v>
      </c>
      <c r="E100" s="59"/>
      <c r="F100" s="246"/>
      <c r="G100" s="247"/>
      <c r="H100" s="58">
        <v>1</v>
      </c>
      <c r="I100" s="57">
        <v>1</v>
      </c>
      <c r="J100" s="76">
        <f t="shared" si="3"/>
        <v>2</v>
      </c>
      <c r="K100" s="78"/>
      <c r="L100" s="77"/>
    </row>
    <row r="101" spans="1:12" ht="16.5" customHeight="1" thickBot="1" x14ac:dyDescent="0.3">
      <c r="A101" s="12"/>
      <c r="B101" s="279"/>
      <c r="C101" s="68" t="s">
        <v>262</v>
      </c>
      <c r="D101" s="60" t="s">
        <v>268</v>
      </c>
      <c r="E101" s="61"/>
      <c r="F101" s="246"/>
      <c r="G101" s="247"/>
      <c r="H101" s="58">
        <v>1</v>
      </c>
      <c r="I101" s="57">
        <v>1</v>
      </c>
      <c r="J101" s="76">
        <f t="shared" si="3"/>
        <v>2</v>
      </c>
      <c r="K101" s="280" t="s">
        <v>269</v>
      </c>
      <c r="L101" s="281"/>
    </row>
    <row r="102" spans="1:12" ht="16.5" customHeight="1" thickBot="1" x14ac:dyDescent="0.3">
      <c r="A102" s="12"/>
      <c r="B102" s="283"/>
      <c r="C102" s="67" t="s">
        <v>262</v>
      </c>
      <c r="D102" s="89" t="s">
        <v>270</v>
      </c>
      <c r="E102" s="88"/>
      <c r="F102" s="248"/>
      <c r="G102" s="249"/>
      <c r="H102" s="97">
        <v>1</v>
      </c>
      <c r="I102" s="96">
        <v>1</v>
      </c>
      <c r="J102" s="73">
        <f t="shared" si="3"/>
        <v>2</v>
      </c>
      <c r="K102" s="72">
        <f>SUM(H97:H102)</f>
        <v>6</v>
      </c>
      <c r="L102" s="71">
        <f>SUM(I97:I102)</f>
        <v>6</v>
      </c>
    </row>
    <row r="103" spans="1:12" s="151" customFormat="1" ht="14.25" x14ac:dyDescent="0.25">
      <c r="A103" s="146"/>
      <c r="B103" s="147"/>
      <c r="C103" s="146"/>
      <c r="D103" s="146"/>
      <c r="E103" s="146"/>
      <c r="F103" s="146"/>
      <c r="G103" s="146"/>
      <c r="H103" s="148"/>
      <c r="I103" s="148"/>
      <c r="J103" s="162"/>
      <c r="K103" s="149"/>
      <c r="L103" s="150"/>
    </row>
    <row r="104" spans="1:12" s="151" customFormat="1" ht="14.25" x14ac:dyDescent="0.25">
      <c r="A104" s="146"/>
      <c r="B104" s="149"/>
      <c r="C104" s="152"/>
      <c r="D104" s="152"/>
      <c r="E104" s="152"/>
      <c r="F104" s="149"/>
      <c r="G104" s="149"/>
      <c r="H104" s="149"/>
      <c r="I104" s="149"/>
      <c r="J104" s="153"/>
      <c r="K104" s="149"/>
      <c r="L104" s="150"/>
    </row>
    <row r="105" spans="1:12" s="151" customFormat="1" ht="14.25" x14ac:dyDescent="0.25">
      <c r="A105" s="146"/>
      <c r="B105" s="149"/>
      <c r="C105" s="152"/>
      <c r="D105" s="152"/>
      <c r="E105" s="152"/>
      <c r="F105" s="149"/>
      <c r="G105" s="149"/>
      <c r="H105" s="154" t="s">
        <v>100</v>
      </c>
      <c r="I105" s="154" t="s">
        <v>101</v>
      </c>
      <c r="J105" s="154" t="s">
        <v>102</v>
      </c>
      <c r="K105" s="155"/>
      <c r="L105" s="150"/>
    </row>
    <row r="106" spans="1:12" s="151" customFormat="1" ht="14.25" x14ac:dyDescent="0.25">
      <c r="A106" s="146"/>
      <c r="B106" s="149"/>
      <c r="C106" s="152"/>
      <c r="D106" s="152"/>
      <c r="E106" s="152"/>
      <c r="F106" s="149"/>
      <c r="G106" s="156" t="s">
        <v>271</v>
      </c>
      <c r="H106" s="157">
        <f t="shared" ref="H106:I106" si="4">SUM(H9:H102)</f>
        <v>94</v>
      </c>
      <c r="I106" s="157">
        <f t="shared" si="4"/>
        <v>94</v>
      </c>
      <c r="J106" s="157">
        <f>SUM(J9:J102)</f>
        <v>188</v>
      </c>
      <c r="K106" s="161">
        <f t="shared" ref="K106:L106" si="5">SUM(K102,K96,K76,K64,K54,K44,K32,K20)</f>
        <v>94</v>
      </c>
      <c r="L106" s="223">
        <f t="shared" si="5"/>
        <v>94</v>
      </c>
    </row>
    <row r="107" spans="1:12" s="151" customFormat="1" ht="14.25" x14ac:dyDescent="0.25">
      <c r="A107" s="146"/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50"/>
    </row>
    <row r="108" spans="1:12" s="151" customFormat="1" ht="14.25" x14ac:dyDescent="0.25">
      <c r="A108" s="146"/>
      <c r="B108" s="149"/>
      <c r="C108" s="149"/>
      <c r="D108" s="149"/>
      <c r="E108" s="149"/>
      <c r="F108" s="149"/>
      <c r="G108" s="149"/>
      <c r="H108" s="149"/>
      <c r="I108" s="149"/>
      <c r="J108" s="149"/>
      <c r="K108" s="149"/>
      <c r="L108" s="150"/>
    </row>
    <row r="109" spans="1:12" s="151" customFormat="1" ht="14.25" x14ac:dyDescent="0.25">
      <c r="A109" s="146"/>
      <c r="B109" s="284" t="s">
        <v>272</v>
      </c>
      <c r="C109" s="285"/>
      <c r="D109" s="285"/>
      <c r="E109" s="285"/>
      <c r="F109" s="285"/>
      <c r="G109" s="285"/>
      <c r="H109" s="285"/>
      <c r="I109" s="285"/>
      <c r="J109" s="285"/>
      <c r="K109" s="286"/>
      <c r="L109" s="150"/>
    </row>
    <row r="110" spans="1:12" s="151" customFormat="1" ht="14.25" x14ac:dyDescent="0.25">
      <c r="A110" s="146"/>
      <c r="B110" s="287"/>
      <c r="C110" s="288"/>
      <c r="D110" s="288"/>
      <c r="E110" s="288"/>
      <c r="F110" s="288"/>
      <c r="G110" s="288"/>
      <c r="H110" s="288"/>
      <c r="I110" s="288"/>
      <c r="J110" s="288"/>
      <c r="K110" s="289"/>
      <c r="L110" s="150"/>
    </row>
    <row r="111" spans="1:12" s="151" customFormat="1" ht="14.25" x14ac:dyDescent="0.25">
      <c r="A111" s="146"/>
      <c r="B111" s="290"/>
      <c r="C111" s="291"/>
      <c r="D111" s="291"/>
      <c r="E111" s="291"/>
      <c r="F111" s="291"/>
      <c r="G111" s="291"/>
      <c r="H111" s="291"/>
      <c r="I111" s="291"/>
      <c r="J111" s="291"/>
      <c r="K111" s="292"/>
      <c r="L111" s="150"/>
    </row>
    <row r="112" spans="1:12" s="151" customFormat="1" ht="14.25" x14ac:dyDescent="0.25">
      <c r="A112" s="158"/>
      <c r="B112" s="153"/>
      <c r="C112" s="159"/>
      <c r="D112" s="159"/>
      <c r="E112" s="159"/>
      <c r="F112" s="153"/>
      <c r="G112" s="153"/>
      <c r="H112" s="153"/>
      <c r="I112" s="153"/>
      <c r="J112" s="153"/>
      <c r="K112" s="153"/>
      <c r="L112" s="160"/>
    </row>
  </sheetData>
  <sheetProtection selectLockedCells="1"/>
  <mergeCells count="17">
    <mergeCell ref="B97:B102"/>
    <mergeCell ref="K101:L101"/>
    <mergeCell ref="B109:K111"/>
    <mergeCell ref="K95:L95"/>
    <mergeCell ref="K75:L75"/>
    <mergeCell ref="B77:B96"/>
    <mergeCell ref="B9:B20"/>
    <mergeCell ref="B45:B54"/>
    <mergeCell ref="B65:B76"/>
    <mergeCell ref="B55:B64"/>
    <mergeCell ref="K63:L63"/>
    <mergeCell ref="K19:L19"/>
    <mergeCell ref="K31:L31"/>
    <mergeCell ref="B21:B32"/>
    <mergeCell ref="K43:L43"/>
    <mergeCell ref="B33:B44"/>
    <mergeCell ref="K53:L53"/>
  </mergeCells>
  <phoneticPr fontId="28" type="noConversion"/>
  <printOptions horizontalCentered="1"/>
  <pageMargins left="0.51181102362204722" right="0" top="0.39370078740157483" bottom="0.51181102362204722" header="0.51181102362204722" footer="0"/>
  <pageSetup paperSize="9" scale="77" firstPageNumber="32" fitToHeight="13" orientation="portrait" useFirstPageNumber="1" horizontalDpi="300" verticalDpi="300" r:id="rId1"/>
  <headerFooter alignWithMargins="0">
    <oddFooter>&amp;L&amp;"Arial,Normal"&amp;8&amp;F/&amp;A&amp;R&amp;"Arial,Normal"&amp;8&amp;P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0D88-55AE-4A8B-B7CC-62DFFCEFCFA3}">
  <dimension ref="A1:IV48"/>
  <sheetViews>
    <sheetView zoomScale="80" zoomScaleNormal="8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E4" sqref="E4"/>
    </sheetView>
  </sheetViews>
  <sheetFormatPr defaultRowHeight="12.75" x14ac:dyDescent="0.15"/>
  <cols>
    <col min="1" max="1" width="10.7109375" style="54" customWidth="1"/>
    <col min="2" max="2" width="8" style="4" customWidth="1"/>
    <col min="3" max="3" width="37.7109375" style="4" customWidth="1"/>
    <col min="4" max="4" width="23.5703125" style="4" customWidth="1"/>
    <col min="5" max="5" width="13.42578125" style="4" customWidth="1"/>
    <col min="6" max="75" width="15" style="4" customWidth="1"/>
    <col min="76" max="77" width="13.85546875" style="4" customWidth="1"/>
    <col min="78" max="16384" width="9.140625" style="4"/>
  </cols>
  <sheetData>
    <row r="1" spans="1:256" s="31" customFormat="1" ht="13.5" thickBot="1" x14ac:dyDescent="0.3">
      <c r="A1" s="126"/>
      <c r="B1" s="126"/>
      <c r="C1" s="126"/>
      <c r="D1" s="126"/>
      <c r="E1" s="126"/>
      <c r="F1" s="126"/>
      <c r="G1" s="126"/>
      <c r="H1" s="126"/>
      <c r="I1" s="163"/>
      <c r="J1" s="163"/>
      <c r="K1" s="163"/>
      <c r="L1" s="163"/>
      <c r="M1" s="163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  <c r="BS1" s="164"/>
      <c r="BT1" s="164"/>
      <c r="BU1" s="164"/>
      <c r="BV1" s="164"/>
      <c r="BW1" s="164"/>
      <c r="BX1" s="164"/>
      <c r="BY1" s="164"/>
      <c r="BZ1" s="164"/>
      <c r="CA1" s="164"/>
    </row>
    <row r="2" spans="1:256" s="31" customFormat="1" ht="16.5" customHeight="1" x14ac:dyDescent="0.25">
      <c r="A2" s="12"/>
      <c r="B2" s="293" t="s">
        <v>273</v>
      </c>
      <c r="C2" s="294"/>
      <c r="D2" s="165" t="s">
        <v>274</v>
      </c>
      <c r="E2" s="166">
        <v>45658</v>
      </c>
      <c r="F2" s="12"/>
      <c r="G2" s="167" t="s">
        <v>93</v>
      </c>
      <c r="H2" s="110" t="str">
        <f>'[1]Quadro II'!E8</f>
        <v>R$ / US$</v>
      </c>
      <c r="I2" s="168"/>
      <c r="J2" s="168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  <c r="BR2" s="164"/>
      <c r="BS2" s="164"/>
      <c r="BT2" s="164"/>
      <c r="BU2" s="164"/>
      <c r="BV2" s="164"/>
      <c r="BW2" s="164"/>
      <c r="BX2" s="164"/>
      <c r="BY2" s="164"/>
      <c r="BZ2" s="164"/>
      <c r="CA2" s="164"/>
    </row>
    <row r="3" spans="1:256" ht="16.5" customHeight="1" thickBot="1" x14ac:dyDescent="0.25">
      <c r="A3" s="126"/>
      <c r="B3" s="295"/>
      <c r="C3" s="296"/>
      <c r="D3" s="165" t="s">
        <v>275</v>
      </c>
      <c r="E3" s="169">
        <v>46401</v>
      </c>
      <c r="F3" s="170"/>
      <c r="G3" s="167" t="s">
        <v>94</v>
      </c>
      <c r="H3" s="113">
        <f>'[1]Quadro II'!E10</f>
        <v>1.2344999999999999</v>
      </c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1"/>
      <c r="CA3" s="171"/>
      <c r="CB3" s="127"/>
      <c r="CC3" s="127"/>
      <c r="CD3" s="127"/>
      <c r="CE3" s="127"/>
      <c r="CF3" s="127"/>
      <c r="CG3" s="127"/>
      <c r="CH3" s="127"/>
      <c r="CI3" s="127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</row>
    <row r="4" spans="1:256" ht="15" thickBot="1" x14ac:dyDescent="0.25">
      <c r="A4" s="12"/>
      <c r="B4" s="172" t="s">
        <v>95</v>
      </c>
      <c r="C4" s="173" t="s">
        <v>276</v>
      </c>
      <c r="D4" s="174" t="s">
        <v>277</v>
      </c>
      <c r="E4" s="175">
        <f>E2</f>
        <v>45658</v>
      </c>
      <c r="F4" s="175">
        <f>IF(EDATE($E$2,1)&lt;$E$3,EDATE($E$2,1),"")</f>
        <v>45689</v>
      </c>
      <c r="G4" s="175">
        <f>IF(EDATE($E$2,2)&lt;$E$3,EDATE($E$2,2),"")</f>
        <v>45717</v>
      </c>
      <c r="H4" s="175">
        <f>IF(EDATE($E$2,3)&lt;$E$3,EDATE($E$2,3),"")</f>
        <v>45748</v>
      </c>
      <c r="I4" s="175">
        <f>IF(EDATE($E$2,4)&lt;$E$3,EDATE($E$2,4),"")</f>
        <v>45778</v>
      </c>
      <c r="J4" s="175">
        <f>IF(EDATE($E$2,4)&lt;$E$3,EDATE($E$2,5),"")</f>
        <v>45809</v>
      </c>
      <c r="K4" s="175">
        <f>IF(EDATE($E$2,6)&lt;$E$3,EDATE($E$2,6),"")</f>
        <v>45839</v>
      </c>
      <c r="L4" s="175">
        <f>IF(EDATE($E$2,7)&lt;$E$3,EDATE($E$2,7),"")</f>
        <v>45870</v>
      </c>
      <c r="M4" s="175">
        <f>IF(EDATE($E$2,8)&lt;$E$3,EDATE($E$2,8),"")</f>
        <v>45901</v>
      </c>
      <c r="N4" s="175">
        <f>IF(EDATE($E$2,9)&lt;$E$3,EDATE($E$2,9),"")</f>
        <v>45931</v>
      </c>
      <c r="O4" s="175">
        <f>IF(EDATE($E$2,10)&lt;$E$3,EDATE($E$2,10),"")</f>
        <v>45962</v>
      </c>
      <c r="P4" s="175">
        <f>IF(EDATE($E$2,11)&lt;$E$3,EDATE($E$2,11),"")</f>
        <v>45992</v>
      </c>
      <c r="Q4" s="175">
        <f>IF(EDATE($E$2,12)&lt;$E$3,EDATE($E$2,12),"")</f>
        <v>46023</v>
      </c>
      <c r="R4" s="175">
        <f>IF(EDATE($E$2,13)&lt;$E$3,EDATE($E$2,13),"")</f>
        <v>46054</v>
      </c>
      <c r="S4" s="175">
        <f>IF(EDATE($E$2,14)&lt;$E$3,EDATE($E$2,14),"")</f>
        <v>46082</v>
      </c>
      <c r="T4" s="175">
        <f>IF(EDATE($E$2,15)&lt;$E$3,EDATE($E$2,15),"")</f>
        <v>46113</v>
      </c>
      <c r="U4" s="175">
        <f>IF(EDATE($E$2,16)&lt;$E$3,EDATE($E$2,16),"")</f>
        <v>46143</v>
      </c>
      <c r="V4" s="175">
        <f>IF(EDATE($E$2,17)&lt;$E$3,EDATE($E$2,17),"")</f>
        <v>46174</v>
      </c>
      <c r="W4" s="175">
        <f>IF(EDATE($E$2,18)&lt;$E$3,EDATE($E$2,18),"")</f>
        <v>46204</v>
      </c>
      <c r="X4" s="175">
        <f>IF(EDATE($E$2,19)&lt;$E$3,EDATE($E$2,19),"")</f>
        <v>46235</v>
      </c>
      <c r="Y4" s="175">
        <f>IF(EDATE($E$2,20)&lt;$E$3,EDATE($E$2,20),"")</f>
        <v>46266</v>
      </c>
      <c r="Z4" s="175">
        <f>IF(EDATE($E$2,21)&lt;$E$3,EDATE($E$2,21),"")</f>
        <v>46296</v>
      </c>
      <c r="AA4" s="175">
        <f>IF(EDATE($E$2,22)&lt;$E$3,EDATE($E$2,22),"")</f>
        <v>46327</v>
      </c>
      <c r="AB4" s="175">
        <f>IF(EDATE($E$2,23)&lt;$E$3,EDATE($E$2,23),"")</f>
        <v>46357</v>
      </c>
      <c r="AC4" s="175">
        <f>IF(EDATE($E$2,24)&lt;$E$3,EDATE($E$2,24),"")</f>
        <v>46388</v>
      </c>
      <c r="AD4" s="175" t="str">
        <f>IF(EDATE($E$2,25)&lt;$E$3,EDATE($E$2,25),"")</f>
        <v/>
      </c>
      <c r="AE4" s="175" t="str">
        <f>IF(EDATE($E$2,26)&lt;$E$3,EDATE($E$2,26),"")</f>
        <v/>
      </c>
      <c r="AF4" s="175" t="str">
        <f>IF(EDATE($E$2,27)&lt;$E$3,EDATE($E$2,27),"")</f>
        <v/>
      </c>
      <c r="AG4" s="175" t="str">
        <f>IF(EDATE($E$2,28)&lt;$E$3,EDATE($E$2,28),"")</f>
        <v/>
      </c>
      <c r="AH4" s="175" t="str">
        <f>IF(EDATE($E$2,29)&lt;$E$3,EDATE($E$2,29),"")</f>
        <v/>
      </c>
      <c r="AI4" s="175" t="str">
        <f>IF(EDATE($E$2,30)&lt;$E$3,EDATE($E$2,30),"")</f>
        <v/>
      </c>
      <c r="AJ4" s="175" t="str">
        <f>IF(EDATE($E$2,31)&lt;$E$3,EDATE($E$2,31),"")</f>
        <v/>
      </c>
      <c r="AK4" s="175" t="str">
        <f>IF(EDATE($E$2,32)&lt;$E$3,EDATE($E$2,32),"")</f>
        <v/>
      </c>
      <c r="AL4" s="175" t="str">
        <f>IF(EDATE($E$2,33)&lt;$E$3,EDATE($E$2,33),"")</f>
        <v/>
      </c>
      <c r="AM4" s="175" t="str">
        <f>IF(EDATE($E$2,34)&lt;$E$3,EDATE($E$2,34),"")</f>
        <v/>
      </c>
      <c r="AN4" s="175" t="str">
        <f>IF(EDATE($E$2,35)&lt;$E$3,EDATE($E$2,35),"")</f>
        <v/>
      </c>
      <c r="AO4" s="175" t="str">
        <f>IF(EDATE($E$2,36)&lt;$E$3,EDATE($E$2,36),"")</f>
        <v/>
      </c>
      <c r="AP4" s="175" t="str">
        <f>IF(EDATE($E$2,37)&lt;$E$3,EDATE($E$2,37),"")</f>
        <v/>
      </c>
      <c r="AQ4" s="175" t="str">
        <f>IF(EDATE($E$2,38)&lt;$E$3,EDATE($E$2,38),"")</f>
        <v/>
      </c>
      <c r="AR4" s="175" t="str">
        <f>IF(EDATE($E$2,39)&lt;$E$3,EDATE($E$2,39),"")</f>
        <v/>
      </c>
      <c r="AS4" s="175" t="str">
        <f>IF(EDATE($E$2,40)&lt;$E$3,EDATE($E$2,40),"")</f>
        <v/>
      </c>
      <c r="AT4" s="175" t="str">
        <f>IF(EDATE($E$2,41)&lt;$E$3,EDATE($E$2,41),"")</f>
        <v/>
      </c>
      <c r="AU4" s="175" t="str">
        <f>IF(EDATE($E$2,42)&lt;$E$3,EDATE($E$2,42),"")</f>
        <v/>
      </c>
      <c r="AV4" s="175" t="str">
        <f>IF(EDATE($E$2,43)&lt;$E$3,EDATE($E$2,43),"")</f>
        <v/>
      </c>
      <c r="AW4" s="175" t="str">
        <f>IF(EDATE($E$2,44)&lt;$E$3,EDATE($E$2,44),"")</f>
        <v/>
      </c>
      <c r="AX4" s="175" t="str">
        <f>IF(EDATE($E$2,45)&lt;$E$3,EDATE($E$2,45),"")</f>
        <v/>
      </c>
      <c r="AY4" s="175" t="str">
        <f>IF(EDATE($E$2,46)&lt;$E$3,EDATE($E$2,46),"")</f>
        <v/>
      </c>
      <c r="AZ4" s="175" t="str">
        <f>IF(EDATE($E$2,47)&lt;$E$3,EDATE($E$2,47),"")</f>
        <v/>
      </c>
      <c r="BA4" s="175" t="str">
        <f>IF(EDATE($E$2,48)&lt;$E$3,EDATE($E$2,48),"")</f>
        <v/>
      </c>
      <c r="BB4" s="175" t="str">
        <f>IF(EDATE($E$2,49)&lt;$E$3,EDATE($E$2,49),"")</f>
        <v/>
      </c>
      <c r="BC4" s="175" t="str">
        <f>IF(EDATE($E$2,50)&lt;$E$3,EDATE($E$2,50),"")</f>
        <v/>
      </c>
      <c r="BD4" s="175" t="str">
        <f>IF(EDATE($E$2,51)&lt;$E$3,EDATE($E$2,51),"")</f>
        <v/>
      </c>
      <c r="BE4" s="175" t="str">
        <f>IF(EDATE($E$2,52)&lt;$E$3,EDATE($E$2,52),"")</f>
        <v/>
      </c>
      <c r="BF4" s="175" t="str">
        <f>IF(EDATE($E$2,53)&lt;$E$3,EDATE($E$2,53),"")</f>
        <v/>
      </c>
      <c r="BG4" s="175" t="str">
        <f>IF(EDATE($E$2,54)&lt;$E$3,EDATE($E$2,54),"")</f>
        <v/>
      </c>
      <c r="BH4" s="175" t="str">
        <f>IF(EDATE($E$2,55)&lt;$E$3,EDATE($E$2,55),"")</f>
        <v/>
      </c>
      <c r="BI4" s="175" t="str">
        <f>IF(EDATE($E$2,56)&lt;$E$3,EDATE($E$2,56),"")</f>
        <v/>
      </c>
      <c r="BJ4" s="175" t="str">
        <f>IF(EDATE($E$2,57)&lt;$E$3,EDATE($E$2,57),"")</f>
        <v/>
      </c>
      <c r="BK4" s="175" t="str">
        <f>IF(EDATE($E$2,58)&lt;$E$3,EDATE($E$2,58),"")</f>
        <v/>
      </c>
      <c r="BL4" s="175" t="str">
        <f>IF(EDATE($E$2,59)&lt;$E$3,EDATE($E$2,59),"")</f>
        <v/>
      </c>
      <c r="BM4" s="175" t="str">
        <f>IF(EDATE($E$2,60)&lt;$E$3,EDATE($E$2,60),"")</f>
        <v/>
      </c>
      <c r="BN4" s="175" t="str">
        <f>IF(EDATE($E$2,61)&lt;$E$3,EDATE($E$2,61),"")</f>
        <v/>
      </c>
      <c r="BO4" s="175" t="str">
        <f>IF(EDATE($E$2,62)&lt;$E$3,EDATE($E$2,62),"")</f>
        <v/>
      </c>
      <c r="BP4" s="175" t="str">
        <f>IF(EDATE($E$2,63)&lt;$E$3,EDATE($E$2,63),"")</f>
        <v/>
      </c>
      <c r="BQ4" s="175" t="str">
        <f>IF(EDATE($E$2,64)&lt;$E$3,EDATE($E$2,64),"")</f>
        <v/>
      </c>
      <c r="BR4" s="175" t="str">
        <f>IF(EDATE($E$2,65)&lt;$E$3,EDATE($E$2,65),"")</f>
        <v/>
      </c>
      <c r="BS4" s="175" t="str">
        <f>IF(EDATE($E$2,66)&lt;$E$3,EDATE($E$2,66),"")</f>
        <v/>
      </c>
      <c r="BT4" s="175" t="str">
        <f>IF(EDATE($E$2,67)&lt;$E$3,EDATE($E$2,67),"")</f>
        <v/>
      </c>
      <c r="BU4" s="175" t="str">
        <f>IF(EDATE($E$2,68)&lt;$E$3,EDATE($E$2,68),"")</f>
        <v/>
      </c>
      <c r="BV4" s="175" t="str">
        <f>IF(EDATE($E$2,69)&lt;$E$3,EDATE($E$2,69),"")</f>
        <v/>
      </c>
      <c r="BW4" s="175" t="str">
        <f>IF(EDATE($E$2,70)&lt;$E$3,EDATE($E$2,70),"")</f>
        <v/>
      </c>
      <c r="BX4" s="175" t="str">
        <f>IF(EDATE($E$2,71)&lt;$E$3,EDATE($E$2,71),"")</f>
        <v/>
      </c>
      <c r="BY4" s="175" t="s">
        <v>278</v>
      </c>
      <c r="BZ4" s="171"/>
      <c r="CA4" s="171"/>
      <c r="CB4" s="127"/>
      <c r="CC4" s="127"/>
      <c r="CD4" s="127"/>
      <c r="CE4" s="127"/>
      <c r="CF4" s="127"/>
      <c r="CG4" s="127"/>
      <c r="CH4" s="127"/>
      <c r="CI4" s="127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</row>
    <row r="5" spans="1:256" ht="14.25" x14ac:dyDescent="0.2">
      <c r="A5" s="12"/>
      <c r="B5" s="237">
        <v>1</v>
      </c>
      <c r="C5" s="240" t="s">
        <v>279</v>
      </c>
      <c r="D5" s="224">
        <f>IF(SUM(E5:BX5)&gt;'Quadro II'!D12,"Maior do que o orçado",'Quadro II'!D12)</f>
        <v>24</v>
      </c>
      <c r="E5" s="225">
        <v>0</v>
      </c>
      <c r="F5" s="226">
        <v>0</v>
      </c>
      <c r="G5" s="226">
        <v>0</v>
      </c>
      <c r="H5" s="226">
        <v>0</v>
      </c>
      <c r="I5" s="226">
        <v>0</v>
      </c>
      <c r="J5" s="226">
        <v>0</v>
      </c>
      <c r="K5" s="226">
        <v>0</v>
      </c>
      <c r="L5" s="226">
        <v>0</v>
      </c>
      <c r="M5" s="226">
        <v>0</v>
      </c>
      <c r="N5" s="226">
        <v>0</v>
      </c>
      <c r="O5" s="226">
        <v>0</v>
      </c>
      <c r="P5" s="226">
        <v>0</v>
      </c>
      <c r="Q5" s="226">
        <v>0</v>
      </c>
      <c r="R5" s="226">
        <v>0</v>
      </c>
      <c r="S5" s="226">
        <v>0</v>
      </c>
      <c r="T5" s="226">
        <v>0</v>
      </c>
      <c r="U5" s="226">
        <v>0</v>
      </c>
      <c r="V5" s="226">
        <v>0</v>
      </c>
      <c r="W5" s="226">
        <v>0</v>
      </c>
      <c r="X5" s="226">
        <v>0</v>
      </c>
      <c r="Y5" s="226">
        <v>0</v>
      </c>
      <c r="Z5" s="226">
        <v>0</v>
      </c>
      <c r="AA5" s="226">
        <v>0</v>
      </c>
      <c r="AB5" s="226">
        <v>0</v>
      </c>
      <c r="AC5" s="226">
        <v>0</v>
      </c>
      <c r="AD5" s="226">
        <v>0</v>
      </c>
      <c r="AE5" s="226">
        <v>0</v>
      </c>
      <c r="AF5" s="226">
        <v>0</v>
      </c>
      <c r="AG5" s="226">
        <v>0</v>
      </c>
      <c r="AH5" s="226">
        <v>0</v>
      </c>
      <c r="AI5" s="226">
        <v>0</v>
      </c>
      <c r="AJ5" s="226">
        <v>0</v>
      </c>
      <c r="AK5" s="226">
        <v>0</v>
      </c>
      <c r="AL5" s="226">
        <v>0</v>
      </c>
      <c r="AM5" s="226">
        <v>0</v>
      </c>
      <c r="AN5" s="226">
        <v>0</v>
      </c>
      <c r="AO5" s="226">
        <v>0</v>
      </c>
      <c r="AP5" s="226">
        <v>0</v>
      </c>
      <c r="AQ5" s="226">
        <v>0</v>
      </c>
      <c r="AR5" s="226">
        <v>0</v>
      </c>
      <c r="AS5" s="226">
        <v>0</v>
      </c>
      <c r="AT5" s="226">
        <v>0</v>
      </c>
      <c r="AU5" s="226">
        <v>0</v>
      </c>
      <c r="AV5" s="226">
        <v>0</v>
      </c>
      <c r="AW5" s="226">
        <v>0</v>
      </c>
      <c r="AX5" s="226">
        <v>0</v>
      </c>
      <c r="AY5" s="226">
        <v>0</v>
      </c>
      <c r="AZ5" s="226">
        <v>0</v>
      </c>
      <c r="BA5" s="226">
        <v>0</v>
      </c>
      <c r="BB5" s="226">
        <v>0</v>
      </c>
      <c r="BC5" s="226">
        <v>0</v>
      </c>
      <c r="BD5" s="226">
        <v>0</v>
      </c>
      <c r="BE5" s="226">
        <v>0</v>
      </c>
      <c r="BF5" s="226">
        <v>0</v>
      </c>
      <c r="BG5" s="226">
        <v>0</v>
      </c>
      <c r="BH5" s="226">
        <v>0</v>
      </c>
      <c r="BI5" s="226">
        <v>0</v>
      </c>
      <c r="BJ5" s="226">
        <v>0</v>
      </c>
      <c r="BK5" s="226">
        <v>0</v>
      </c>
      <c r="BL5" s="226">
        <v>0</v>
      </c>
      <c r="BM5" s="226">
        <v>0</v>
      </c>
      <c r="BN5" s="226">
        <v>0</v>
      </c>
      <c r="BO5" s="226">
        <v>0</v>
      </c>
      <c r="BP5" s="226">
        <v>0</v>
      </c>
      <c r="BQ5" s="226">
        <v>0</v>
      </c>
      <c r="BR5" s="226">
        <v>0</v>
      </c>
      <c r="BS5" s="226">
        <v>0</v>
      </c>
      <c r="BT5" s="226">
        <v>0</v>
      </c>
      <c r="BU5" s="226">
        <v>0</v>
      </c>
      <c r="BV5" s="226">
        <v>0</v>
      </c>
      <c r="BW5" s="226">
        <v>0</v>
      </c>
      <c r="BX5" s="227">
        <v>0</v>
      </c>
      <c r="BY5" s="228">
        <f t="shared" ref="BY5" si="0">IF(D5=0,0,(SUM(E5:BX5)-D5)/-D5)</f>
        <v>1</v>
      </c>
      <c r="BZ5" s="171"/>
      <c r="CA5" s="171"/>
      <c r="CB5" s="127"/>
      <c r="CC5" s="127"/>
      <c r="CD5" s="127"/>
      <c r="CE5" s="127"/>
      <c r="CF5" s="127"/>
      <c r="CG5" s="127"/>
      <c r="CH5" s="127"/>
      <c r="CI5" s="127"/>
      <c r="CJ5" s="131"/>
      <c r="CK5" s="131"/>
      <c r="CL5" s="131"/>
      <c r="CM5" s="131"/>
      <c r="CN5" s="131"/>
      <c r="CO5" s="131"/>
      <c r="CP5" s="131"/>
      <c r="CQ5" s="131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  <c r="EL5" s="131"/>
      <c r="EM5" s="131"/>
      <c r="EN5" s="131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131"/>
      <c r="FE5" s="131"/>
      <c r="FF5" s="131"/>
      <c r="FG5" s="131"/>
      <c r="FH5" s="131"/>
      <c r="FI5" s="131"/>
      <c r="FJ5" s="131"/>
      <c r="FK5" s="131"/>
      <c r="FL5" s="131"/>
      <c r="FM5" s="131"/>
      <c r="FN5" s="131"/>
      <c r="FO5" s="131"/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1"/>
      <c r="IL5" s="131"/>
      <c r="IM5" s="131"/>
      <c r="IN5" s="131"/>
      <c r="IO5" s="131"/>
      <c r="IP5" s="131"/>
      <c r="IQ5" s="131"/>
      <c r="IR5" s="131"/>
      <c r="IS5" s="131"/>
      <c r="IT5" s="131"/>
      <c r="IU5" s="131"/>
      <c r="IV5" s="131"/>
    </row>
    <row r="6" spans="1:256" ht="14.25" x14ac:dyDescent="0.2">
      <c r="A6" s="12"/>
      <c r="B6" s="238">
        <v>2</v>
      </c>
      <c r="C6" s="241" t="s">
        <v>280</v>
      </c>
      <c r="D6" s="224">
        <f>IF(SUM(E6:BX6)&gt;'Quadro II'!D15,"Maior do que o orçado",'Quadro II'!D15)</f>
        <v>24</v>
      </c>
      <c r="E6" s="229">
        <v>0</v>
      </c>
      <c r="F6" s="230">
        <v>0</v>
      </c>
      <c r="G6" s="230">
        <v>0</v>
      </c>
      <c r="H6" s="230">
        <v>0</v>
      </c>
      <c r="I6" s="230">
        <v>0</v>
      </c>
      <c r="J6" s="230">
        <v>0</v>
      </c>
      <c r="K6" s="230">
        <v>0</v>
      </c>
      <c r="L6" s="230">
        <v>0</v>
      </c>
      <c r="M6" s="230">
        <v>0</v>
      </c>
      <c r="N6" s="230">
        <v>0</v>
      </c>
      <c r="O6" s="230">
        <v>0</v>
      </c>
      <c r="P6" s="230">
        <v>0</v>
      </c>
      <c r="Q6" s="230">
        <v>0</v>
      </c>
      <c r="R6" s="230">
        <v>0</v>
      </c>
      <c r="S6" s="230">
        <v>0</v>
      </c>
      <c r="T6" s="230">
        <v>0</v>
      </c>
      <c r="U6" s="230">
        <v>0</v>
      </c>
      <c r="V6" s="230">
        <v>0</v>
      </c>
      <c r="W6" s="230">
        <v>0</v>
      </c>
      <c r="X6" s="230">
        <v>0</v>
      </c>
      <c r="Y6" s="230">
        <v>0</v>
      </c>
      <c r="Z6" s="230">
        <v>0</v>
      </c>
      <c r="AA6" s="230">
        <v>0</v>
      </c>
      <c r="AB6" s="230">
        <v>0</v>
      </c>
      <c r="AC6" s="230">
        <v>0</v>
      </c>
      <c r="AD6" s="230">
        <v>0</v>
      </c>
      <c r="AE6" s="230">
        <v>0</v>
      </c>
      <c r="AF6" s="230">
        <v>0</v>
      </c>
      <c r="AG6" s="230">
        <v>0</v>
      </c>
      <c r="AH6" s="230">
        <v>0</v>
      </c>
      <c r="AI6" s="230">
        <v>0</v>
      </c>
      <c r="AJ6" s="230">
        <v>0</v>
      </c>
      <c r="AK6" s="230">
        <v>0</v>
      </c>
      <c r="AL6" s="230">
        <v>0</v>
      </c>
      <c r="AM6" s="230">
        <v>0</v>
      </c>
      <c r="AN6" s="230">
        <v>0</v>
      </c>
      <c r="AO6" s="230">
        <v>0</v>
      </c>
      <c r="AP6" s="230">
        <v>0</v>
      </c>
      <c r="AQ6" s="230">
        <v>0</v>
      </c>
      <c r="AR6" s="230">
        <v>0</v>
      </c>
      <c r="AS6" s="230">
        <v>0</v>
      </c>
      <c r="AT6" s="230">
        <v>0</v>
      </c>
      <c r="AU6" s="230">
        <v>0</v>
      </c>
      <c r="AV6" s="230">
        <v>0</v>
      </c>
      <c r="AW6" s="230">
        <v>0</v>
      </c>
      <c r="AX6" s="230">
        <v>0</v>
      </c>
      <c r="AY6" s="230">
        <v>0</v>
      </c>
      <c r="AZ6" s="230">
        <v>0</v>
      </c>
      <c r="BA6" s="230">
        <v>0</v>
      </c>
      <c r="BB6" s="230">
        <v>0</v>
      </c>
      <c r="BC6" s="230">
        <v>0</v>
      </c>
      <c r="BD6" s="230">
        <v>0</v>
      </c>
      <c r="BE6" s="230">
        <v>0</v>
      </c>
      <c r="BF6" s="230">
        <v>0</v>
      </c>
      <c r="BG6" s="230">
        <v>0</v>
      </c>
      <c r="BH6" s="230">
        <v>0</v>
      </c>
      <c r="BI6" s="230">
        <v>0</v>
      </c>
      <c r="BJ6" s="230">
        <v>0</v>
      </c>
      <c r="BK6" s="230">
        <v>0</v>
      </c>
      <c r="BL6" s="230">
        <v>0</v>
      </c>
      <c r="BM6" s="230">
        <v>0</v>
      </c>
      <c r="BN6" s="230">
        <v>0</v>
      </c>
      <c r="BO6" s="230">
        <v>0</v>
      </c>
      <c r="BP6" s="230">
        <v>0</v>
      </c>
      <c r="BQ6" s="230">
        <v>0</v>
      </c>
      <c r="BR6" s="230">
        <v>0</v>
      </c>
      <c r="BS6" s="230">
        <v>0</v>
      </c>
      <c r="BT6" s="230">
        <v>0</v>
      </c>
      <c r="BU6" s="230">
        <v>0</v>
      </c>
      <c r="BV6" s="230">
        <v>0</v>
      </c>
      <c r="BW6" s="230">
        <v>0</v>
      </c>
      <c r="BX6" s="231">
        <v>0</v>
      </c>
      <c r="BY6" s="232">
        <f t="shared" ref="BY6:BY24" si="1">IF(D6=0,0,(SUM(E6:BX6)-D6)/-D6)</f>
        <v>1</v>
      </c>
      <c r="BZ6" s="171"/>
      <c r="CA6" s="171"/>
      <c r="CB6" s="127"/>
      <c r="CC6" s="127"/>
      <c r="CD6" s="127"/>
      <c r="CE6" s="127"/>
      <c r="CF6" s="127"/>
      <c r="CG6" s="127"/>
      <c r="CH6" s="127"/>
      <c r="CI6" s="127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131"/>
      <c r="GZ6" s="131"/>
      <c r="HA6" s="131"/>
      <c r="HB6" s="131"/>
      <c r="HC6" s="131"/>
      <c r="HD6" s="131"/>
      <c r="HE6" s="131"/>
      <c r="HF6" s="131"/>
      <c r="HG6" s="131"/>
      <c r="HH6" s="131"/>
      <c r="HI6" s="131"/>
      <c r="HJ6" s="131"/>
      <c r="HK6" s="131"/>
      <c r="HL6" s="131"/>
      <c r="HM6" s="131"/>
      <c r="HN6" s="131"/>
      <c r="HO6" s="131"/>
      <c r="HP6" s="131"/>
      <c r="HQ6" s="131"/>
      <c r="HR6" s="131"/>
      <c r="HS6" s="131"/>
      <c r="HT6" s="131"/>
      <c r="HU6" s="131"/>
      <c r="HV6" s="131"/>
      <c r="HW6" s="131"/>
      <c r="HX6" s="131"/>
      <c r="HY6" s="131"/>
      <c r="HZ6" s="131"/>
      <c r="IA6" s="131"/>
      <c r="IB6" s="131"/>
      <c r="IC6" s="131"/>
      <c r="ID6" s="131"/>
      <c r="IE6" s="131"/>
      <c r="IF6" s="131"/>
      <c r="IG6" s="131"/>
      <c r="IH6" s="131"/>
      <c r="II6" s="131"/>
      <c r="IJ6" s="131"/>
      <c r="IK6" s="131"/>
      <c r="IL6" s="131"/>
      <c r="IM6" s="131"/>
      <c r="IN6" s="131"/>
      <c r="IO6" s="131"/>
      <c r="IP6" s="131"/>
      <c r="IQ6" s="131"/>
      <c r="IR6" s="131"/>
      <c r="IS6" s="131"/>
      <c r="IT6" s="131"/>
      <c r="IU6" s="131"/>
      <c r="IV6" s="131"/>
    </row>
    <row r="7" spans="1:256" ht="14.25" x14ac:dyDescent="0.2">
      <c r="A7" s="12"/>
      <c r="B7" s="238">
        <v>3</v>
      </c>
      <c r="C7" s="241" t="s">
        <v>281</v>
      </c>
      <c r="D7" s="224">
        <f>IF(SUM(E7:BX7)&gt;'Quadro II'!D18,"Maior do que o orçado",'Quadro II'!D18)</f>
        <v>24</v>
      </c>
      <c r="E7" s="229">
        <v>0</v>
      </c>
      <c r="F7" s="230">
        <v>0</v>
      </c>
      <c r="G7" s="230">
        <v>0</v>
      </c>
      <c r="H7" s="230">
        <v>0</v>
      </c>
      <c r="I7" s="230">
        <v>0</v>
      </c>
      <c r="J7" s="230">
        <v>0</v>
      </c>
      <c r="K7" s="230">
        <v>0</v>
      </c>
      <c r="L7" s="230">
        <v>0</v>
      </c>
      <c r="M7" s="230">
        <v>0</v>
      </c>
      <c r="N7" s="230">
        <v>0</v>
      </c>
      <c r="O7" s="230">
        <v>0</v>
      </c>
      <c r="P7" s="230">
        <v>0</v>
      </c>
      <c r="Q7" s="230">
        <v>0</v>
      </c>
      <c r="R7" s="230">
        <v>0</v>
      </c>
      <c r="S7" s="230">
        <v>0</v>
      </c>
      <c r="T7" s="230">
        <v>0</v>
      </c>
      <c r="U7" s="230">
        <v>0</v>
      </c>
      <c r="V7" s="230">
        <v>0</v>
      </c>
      <c r="W7" s="230">
        <v>0</v>
      </c>
      <c r="X7" s="230">
        <v>0</v>
      </c>
      <c r="Y7" s="230">
        <v>0</v>
      </c>
      <c r="Z7" s="230">
        <v>0</v>
      </c>
      <c r="AA7" s="230">
        <v>0</v>
      </c>
      <c r="AB7" s="230">
        <v>0</v>
      </c>
      <c r="AC7" s="230">
        <v>0</v>
      </c>
      <c r="AD7" s="230">
        <v>0</v>
      </c>
      <c r="AE7" s="230">
        <v>0</v>
      </c>
      <c r="AF7" s="230">
        <v>0</v>
      </c>
      <c r="AG7" s="230">
        <v>0</v>
      </c>
      <c r="AH7" s="230">
        <v>0</v>
      </c>
      <c r="AI7" s="230">
        <v>0</v>
      </c>
      <c r="AJ7" s="230">
        <v>0</v>
      </c>
      <c r="AK7" s="230">
        <v>0</v>
      </c>
      <c r="AL7" s="230">
        <v>0</v>
      </c>
      <c r="AM7" s="230">
        <v>0</v>
      </c>
      <c r="AN7" s="230">
        <v>0</v>
      </c>
      <c r="AO7" s="230">
        <v>0</v>
      </c>
      <c r="AP7" s="230">
        <v>0</v>
      </c>
      <c r="AQ7" s="230">
        <v>0</v>
      </c>
      <c r="AR7" s="230">
        <v>0</v>
      </c>
      <c r="AS7" s="230">
        <v>0</v>
      </c>
      <c r="AT7" s="230">
        <v>0</v>
      </c>
      <c r="AU7" s="230">
        <v>0</v>
      </c>
      <c r="AV7" s="230">
        <v>0</v>
      </c>
      <c r="AW7" s="230">
        <v>0</v>
      </c>
      <c r="AX7" s="230">
        <v>0</v>
      </c>
      <c r="AY7" s="230">
        <v>0</v>
      </c>
      <c r="AZ7" s="230">
        <v>0</v>
      </c>
      <c r="BA7" s="230">
        <v>0</v>
      </c>
      <c r="BB7" s="230">
        <v>0</v>
      </c>
      <c r="BC7" s="230">
        <v>0</v>
      </c>
      <c r="BD7" s="230">
        <v>0</v>
      </c>
      <c r="BE7" s="230">
        <v>0</v>
      </c>
      <c r="BF7" s="230">
        <v>0</v>
      </c>
      <c r="BG7" s="230">
        <v>0</v>
      </c>
      <c r="BH7" s="230">
        <v>0</v>
      </c>
      <c r="BI7" s="230">
        <v>0</v>
      </c>
      <c r="BJ7" s="230">
        <v>0</v>
      </c>
      <c r="BK7" s="230">
        <v>0</v>
      </c>
      <c r="BL7" s="230">
        <v>0</v>
      </c>
      <c r="BM7" s="230">
        <v>0</v>
      </c>
      <c r="BN7" s="230">
        <v>0</v>
      </c>
      <c r="BO7" s="230">
        <v>0</v>
      </c>
      <c r="BP7" s="230">
        <v>0</v>
      </c>
      <c r="BQ7" s="230">
        <v>0</v>
      </c>
      <c r="BR7" s="230">
        <v>0</v>
      </c>
      <c r="BS7" s="230">
        <v>0</v>
      </c>
      <c r="BT7" s="230">
        <v>0</v>
      </c>
      <c r="BU7" s="230">
        <v>0</v>
      </c>
      <c r="BV7" s="230">
        <v>0</v>
      </c>
      <c r="BW7" s="230">
        <v>0</v>
      </c>
      <c r="BX7" s="231">
        <v>0</v>
      </c>
      <c r="BY7" s="232">
        <f t="shared" si="1"/>
        <v>1</v>
      </c>
      <c r="BZ7" s="171"/>
      <c r="CA7" s="171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</row>
    <row r="8" spans="1:256" ht="14.25" x14ac:dyDescent="0.2">
      <c r="A8" s="12"/>
      <c r="B8" s="238">
        <v>4</v>
      </c>
      <c r="C8" s="241" t="s">
        <v>282</v>
      </c>
      <c r="D8" s="224">
        <f>IF(SUM(E8:BX8)&gt;'Quadro II'!D20,"Maior do que o orçado",'Quadro II'!D20)</f>
        <v>20</v>
      </c>
      <c r="E8" s="229">
        <v>0</v>
      </c>
      <c r="F8" s="230">
        <v>0</v>
      </c>
      <c r="G8" s="230">
        <v>0</v>
      </c>
      <c r="H8" s="230">
        <v>0</v>
      </c>
      <c r="I8" s="230">
        <v>0</v>
      </c>
      <c r="J8" s="230">
        <v>0</v>
      </c>
      <c r="K8" s="230">
        <v>0</v>
      </c>
      <c r="L8" s="230">
        <v>0</v>
      </c>
      <c r="M8" s="230">
        <v>0</v>
      </c>
      <c r="N8" s="230">
        <v>0</v>
      </c>
      <c r="O8" s="230">
        <v>0</v>
      </c>
      <c r="P8" s="230">
        <v>0</v>
      </c>
      <c r="Q8" s="230">
        <v>0</v>
      </c>
      <c r="R8" s="230">
        <v>0</v>
      </c>
      <c r="S8" s="230">
        <v>0</v>
      </c>
      <c r="T8" s="230">
        <v>0</v>
      </c>
      <c r="U8" s="230">
        <v>0</v>
      </c>
      <c r="V8" s="230">
        <v>0</v>
      </c>
      <c r="W8" s="230">
        <v>0</v>
      </c>
      <c r="X8" s="230">
        <v>0</v>
      </c>
      <c r="Y8" s="230">
        <v>0</v>
      </c>
      <c r="Z8" s="230">
        <v>0</v>
      </c>
      <c r="AA8" s="230">
        <v>0</v>
      </c>
      <c r="AB8" s="230">
        <v>0</v>
      </c>
      <c r="AC8" s="230">
        <v>0</v>
      </c>
      <c r="AD8" s="230">
        <v>0</v>
      </c>
      <c r="AE8" s="230">
        <v>0</v>
      </c>
      <c r="AF8" s="230">
        <v>0</v>
      </c>
      <c r="AG8" s="230">
        <v>0</v>
      </c>
      <c r="AH8" s="230">
        <v>0</v>
      </c>
      <c r="AI8" s="230">
        <v>0</v>
      </c>
      <c r="AJ8" s="230">
        <v>0</v>
      </c>
      <c r="AK8" s="230">
        <v>0</v>
      </c>
      <c r="AL8" s="230">
        <v>0</v>
      </c>
      <c r="AM8" s="230">
        <v>0</v>
      </c>
      <c r="AN8" s="230">
        <v>0</v>
      </c>
      <c r="AO8" s="230">
        <v>0</v>
      </c>
      <c r="AP8" s="230">
        <v>0</v>
      </c>
      <c r="AQ8" s="230">
        <v>0</v>
      </c>
      <c r="AR8" s="230">
        <v>0</v>
      </c>
      <c r="AS8" s="230">
        <v>0</v>
      </c>
      <c r="AT8" s="230">
        <v>0</v>
      </c>
      <c r="AU8" s="230">
        <v>0</v>
      </c>
      <c r="AV8" s="230">
        <v>0</v>
      </c>
      <c r="AW8" s="230">
        <v>0</v>
      </c>
      <c r="AX8" s="230">
        <v>0</v>
      </c>
      <c r="AY8" s="230">
        <v>0</v>
      </c>
      <c r="AZ8" s="230">
        <v>0</v>
      </c>
      <c r="BA8" s="230">
        <v>0</v>
      </c>
      <c r="BB8" s="230">
        <v>0</v>
      </c>
      <c r="BC8" s="230">
        <v>0</v>
      </c>
      <c r="BD8" s="230">
        <v>0</v>
      </c>
      <c r="BE8" s="230">
        <v>0</v>
      </c>
      <c r="BF8" s="230">
        <v>0</v>
      </c>
      <c r="BG8" s="230">
        <v>0</v>
      </c>
      <c r="BH8" s="230">
        <v>0</v>
      </c>
      <c r="BI8" s="230">
        <v>0</v>
      </c>
      <c r="BJ8" s="230">
        <v>0</v>
      </c>
      <c r="BK8" s="230">
        <v>0</v>
      </c>
      <c r="BL8" s="230">
        <v>0</v>
      </c>
      <c r="BM8" s="230">
        <v>0</v>
      </c>
      <c r="BN8" s="230">
        <v>0</v>
      </c>
      <c r="BO8" s="230">
        <v>0</v>
      </c>
      <c r="BP8" s="230">
        <v>0</v>
      </c>
      <c r="BQ8" s="230">
        <v>0</v>
      </c>
      <c r="BR8" s="230">
        <v>0</v>
      </c>
      <c r="BS8" s="230">
        <v>0</v>
      </c>
      <c r="BT8" s="230">
        <v>0</v>
      </c>
      <c r="BU8" s="230">
        <v>0</v>
      </c>
      <c r="BV8" s="230">
        <v>0</v>
      </c>
      <c r="BW8" s="230">
        <v>0</v>
      </c>
      <c r="BX8" s="231">
        <v>0</v>
      </c>
      <c r="BY8" s="232">
        <f t="shared" si="1"/>
        <v>1</v>
      </c>
      <c r="BZ8" s="171"/>
      <c r="CA8" s="171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  <c r="DB8" s="127"/>
      <c r="DC8" s="127"/>
      <c r="DD8" s="127"/>
      <c r="DE8" s="127"/>
      <c r="DF8" s="127"/>
      <c r="DG8" s="127"/>
      <c r="DH8" s="127"/>
      <c r="DI8" s="127"/>
      <c r="DJ8" s="127"/>
      <c r="DK8" s="127"/>
      <c r="DL8" s="127"/>
      <c r="DM8" s="127"/>
      <c r="DN8" s="127"/>
      <c r="DO8" s="127"/>
      <c r="DP8" s="127"/>
      <c r="DQ8" s="127"/>
      <c r="DR8" s="127"/>
      <c r="DS8" s="127"/>
      <c r="DT8" s="127"/>
      <c r="DU8" s="127"/>
    </row>
    <row r="9" spans="1:256" ht="14.25" x14ac:dyDescent="0.2">
      <c r="A9" s="12"/>
      <c r="B9" s="238">
        <v>5</v>
      </c>
      <c r="C9" s="241" t="s">
        <v>283</v>
      </c>
      <c r="D9" s="224">
        <f>IF(SUM(E9:BX9)&gt;'Quadro II'!D22,"Maior do que o orçado",'Quadro II'!D22)</f>
        <v>20</v>
      </c>
      <c r="E9" s="229">
        <v>0</v>
      </c>
      <c r="F9" s="230">
        <v>0</v>
      </c>
      <c r="G9" s="230">
        <v>0</v>
      </c>
      <c r="H9" s="230">
        <v>0</v>
      </c>
      <c r="I9" s="230">
        <v>0</v>
      </c>
      <c r="J9" s="230">
        <v>0</v>
      </c>
      <c r="K9" s="230">
        <v>0</v>
      </c>
      <c r="L9" s="230">
        <v>0</v>
      </c>
      <c r="M9" s="230">
        <v>0</v>
      </c>
      <c r="N9" s="230">
        <v>0</v>
      </c>
      <c r="O9" s="230">
        <v>0</v>
      </c>
      <c r="P9" s="230">
        <v>0</v>
      </c>
      <c r="Q9" s="230">
        <v>0</v>
      </c>
      <c r="R9" s="230">
        <v>0</v>
      </c>
      <c r="S9" s="230">
        <v>0</v>
      </c>
      <c r="T9" s="230">
        <v>0</v>
      </c>
      <c r="U9" s="230">
        <v>0</v>
      </c>
      <c r="V9" s="230">
        <v>0</v>
      </c>
      <c r="W9" s="230">
        <v>0</v>
      </c>
      <c r="X9" s="230">
        <v>0</v>
      </c>
      <c r="Y9" s="230">
        <v>0</v>
      </c>
      <c r="Z9" s="230">
        <v>0</v>
      </c>
      <c r="AA9" s="230">
        <v>0</v>
      </c>
      <c r="AB9" s="230">
        <v>0</v>
      </c>
      <c r="AC9" s="230">
        <v>0</v>
      </c>
      <c r="AD9" s="230">
        <v>0</v>
      </c>
      <c r="AE9" s="230">
        <v>0</v>
      </c>
      <c r="AF9" s="230">
        <v>0</v>
      </c>
      <c r="AG9" s="230">
        <v>0</v>
      </c>
      <c r="AH9" s="230">
        <v>0</v>
      </c>
      <c r="AI9" s="230">
        <v>0</v>
      </c>
      <c r="AJ9" s="230">
        <v>0</v>
      </c>
      <c r="AK9" s="230">
        <v>0</v>
      </c>
      <c r="AL9" s="230">
        <v>0</v>
      </c>
      <c r="AM9" s="230">
        <v>0</v>
      </c>
      <c r="AN9" s="230">
        <v>0</v>
      </c>
      <c r="AO9" s="230">
        <v>0</v>
      </c>
      <c r="AP9" s="230">
        <v>0</v>
      </c>
      <c r="AQ9" s="230">
        <v>0</v>
      </c>
      <c r="AR9" s="230">
        <v>0</v>
      </c>
      <c r="AS9" s="230">
        <v>0</v>
      </c>
      <c r="AT9" s="230">
        <v>0</v>
      </c>
      <c r="AU9" s="230">
        <v>0</v>
      </c>
      <c r="AV9" s="230">
        <v>0</v>
      </c>
      <c r="AW9" s="230">
        <v>0</v>
      </c>
      <c r="AX9" s="230">
        <v>0</v>
      </c>
      <c r="AY9" s="230">
        <v>0</v>
      </c>
      <c r="AZ9" s="230">
        <v>0</v>
      </c>
      <c r="BA9" s="230">
        <v>0</v>
      </c>
      <c r="BB9" s="230">
        <v>0</v>
      </c>
      <c r="BC9" s="230">
        <v>0</v>
      </c>
      <c r="BD9" s="230">
        <v>0</v>
      </c>
      <c r="BE9" s="230">
        <v>0</v>
      </c>
      <c r="BF9" s="230">
        <v>0</v>
      </c>
      <c r="BG9" s="230">
        <v>0</v>
      </c>
      <c r="BH9" s="230">
        <v>0</v>
      </c>
      <c r="BI9" s="230">
        <v>0</v>
      </c>
      <c r="BJ9" s="230">
        <v>0</v>
      </c>
      <c r="BK9" s="230">
        <v>0</v>
      </c>
      <c r="BL9" s="230">
        <v>0</v>
      </c>
      <c r="BM9" s="230">
        <v>0</v>
      </c>
      <c r="BN9" s="230">
        <v>0</v>
      </c>
      <c r="BO9" s="230">
        <v>0</v>
      </c>
      <c r="BP9" s="230">
        <v>0</v>
      </c>
      <c r="BQ9" s="230">
        <v>0</v>
      </c>
      <c r="BR9" s="230">
        <v>0</v>
      </c>
      <c r="BS9" s="230">
        <v>0</v>
      </c>
      <c r="BT9" s="230">
        <v>0</v>
      </c>
      <c r="BU9" s="230">
        <v>0</v>
      </c>
      <c r="BV9" s="230">
        <v>0</v>
      </c>
      <c r="BW9" s="230">
        <v>0</v>
      </c>
      <c r="BX9" s="231">
        <v>0</v>
      </c>
      <c r="BY9" s="232">
        <f t="shared" si="1"/>
        <v>1</v>
      </c>
      <c r="BZ9" s="171"/>
      <c r="CA9" s="171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</row>
    <row r="10" spans="1:256" ht="12" customHeight="1" x14ac:dyDescent="0.2">
      <c r="A10" s="12"/>
      <c r="B10" s="238">
        <v>6</v>
      </c>
      <c r="C10" s="241" t="s">
        <v>284</v>
      </c>
      <c r="D10" s="224">
        <f>IF(SUM(E10:BX10)&gt;'Quadro II'!D24,"Maior do que o orçado",'Quadro II'!D24)</f>
        <v>24</v>
      </c>
      <c r="E10" s="229">
        <v>0</v>
      </c>
      <c r="F10" s="230">
        <v>0</v>
      </c>
      <c r="G10" s="230">
        <v>0</v>
      </c>
      <c r="H10" s="230">
        <v>0</v>
      </c>
      <c r="I10" s="230">
        <v>0</v>
      </c>
      <c r="J10" s="230">
        <v>0</v>
      </c>
      <c r="K10" s="230">
        <v>0</v>
      </c>
      <c r="L10" s="230">
        <v>0</v>
      </c>
      <c r="M10" s="230">
        <v>0</v>
      </c>
      <c r="N10" s="230">
        <v>0</v>
      </c>
      <c r="O10" s="230">
        <v>0</v>
      </c>
      <c r="P10" s="230">
        <v>0</v>
      </c>
      <c r="Q10" s="230">
        <v>0</v>
      </c>
      <c r="R10" s="230">
        <v>0</v>
      </c>
      <c r="S10" s="230">
        <v>0</v>
      </c>
      <c r="T10" s="230">
        <v>0</v>
      </c>
      <c r="U10" s="230">
        <v>0</v>
      </c>
      <c r="V10" s="230">
        <v>0</v>
      </c>
      <c r="W10" s="230">
        <v>0</v>
      </c>
      <c r="X10" s="230">
        <v>0</v>
      </c>
      <c r="Y10" s="230">
        <v>0</v>
      </c>
      <c r="Z10" s="230">
        <v>0</v>
      </c>
      <c r="AA10" s="230">
        <v>0</v>
      </c>
      <c r="AB10" s="230">
        <v>0</v>
      </c>
      <c r="AC10" s="230">
        <v>0</v>
      </c>
      <c r="AD10" s="230">
        <v>0</v>
      </c>
      <c r="AE10" s="230">
        <v>0</v>
      </c>
      <c r="AF10" s="230">
        <v>0</v>
      </c>
      <c r="AG10" s="230">
        <v>0</v>
      </c>
      <c r="AH10" s="230">
        <v>0</v>
      </c>
      <c r="AI10" s="230">
        <v>0</v>
      </c>
      <c r="AJ10" s="230">
        <v>0</v>
      </c>
      <c r="AK10" s="230">
        <v>0</v>
      </c>
      <c r="AL10" s="230">
        <v>0</v>
      </c>
      <c r="AM10" s="230">
        <v>0</v>
      </c>
      <c r="AN10" s="230">
        <v>0</v>
      </c>
      <c r="AO10" s="230">
        <v>0</v>
      </c>
      <c r="AP10" s="230">
        <v>0</v>
      </c>
      <c r="AQ10" s="230">
        <v>0</v>
      </c>
      <c r="AR10" s="230">
        <v>0</v>
      </c>
      <c r="AS10" s="230">
        <v>0</v>
      </c>
      <c r="AT10" s="230">
        <v>0</v>
      </c>
      <c r="AU10" s="230">
        <v>0</v>
      </c>
      <c r="AV10" s="230">
        <v>0</v>
      </c>
      <c r="AW10" s="230">
        <v>0</v>
      </c>
      <c r="AX10" s="230">
        <v>0</v>
      </c>
      <c r="AY10" s="230">
        <v>0</v>
      </c>
      <c r="AZ10" s="230">
        <v>0</v>
      </c>
      <c r="BA10" s="230">
        <v>0</v>
      </c>
      <c r="BB10" s="230">
        <v>0</v>
      </c>
      <c r="BC10" s="230">
        <v>0</v>
      </c>
      <c r="BD10" s="230">
        <v>0</v>
      </c>
      <c r="BE10" s="230">
        <v>0</v>
      </c>
      <c r="BF10" s="230">
        <v>0</v>
      </c>
      <c r="BG10" s="230">
        <v>0</v>
      </c>
      <c r="BH10" s="230">
        <v>0</v>
      </c>
      <c r="BI10" s="230">
        <v>0</v>
      </c>
      <c r="BJ10" s="230">
        <v>0</v>
      </c>
      <c r="BK10" s="230">
        <v>0</v>
      </c>
      <c r="BL10" s="230">
        <v>0</v>
      </c>
      <c r="BM10" s="230">
        <v>0</v>
      </c>
      <c r="BN10" s="230">
        <v>0</v>
      </c>
      <c r="BO10" s="230">
        <v>0</v>
      </c>
      <c r="BP10" s="230">
        <v>0</v>
      </c>
      <c r="BQ10" s="230">
        <v>0</v>
      </c>
      <c r="BR10" s="230">
        <v>0</v>
      </c>
      <c r="BS10" s="230">
        <v>0</v>
      </c>
      <c r="BT10" s="230">
        <v>0</v>
      </c>
      <c r="BU10" s="230">
        <v>0</v>
      </c>
      <c r="BV10" s="230">
        <v>0</v>
      </c>
      <c r="BW10" s="230">
        <v>0</v>
      </c>
      <c r="BX10" s="231">
        <v>0</v>
      </c>
      <c r="BY10" s="232">
        <f t="shared" si="1"/>
        <v>1</v>
      </c>
      <c r="BZ10" s="171"/>
      <c r="CA10" s="171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  <c r="DB10" s="127"/>
      <c r="DC10" s="127"/>
      <c r="DD10" s="127"/>
      <c r="DE10" s="127"/>
      <c r="DF10" s="127"/>
      <c r="DG10" s="127"/>
      <c r="DH10" s="127"/>
      <c r="DI10" s="127"/>
      <c r="DJ10" s="127"/>
      <c r="DK10" s="127"/>
      <c r="DL10" s="127"/>
      <c r="DM10" s="127"/>
      <c r="DN10" s="127"/>
      <c r="DO10" s="127"/>
      <c r="DP10" s="127"/>
      <c r="DQ10" s="127"/>
      <c r="DR10" s="127"/>
      <c r="DS10" s="127"/>
      <c r="DT10" s="127"/>
      <c r="DU10" s="127"/>
    </row>
    <row r="11" spans="1:256" ht="14.25" x14ac:dyDescent="0.2">
      <c r="A11" s="12"/>
      <c r="B11" s="238">
        <v>7</v>
      </c>
      <c r="C11" s="242" t="s">
        <v>285</v>
      </c>
      <c r="D11" s="224">
        <f>IF(SUM(E11:BX11)&gt;'Quadro II'!D26,"Maior do que o orçado",'Quadro II'!D26)</f>
        <v>40</v>
      </c>
      <c r="E11" s="229">
        <v>0</v>
      </c>
      <c r="F11" s="230">
        <v>0</v>
      </c>
      <c r="G11" s="230">
        <v>0</v>
      </c>
      <c r="H11" s="230">
        <v>0</v>
      </c>
      <c r="I11" s="230">
        <v>0</v>
      </c>
      <c r="J11" s="230">
        <v>0</v>
      </c>
      <c r="K11" s="230">
        <v>0</v>
      </c>
      <c r="L11" s="230">
        <v>0</v>
      </c>
      <c r="M11" s="230">
        <v>0</v>
      </c>
      <c r="N11" s="230">
        <v>0</v>
      </c>
      <c r="O11" s="230">
        <v>0</v>
      </c>
      <c r="P11" s="230">
        <v>0</v>
      </c>
      <c r="Q11" s="230">
        <v>0</v>
      </c>
      <c r="R11" s="230">
        <v>0</v>
      </c>
      <c r="S11" s="230">
        <v>0</v>
      </c>
      <c r="T11" s="230">
        <v>0</v>
      </c>
      <c r="U11" s="230">
        <v>0</v>
      </c>
      <c r="V11" s="230">
        <v>0</v>
      </c>
      <c r="W11" s="230">
        <v>0</v>
      </c>
      <c r="X11" s="230">
        <v>0</v>
      </c>
      <c r="Y11" s="230">
        <v>0</v>
      </c>
      <c r="Z11" s="230">
        <v>0</v>
      </c>
      <c r="AA11" s="230">
        <v>0</v>
      </c>
      <c r="AB11" s="230">
        <v>0</v>
      </c>
      <c r="AC11" s="230">
        <v>0</v>
      </c>
      <c r="AD11" s="230">
        <v>0</v>
      </c>
      <c r="AE11" s="230">
        <v>0</v>
      </c>
      <c r="AF11" s="230">
        <v>0</v>
      </c>
      <c r="AG11" s="230">
        <v>0</v>
      </c>
      <c r="AH11" s="230">
        <v>0</v>
      </c>
      <c r="AI11" s="230">
        <v>0</v>
      </c>
      <c r="AJ11" s="230">
        <v>0</v>
      </c>
      <c r="AK11" s="230">
        <v>0</v>
      </c>
      <c r="AL11" s="230">
        <v>0</v>
      </c>
      <c r="AM11" s="230">
        <v>0</v>
      </c>
      <c r="AN11" s="230">
        <v>0</v>
      </c>
      <c r="AO11" s="230">
        <v>0</v>
      </c>
      <c r="AP11" s="230">
        <v>0</v>
      </c>
      <c r="AQ11" s="230">
        <v>0</v>
      </c>
      <c r="AR11" s="230">
        <v>0</v>
      </c>
      <c r="AS11" s="230">
        <v>0</v>
      </c>
      <c r="AT11" s="230">
        <v>0</v>
      </c>
      <c r="AU11" s="230">
        <v>0</v>
      </c>
      <c r="AV11" s="230">
        <v>0</v>
      </c>
      <c r="AW11" s="230">
        <v>0</v>
      </c>
      <c r="AX11" s="230">
        <v>0</v>
      </c>
      <c r="AY11" s="230">
        <v>0</v>
      </c>
      <c r="AZ11" s="230">
        <v>0</v>
      </c>
      <c r="BA11" s="230">
        <v>0</v>
      </c>
      <c r="BB11" s="230">
        <v>0</v>
      </c>
      <c r="BC11" s="230">
        <v>0</v>
      </c>
      <c r="BD11" s="230">
        <v>0</v>
      </c>
      <c r="BE11" s="230">
        <v>0</v>
      </c>
      <c r="BF11" s="230">
        <v>0</v>
      </c>
      <c r="BG11" s="230">
        <v>0</v>
      </c>
      <c r="BH11" s="230">
        <v>0</v>
      </c>
      <c r="BI11" s="230">
        <v>0</v>
      </c>
      <c r="BJ11" s="230">
        <v>0</v>
      </c>
      <c r="BK11" s="230">
        <v>0</v>
      </c>
      <c r="BL11" s="230">
        <v>0</v>
      </c>
      <c r="BM11" s="230">
        <v>0</v>
      </c>
      <c r="BN11" s="230">
        <v>0</v>
      </c>
      <c r="BO11" s="230">
        <v>0</v>
      </c>
      <c r="BP11" s="230">
        <v>0</v>
      </c>
      <c r="BQ11" s="230">
        <v>0</v>
      </c>
      <c r="BR11" s="230">
        <v>0</v>
      </c>
      <c r="BS11" s="230">
        <v>0</v>
      </c>
      <c r="BT11" s="230">
        <v>0</v>
      </c>
      <c r="BU11" s="230">
        <v>0</v>
      </c>
      <c r="BV11" s="230">
        <v>0</v>
      </c>
      <c r="BW11" s="230">
        <v>0</v>
      </c>
      <c r="BX11" s="231">
        <v>0</v>
      </c>
      <c r="BY11" s="232">
        <f t="shared" si="1"/>
        <v>1</v>
      </c>
      <c r="BZ11" s="171"/>
      <c r="CA11" s="171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  <c r="DB11" s="127"/>
      <c r="DC11" s="127"/>
      <c r="DD11" s="127"/>
      <c r="DE11" s="127"/>
      <c r="DF11" s="127"/>
      <c r="DG11" s="127"/>
      <c r="DH11" s="127"/>
      <c r="DI11" s="127"/>
      <c r="DJ11" s="127"/>
      <c r="DK11" s="127"/>
      <c r="DL11" s="127"/>
      <c r="DM11" s="127"/>
      <c r="DN11" s="127"/>
      <c r="DO11" s="127"/>
      <c r="DP11" s="127"/>
      <c r="DQ11" s="127"/>
      <c r="DR11" s="127"/>
      <c r="DS11" s="127"/>
      <c r="DT11" s="127"/>
      <c r="DU11" s="127"/>
    </row>
    <row r="12" spans="1:256" ht="15" thickBot="1" x14ac:dyDescent="0.25">
      <c r="A12" s="12"/>
      <c r="B12" s="239">
        <v>8</v>
      </c>
      <c r="C12" s="243" t="s">
        <v>286</v>
      </c>
      <c r="D12" s="224">
        <f>IF(SUM(E12:BX12)&gt;'Quadro II'!D28,"Maior do que o orçado",'Quadro II'!D28)</f>
        <v>12</v>
      </c>
      <c r="E12" s="233">
        <v>0</v>
      </c>
      <c r="F12" s="234">
        <v>0</v>
      </c>
      <c r="G12" s="234">
        <v>0</v>
      </c>
      <c r="H12" s="234">
        <v>0</v>
      </c>
      <c r="I12" s="234">
        <v>0</v>
      </c>
      <c r="J12" s="234">
        <v>0</v>
      </c>
      <c r="K12" s="234">
        <v>0</v>
      </c>
      <c r="L12" s="234">
        <v>0</v>
      </c>
      <c r="M12" s="234">
        <v>0</v>
      </c>
      <c r="N12" s="234">
        <v>0</v>
      </c>
      <c r="O12" s="234">
        <v>0</v>
      </c>
      <c r="P12" s="234">
        <v>0</v>
      </c>
      <c r="Q12" s="234">
        <v>0</v>
      </c>
      <c r="R12" s="234">
        <v>0</v>
      </c>
      <c r="S12" s="234">
        <v>0</v>
      </c>
      <c r="T12" s="234">
        <v>0</v>
      </c>
      <c r="U12" s="234">
        <v>0</v>
      </c>
      <c r="V12" s="234">
        <v>0</v>
      </c>
      <c r="W12" s="234">
        <v>0</v>
      </c>
      <c r="X12" s="234">
        <v>0</v>
      </c>
      <c r="Y12" s="234">
        <v>0</v>
      </c>
      <c r="Z12" s="234">
        <v>0</v>
      </c>
      <c r="AA12" s="234">
        <v>0</v>
      </c>
      <c r="AB12" s="234">
        <v>0</v>
      </c>
      <c r="AC12" s="234">
        <v>0</v>
      </c>
      <c r="AD12" s="234">
        <v>0</v>
      </c>
      <c r="AE12" s="234">
        <v>0</v>
      </c>
      <c r="AF12" s="234">
        <v>0</v>
      </c>
      <c r="AG12" s="234">
        <v>0</v>
      </c>
      <c r="AH12" s="234">
        <v>0</v>
      </c>
      <c r="AI12" s="234">
        <v>0</v>
      </c>
      <c r="AJ12" s="234">
        <v>0</v>
      </c>
      <c r="AK12" s="234">
        <v>0</v>
      </c>
      <c r="AL12" s="234">
        <v>0</v>
      </c>
      <c r="AM12" s="234">
        <v>0</v>
      </c>
      <c r="AN12" s="234">
        <v>0</v>
      </c>
      <c r="AO12" s="234">
        <v>0</v>
      </c>
      <c r="AP12" s="234">
        <v>0</v>
      </c>
      <c r="AQ12" s="234">
        <v>0</v>
      </c>
      <c r="AR12" s="234">
        <v>0</v>
      </c>
      <c r="AS12" s="234">
        <v>0</v>
      </c>
      <c r="AT12" s="234">
        <v>0</v>
      </c>
      <c r="AU12" s="234">
        <v>0</v>
      </c>
      <c r="AV12" s="234">
        <v>0</v>
      </c>
      <c r="AW12" s="234">
        <v>0</v>
      </c>
      <c r="AX12" s="234">
        <v>0</v>
      </c>
      <c r="AY12" s="234">
        <v>0</v>
      </c>
      <c r="AZ12" s="234">
        <v>0</v>
      </c>
      <c r="BA12" s="234">
        <v>0</v>
      </c>
      <c r="BB12" s="234">
        <v>0</v>
      </c>
      <c r="BC12" s="234">
        <v>0</v>
      </c>
      <c r="BD12" s="234">
        <v>0</v>
      </c>
      <c r="BE12" s="234">
        <v>0</v>
      </c>
      <c r="BF12" s="234">
        <v>0</v>
      </c>
      <c r="BG12" s="234">
        <v>0</v>
      </c>
      <c r="BH12" s="234">
        <v>0</v>
      </c>
      <c r="BI12" s="234">
        <v>0</v>
      </c>
      <c r="BJ12" s="234">
        <v>0</v>
      </c>
      <c r="BK12" s="234">
        <v>0</v>
      </c>
      <c r="BL12" s="234">
        <v>0</v>
      </c>
      <c r="BM12" s="234">
        <v>0</v>
      </c>
      <c r="BN12" s="234">
        <v>0</v>
      </c>
      <c r="BO12" s="234">
        <v>0</v>
      </c>
      <c r="BP12" s="234">
        <v>0</v>
      </c>
      <c r="BQ12" s="234">
        <v>0</v>
      </c>
      <c r="BR12" s="234">
        <v>0</v>
      </c>
      <c r="BS12" s="234">
        <v>0</v>
      </c>
      <c r="BT12" s="234">
        <v>0</v>
      </c>
      <c r="BU12" s="234">
        <v>0</v>
      </c>
      <c r="BV12" s="234">
        <v>0</v>
      </c>
      <c r="BW12" s="234">
        <v>0</v>
      </c>
      <c r="BX12" s="235">
        <v>0</v>
      </c>
      <c r="BY12" s="236">
        <f t="shared" si="1"/>
        <v>1</v>
      </c>
      <c r="BZ12" s="171"/>
      <c r="CA12" s="171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  <c r="DB12" s="127"/>
      <c r="DC12" s="127"/>
      <c r="DD12" s="127"/>
      <c r="DE12" s="127"/>
      <c r="DF12" s="127"/>
      <c r="DG12" s="127"/>
      <c r="DH12" s="127"/>
      <c r="DI12" s="127"/>
      <c r="DJ12" s="127"/>
      <c r="DK12" s="127"/>
      <c r="DL12" s="127"/>
      <c r="DM12" s="127"/>
      <c r="DN12" s="127"/>
      <c r="DO12" s="127"/>
      <c r="DP12" s="127"/>
      <c r="DQ12" s="127"/>
      <c r="DR12" s="127"/>
      <c r="DS12" s="127"/>
      <c r="DT12" s="127"/>
      <c r="DU12" s="127"/>
    </row>
    <row r="13" spans="1:256" ht="15" thickBot="1" x14ac:dyDescent="0.25">
      <c r="A13" s="12"/>
      <c r="B13" s="297"/>
      <c r="C13" s="179" t="s">
        <v>287</v>
      </c>
      <c r="D13" s="180">
        <f t="shared" ref="D13:AI13" si="2">SUM(D5:D12)</f>
        <v>188</v>
      </c>
      <c r="E13" s="181">
        <f t="shared" si="2"/>
        <v>0</v>
      </c>
      <c r="F13" s="182">
        <f t="shared" si="2"/>
        <v>0</v>
      </c>
      <c r="G13" s="182">
        <f t="shared" si="2"/>
        <v>0</v>
      </c>
      <c r="H13" s="182">
        <f t="shared" si="2"/>
        <v>0</v>
      </c>
      <c r="I13" s="182">
        <f t="shared" si="2"/>
        <v>0</v>
      </c>
      <c r="J13" s="182">
        <f t="shared" si="2"/>
        <v>0</v>
      </c>
      <c r="K13" s="182">
        <f t="shared" si="2"/>
        <v>0</v>
      </c>
      <c r="L13" s="182">
        <f t="shared" si="2"/>
        <v>0</v>
      </c>
      <c r="M13" s="182">
        <f t="shared" si="2"/>
        <v>0</v>
      </c>
      <c r="N13" s="182">
        <f t="shared" si="2"/>
        <v>0</v>
      </c>
      <c r="O13" s="182">
        <f t="shared" si="2"/>
        <v>0</v>
      </c>
      <c r="P13" s="182">
        <f t="shared" si="2"/>
        <v>0</v>
      </c>
      <c r="Q13" s="182">
        <f t="shared" si="2"/>
        <v>0</v>
      </c>
      <c r="R13" s="182">
        <f t="shared" si="2"/>
        <v>0</v>
      </c>
      <c r="S13" s="182">
        <f t="shared" si="2"/>
        <v>0</v>
      </c>
      <c r="T13" s="182">
        <f t="shared" si="2"/>
        <v>0</v>
      </c>
      <c r="U13" s="182">
        <f t="shared" si="2"/>
        <v>0</v>
      </c>
      <c r="V13" s="182">
        <f t="shared" si="2"/>
        <v>0</v>
      </c>
      <c r="W13" s="182">
        <f t="shared" si="2"/>
        <v>0</v>
      </c>
      <c r="X13" s="182">
        <f t="shared" si="2"/>
        <v>0</v>
      </c>
      <c r="Y13" s="182">
        <f t="shared" si="2"/>
        <v>0</v>
      </c>
      <c r="Z13" s="182">
        <f t="shared" si="2"/>
        <v>0</v>
      </c>
      <c r="AA13" s="182">
        <f t="shared" si="2"/>
        <v>0</v>
      </c>
      <c r="AB13" s="182">
        <f t="shared" si="2"/>
        <v>0</v>
      </c>
      <c r="AC13" s="182">
        <f t="shared" si="2"/>
        <v>0</v>
      </c>
      <c r="AD13" s="182">
        <f t="shared" si="2"/>
        <v>0</v>
      </c>
      <c r="AE13" s="182">
        <f t="shared" si="2"/>
        <v>0</v>
      </c>
      <c r="AF13" s="182">
        <f t="shared" si="2"/>
        <v>0</v>
      </c>
      <c r="AG13" s="182">
        <f t="shared" si="2"/>
        <v>0</v>
      </c>
      <c r="AH13" s="182">
        <f t="shared" si="2"/>
        <v>0</v>
      </c>
      <c r="AI13" s="182">
        <f t="shared" si="2"/>
        <v>0</v>
      </c>
      <c r="AJ13" s="182">
        <f t="shared" ref="AJ13:BO13" si="3">SUM(AJ5:AJ12)</f>
        <v>0</v>
      </c>
      <c r="AK13" s="182">
        <f t="shared" si="3"/>
        <v>0</v>
      </c>
      <c r="AL13" s="182">
        <f t="shared" si="3"/>
        <v>0</v>
      </c>
      <c r="AM13" s="182">
        <f t="shared" si="3"/>
        <v>0</v>
      </c>
      <c r="AN13" s="182">
        <f t="shared" si="3"/>
        <v>0</v>
      </c>
      <c r="AO13" s="182">
        <f t="shared" si="3"/>
        <v>0</v>
      </c>
      <c r="AP13" s="182">
        <f t="shared" si="3"/>
        <v>0</v>
      </c>
      <c r="AQ13" s="182">
        <f t="shared" si="3"/>
        <v>0</v>
      </c>
      <c r="AR13" s="182">
        <f t="shared" si="3"/>
        <v>0</v>
      </c>
      <c r="AS13" s="182">
        <f t="shared" si="3"/>
        <v>0</v>
      </c>
      <c r="AT13" s="182">
        <f t="shared" si="3"/>
        <v>0</v>
      </c>
      <c r="AU13" s="182">
        <f t="shared" si="3"/>
        <v>0</v>
      </c>
      <c r="AV13" s="182">
        <f t="shared" si="3"/>
        <v>0</v>
      </c>
      <c r="AW13" s="182">
        <f t="shared" si="3"/>
        <v>0</v>
      </c>
      <c r="AX13" s="182">
        <f t="shared" si="3"/>
        <v>0</v>
      </c>
      <c r="AY13" s="182">
        <f t="shared" si="3"/>
        <v>0</v>
      </c>
      <c r="AZ13" s="182">
        <f t="shared" si="3"/>
        <v>0</v>
      </c>
      <c r="BA13" s="182">
        <f t="shared" si="3"/>
        <v>0</v>
      </c>
      <c r="BB13" s="182">
        <f t="shared" si="3"/>
        <v>0</v>
      </c>
      <c r="BC13" s="182">
        <f t="shared" si="3"/>
        <v>0</v>
      </c>
      <c r="BD13" s="182">
        <f t="shared" si="3"/>
        <v>0</v>
      </c>
      <c r="BE13" s="182">
        <f t="shared" si="3"/>
        <v>0</v>
      </c>
      <c r="BF13" s="182">
        <f t="shared" si="3"/>
        <v>0</v>
      </c>
      <c r="BG13" s="182">
        <f t="shared" si="3"/>
        <v>0</v>
      </c>
      <c r="BH13" s="182">
        <f t="shared" si="3"/>
        <v>0</v>
      </c>
      <c r="BI13" s="182">
        <f t="shared" si="3"/>
        <v>0</v>
      </c>
      <c r="BJ13" s="182">
        <f t="shared" si="3"/>
        <v>0</v>
      </c>
      <c r="BK13" s="182">
        <f t="shared" si="3"/>
        <v>0</v>
      </c>
      <c r="BL13" s="182">
        <f t="shared" si="3"/>
        <v>0</v>
      </c>
      <c r="BM13" s="182">
        <f t="shared" si="3"/>
        <v>0</v>
      </c>
      <c r="BN13" s="182">
        <f t="shared" si="3"/>
        <v>0</v>
      </c>
      <c r="BO13" s="182">
        <f t="shared" si="3"/>
        <v>0</v>
      </c>
      <c r="BP13" s="182">
        <f t="shared" ref="BP13:BX13" si="4">SUM(BP5:BP12)</f>
        <v>0</v>
      </c>
      <c r="BQ13" s="182">
        <f t="shared" si="4"/>
        <v>0</v>
      </c>
      <c r="BR13" s="182">
        <f t="shared" si="4"/>
        <v>0</v>
      </c>
      <c r="BS13" s="182">
        <f t="shared" si="4"/>
        <v>0</v>
      </c>
      <c r="BT13" s="182">
        <f t="shared" si="4"/>
        <v>0</v>
      </c>
      <c r="BU13" s="182">
        <f t="shared" si="4"/>
        <v>0</v>
      </c>
      <c r="BV13" s="182">
        <f t="shared" si="4"/>
        <v>0</v>
      </c>
      <c r="BW13" s="182">
        <f t="shared" si="4"/>
        <v>0</v>
      </c>
      <c r="BX13" s="183">
        <f t="shared" si="4"/>
        <v>0</v>
      </c>
      <c r="BY13" s="184">
        <f t="shared" si="1"/>
        <v>1</v>
      </c>
      <c r="BZ13" s="171"/>
      <c r="CA13" s="171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  <c r="DB13" s="127"/>
      <c r="DC13" s="127"/>
      <c r="DD13" s="127"/>
      <c r="DE13" s="127"/>
      <c r="DF13" s="127"/>
      <c r="DG13" s="127"/>
      <c r="DH13" s="127"/>
      <c r="DI13" s="127"/>
      <c r="DJ13" s="127"/>
      <c r="DK13" s="127"/>
      <c r="DL13" s="127"/>
      <c r="DM13" s="127"/>
      <c r="DN13" s="127"/>
      <c r="DO13" s="127"/>
      <c r="DP13" s="127"/>
      <c r="DQ13" s="127"/>
      <c r="DR13" s="127"/>
      <c r="DS13" s="127"/>
      <c r="DT13" s="127"/>
      <c r="DU13" s="127"/>
    </row>
    <row r="14" spans="1:256" ht="15" thickBot="1" x14ac:dyDescent="0.25">
      <c r="A14" s="12"/>
      <c r="B14" s="298"/>
      <c r="C14" s="178" t="s">
        <v>288</v>
      </c>
      <c r="D14" s="185">
        <f>IF(SUM(E14:BX14)&gt;'Quadro II'!D32,"Maior do que o orçado",'Quadro II'!D32)</f>
        <v>5.64</v>
      </c>
      <c r="E14" s="130">
        <v>0</v>
      </c>
      <c r="F14" s="129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129">
        <v>0</v>
      </c>
      <c r="M14" s="129">
        <v>0</v>
      </c>
      <c r="N14" s="129">
        <v>0</v>
      </c>
      <c r="O14" s="129">
        <v>0</v>
      </c>
      <c r="P14" s="129">
        <v>0</v>
      </c>
      <c r="Q14" s="129">
        <v>0</v>
      </c>
      <c r="R14" s="129">
        <v>0</v>
      </c>
      <c r="S14" s="129">
        <v>0</v>
      </c>
      <c r="T14" s="129">
        <v>0</v>
      </c>
      <c r="U14" s="129">
        <v>0</v>
      </c>
      <c r="V14" s="129">
        <v>0</v>
      </c>
      <c r="W14" s="129">
        <v>0</v>
      </c>
      <c r="X14" s="129">
        <v>0</v>
      </c>
      <c r="Y14" s="129">
        <v>0</v>
      </c>
      <c r="Z14" s="129">
        <v>0</v>
      </c>
      <c r="AA14" s="129">
        <v>0</v>
      </c>
      <c r="AB14" s="129">
        <v>0</v>
      </c>
      <c r="AC14" s="129">
        <v>0</v>
      </c>
      <c r="AD14" s="129">
        <v>0</v>
      </c>
      <c r="AE14" s="129">
        <v>0</v>
      </c>
      <c r="AF14" s="129">
        <v>0</v>
      </c>
      <c r="AG14" s="129">
        <v>0</v>
      </c>
      <c r="AH14" s="129">
        <v>0</v>
      </c>
      <c r="AI14" s="129">
        <v>0</v>
      </c>
      <c r="AJ14" s="129">
        <v>0</v>
      </c>
      <c r="AK14" s="129">
        <v>0</v>
      </c>
      <c r="AL14" s="129">
        <v>0</v>
      </c>
      <c r="AM14" s="129">
        <v>0</v>
      </c>
      <c r="AN14" s="129">
        <v>0</v>
      </c>
      <c r="AO14" s="129">
        <v>0</v>
      </c>
      <c r="AP14" s="129">
        <v>0</v>
      </c>
      <c r="AQ14" s="129">
        <v>0</v>
      </c>
      <c r="AR14" s="129">
        <v>0</v>
      </c>
      <c r="AS14" s="129">
        <v>0</v>
      </c>
      <c r="AT14" s="129">
        <v>0</v>
      </c>
      <c r="AU14" s="129">
        <v>0</v>
      </c>
      <c r="AV14" s="129">
        <v>0</v>
      </c>
      <c r="AW14" s="129">
        <v>0</v>
      </c>
      <c r="AX14" s="129">
        <v>0</v>
      </c>
      <c r="AY14" s="129">
        <v>0</v>
      </c>
      <c r="AZ14" s="129">
        <v>0</v>
      </c>
      <c r="BA14" s="129">
        <v>0</v>
      </c>
      <c r="BB14" s="129">
        <v>0</v>
      </c>
      <c r="BC14" s="129">
        <v>0</v>
      </c>
      <c r="BD14" s="129">
        <v>0</v>
      </c>
      <c r="BE14" s="129">
        <v>0</v>
      </c>
      <c r="BF14" s="129">
        <v>0</v>
      </c>
      <c r="BG14" s="129">
        <v>0</v>
      </c>
      <c r="BH14" s="129">
        <v>0</v>
      </c>
      <c r="BI14" s="129">
        <v>0</v>
      </c>
      <c r="BJ14" s="129">
        <v>0</v>
      </c>
      <c r="BK14" s="129">
        <v>0</v>
      </c>
      <c r="BL14" s="129">
        <v>0</v>
      </c>
      <c r="BM14" s="129">
        <v>0</v>
      </c>
      <c r="BN14" s="129">
        <v>0</v>
      </c>
      <c r="BO14" s="129">
        <v>0</v>
      </c>
      <c r="BP14" s="129">
        <v>0</v>
      </c>
      <c r="BQ14" s="129">
        <v>0</v>
      </c>
      <c r="BR14" s="129">
        <v>0</v>
      </c>
      <c r="BS14" s="129">
        <v>0</v>
      </c>
      <c r="BT14" s="129">
        <v>0</v>
      </c>
      <c r="BU14" s="129">
        <v>0</v>
      </c>
      <c r="BV14" s="129">
        <v>0</v>
      </c>
      <c r="BW14" s="129">
        <v>0</v>
      </c>
      <c r="BX14" s="128">
        <v>0</v>
      </c>
      <c r="BY14" s="176">
        <f t="shared" si="1"/>
        <v>1</v>
      </c>
      <c r="BZ14" s="171"/>
      <c r="CA14" s="171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  <c r="DB14" s="127"/>
      <c r="DC14" s="127"/>
      <c r="DD14" s="127"/>
      <c r="DE14" s="127"/>
      <c r="DF14" s="127"/>
      <c r="DG14" s="127"/>
      <c r="DH14" s="127"/>
      <c r="DI14" s="127"/>
      <c r="DJ14" s="127"/>
      <c r="DK14" s="127"/>
      <c r="DL14" s="127"/>
      <c r="DM14" s="127"/>
      <c r="DN14" s="127"/>
      <c r="DO14" s="127"/>
      <c r="DP14" s="127"/>
      <c r="DQ14" s="127"/>
      <c r="DR14" s="127"/>
      <c r="DS14" s="127"/>
      <c r="DT14" s="127"/>
      <c r="DU14" s="127"/>
    </row>
    <row r="15" spans="1:256" ht="14.25" x14ac:dyDescent="0.2">
      <c r="A15" s="12"/>
      <c r="B15" s="298"/>
      <c r="C15" s="186" t="s">
        <v>102</v>
      </c>
      <c r="D15" s="187">
        <f t="shared" ref="D15:AI15" si="5">SUM(D13:D14)</f>
        <v>193.64</v>
      </c>
      <c r="E15" s="188">
        <f t="shared" si="5"/>
        <v>0</v>
      </c>
      <c r="F15" s="189">
        <f t="shared" si="5"/>
        <v>0</v>
      </c>
      <c r="G15" s="189">
        <f t="shared" si="5"/>
        <v>0</v>
      </c>
      <c r="H15" s="189">
        <f t="shared" si="5"/>
        <v>0</v>
      </c>
      <c r="I15" s="189">
        <f t="shared" si="5"/>
        <v>0</v>
      </c>
      <c r="J15" s="189">
        <f t="shared" si="5"/>
        <v>0</v>
      </c>
      <c r="K15" s="189">
        <f t="shared" si="5"/>
        <v>0</v>
      </c>
      <c r="L15" s="189">
        <f t="shared" si="5"/>
        <v>0</v>
      </c>
      <c r="M15" s="189">
        <f t="shared" si="5"/>
        <v>0</v>
      </c>
      <c r="N15" s="189">
        <f t="shared" si="5"/>
        <v>0</v>
      </c>
      <c r="O15" s="189">
        <f t="shared" si="5"/>
        <v>0</v>
      </c>
      <c r="P15" s="189">
        <f t="shared" si="5"/>
        <v>0</v>
      </c>
      <c r="Q15" s="189">
        <f t="shared" si="5"/>
        <v>0</v>
      </c>
      <c r="R15" s="189">
        <f t="shared" si="5"/>
        <v>0</v>
      </c>
      <c r="S15" s="189">
        <f t="shared" si="5"/>
        <v>0</v>
      </c>
      <c r="T15" s="189">
        <f t="shared" si="5"/>
        <v>0</v>
      </c>
      <c r="U15" s="189">
        <f t="shared" si="5"/>
        <v>0</v>
      </c>
      <c r="V15" s="189">
        <f t="shared" si="5"/>
        <v>0</v>
      </c>
      <c r="W15" s="189">
        <f t="shared" si="5"/>
        <v>0</v>
      </c>
      <c r="X15" s="189">
        <f t="shared" si="5"/>
        <v>0</v>
      </c>
      <c r="Y15" s="189">
        <f t="shared" si="5"/>
        <v>0</v>
      </c>
      <c r="Z15" s="189">
        <f t="shared" si="5"/>
        <v>0</v>
      </c>
      <c r="AA15" s="189">
        <f t="shared" si="5"/>
        <v>0</v>
      </c>
      <c r="AB15" s="189">
        <f t="shared" si="5"/>
        <v>0</v>
      </c>
      <c r="AC15" s="189">
        <f t="shared" si="5"/>
        <v>0</v>
      </c>
      <c r="AD15" s="189">
        <f t="shared" si="5"/>
        <v>0</v>
      </c>
      <c r="AE15" s="189">
        <f t="shared" si="5"/>
        <v>0</v>
      </c>
      <c r="AF15" s="189">
        <f t="shared" si="5"/>
        <v>0</v>
      </c>
      <c r="AG15" s="189">
        <f t="shared" si="5"/>
        <v>0</v>
      </c>
      <c r="AH15" s="189">
        <f t="shared" si="5"/>
        <v>0</v>
      </c>
      <c r="AI15" s="189">
        <f t="shared" si="5"/>
        <v>0</v>
      </c>
      <c r="AJ15" s="189">
        <f t="shared" ref="AJ15:BO15" si="6">SUM(AJ13:AJ14)</f>
        <v>0</v>
      </c>
      <c r="AK15" s="189">
        <f t="shared" si="6"/>
        <v>0</v>
      </c>
      <c r="AL15" s="189">
        <f t="shared" si="6"/>
        <v>0</v>
      </c>
      <c r="AM15" s="189">
        <f t="shared" si="6"/>
        <v>0</v>
      </c>
      <c r="AN15" s="189">
        <f t="shared" si="6"/>
        <v>0</v>
      </c>
      <c r="AO15" s="189">
        <f t="shared" si="6"/>
        <v>0</v>
      </c>
      <c r="AP15" s="189">
        <f t="shared" si="6"/>
        <v>0</v>
      </c>
      <c r="AQ15" s="189">
        <f t="shared" si="6"/>
        <v>0</v>
      </c>
      <c r="AR15" s="189">
        <f t="shared" si="6"/>
        <v>0</v>
      </c>
      <c r="AS15" s="189">
        <f t="shared" si="6"/>
        <v>0</v>
      </c>
      <c r="AT15" s="189">
        <f t="shared" si="6"/>
        <v>0</v>
      </c>
      <c r="AU15" s="189">
        <f t="shared" si="6"/>
        <v>0</v>
      </c>
      <c r="AV15" s="189">
        <f t="shared" si="6"/>
        <v>0</v>
      </c>
      <c r="AW15" s="189">
        <f t="shared" si="6"/>
        <v>0</v>
      </c>
      <c r="AX15" s="189">
        <f t="shared" si="6"/>
        <v>0</v>
      </c>
      <c r="AY15" s="189">
        <f t="shared" si="6"/>
        <v>0</v>
      </c>
      <c r="AZ15" s="189">
        <f t="shared" si="6"/>
        <v>0</v>
      </c>
      <c r="BA15" s="189">
        <f t="shared" si="6"/>
        <v>0</v>
      </c>
      <c r="BB15" s="189">
        <f t="shared" si="6"/>
        <v>0</v>
      </c>
      <c r="BC15" s="189">
        <f t="shared" si="6"/>
        <v>0</v>
      </c>
      <c r="BD15" s="189">
        <f t="shared" si="6"/>
        <v>0</v>
      </c>
      <c r="BE15" s="189">
        <f t="shared" si="6"/>
        <v>0</v>
      </c>
      <c r="BF15" s="189">
        <f t="shared" si="6"/>
        <v>0</v>
      </c>
      <c r="BG15" s="189">
        <f t="shared" si="6"/>
        <v>0</v>
      </c>
      <c r="BH15" s="189">
        <f t="shared" si="6"/>
        <v>0</v>
      </c>
      <c r="BI15" s="189">
        <f t="shared" si="6"/>
        <v>0</v>
      </c>
      <c r="BJ15" s="189">
        <f t="shared" si="6"/>
        <v>0</v>
      </c>
      <c r="BK15" s="189">
        <f t="shared" si="6"/>
        <v>0</v>
      </c>
      <c r="BL15" s="189">
        <f t="shared" si="6"/>
        <v>0</v>
      </c>
      <c r="BM15" s="189">
        <f t="shared" si="6"/>
        <v>0</v>
      </c>
      <c r="BN15" s="189">
        <f t="shared" si="6"/>
        <v>0</v>
      </c>
      <c r="BO15" s="189">
        <f t="shared" si="6"/>
        <v>0</v>
      </c>
      <c r="BP15" s="189">
        <f t="shared" ref="BP15:BX15" si="7">SUM(BP13:BP14)</f>
        <v>0</v>
      </c>
      <c r="BQ15" s="189">
        <f t="shared" si="7"/>
        <v>0</v>
      </c>
      <c r="BR15" s="189">
        <f t="shared" si="7"/>
        <v>0</v>
      </c>
      <c r="BS15" s="189">
        <f t="shared" si="7"/>
        <v>0</v>
      </c>
      <c r="BT15" s="189">
        <f t="shared" si="7"/>
        <v>0</v>
      </c>
      <c r="BU15" s="189">
        <f t="shared" si="7"/>
        <v>0</v>
      </c>
      <c r="BV15" s="189">
        <f t="shared" si="7"/>
        <v>0</v>
      </c>
      <c r="BW15" s="189">
        <f t="shared" si="7"/>
        <v>0</v>
      </c>
      <c r="BX15" s="190">
        <f t="shared" si="7"/>
        <v>0</v>
      </c>
      <c r="BY15" s="177">
        <f t="shared" si="1"/>
        <v>1</v>
      </c>
      <c r="BZ15" s="171"/>
      <c r="CA15" s="171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  <c r="DB15" s="127"/>
      <c r="DC15" s="127"/>
      <c r="DD15" s="127"/>
      <c r="DE15" s="127"/>
      <c r="DF15" s="127"/>
      <c r="DG15" s="127"/>
      <c r="DH15" s="127"/>
      <c r="DI15" s="127"/>
      <c r="DJ15" s="127"/>
      <c r="DK15" s="127"/>
      <c r="DL15" s="127"/>
      <c r="DM15" s="127"/>
      <c r="DN15" s="127"/>
      <c r="DO15" s="127"/>
      <c r="DP15" s="127"/>
      <c r="DQ15" s="127"/>
      <c r="DR15" s="127"/>
      <c r="DS15" s="127"/>
      <c r="DT15" s="127"/>
      <c r="DU15" s="127"/>
    </row>
    <row r="16" spans="1:256" ht="15" thickBot="1" x14ac:dyDescent="0.25">
      <c r="A16" s="12"/>
      <c r="B16" s="298"/>
      <c r="C16" s="191" t="s">
        <v>289</v>
      </c>
      <c r="D16" s="192"/>
      <c r="E16" s="193">
        <f>E15</f>
        <v>0</v>
      </c>
      <c r="F16" s="194">
        <f>E16+F15</f>
        <v>0</v>
      </c>
      <c r="G16" s="194">
        <f t="shared" ref="G16:BQ16" si="8">F16+G15</f>
        <v>0</v>
      </c>
      <c r="H16" s="194">
        <f t="shared" si="8"/>
        <v>0</v>
      </c>
      <c r="I16" s="194">
        <f t="shared" si="8"/>
        <v>0</v>
      </c>
      <c r="J16" s="194">
        <f t="shared" si="8"/>
        <v>0</v>
      </c>
      <c r="K16" s="194">
        <f t="shared" si="8"/>
        <v>0</v>
      </c>
      <c r="L16" s="194">
        <f t="shared" si="8"/>
        <v>0</v>
      </c>
      <c r="M16" s="194">
        <f t="shared" si="8"/>
        <v>0</v>
      </c>
      <c r="N16" s="194">
        <f t="shared" si="8"/>
        <v>0</v>
      </c>
      <c r="O16" s="194">
        <f t="shared" si="8"/>
        <v>0</v>
      </c>
      <c r="P16" s="194">
        <f t="shared" si="8"/>
        <v>0</v>
      </c>
      <c r="Q16" s="194">
        <f t="shared" si="8"/>
        <v>0</v>
      </c>
      <c r="R16" s="194">
        <f t="shared" si="8"/>
        <v>0</v>
      </c>
      <c r="S16" s="194">
        <f t="shared" si="8"/>
        <v>0</v>
      </c>
      <c r="T16" s="194">
        <f t="shared" si="8"/>
        <v>0</v>
      </c>
      <c r="U16" s="194">
        <f t="shared" si="8"/>
        <v>0</v>
      </c>
      <c r="V16" s="194">
        <f t="shared" si="8"/>
        <v>0</v>
      </c>
      <c r="W16" s="194">
        <f t="shared" si="8"/>
        <v>0</v>
      </c>
      <c r="X16" s="194">
        <f t="shared" si="8"/>
        <v>0</v>
      </c>
      <c r="Y16" s="194">
        <f t="shared" si="8"/>
        <v>0</v>
      </c>
      <c r="Z16" s="194">
        <f t="shared" si="8"/>
        <v>0</v>
      </c>
      <c r="AA16" s="194">
        <f t="shared" si="8"/>
        <v>0</v>
      </c>
      <c r="AB16" s="194">
        <f t="shared" si="8"/>
        <v>0</v>
      </c>
      <c r="AC16" s="194">
        <f t="shared" si="8"/>
        <v>0</v>
      </c>
      <c r="AD16" s="194">
        <f t="shared" si="8"/>
        <v>0</v>
      </c>
      <c r="AE16" s="194">
        <f t="shared" si="8"/>
        <v>0</v>
      </c>
      <c r="AF16" s="194">
        <f t="shared" si="8"/>
        <v>0</v>
      </c>
      <c r="AG16" s="194">
        <f t="shared" si="8"/>
        <v>0</v>
      </c>
      <c r="AH16" s="194">
        <f t="shared" si="8"/>
        <v>0</v>
      </c>
      <c r="AI16" s="194">
        <f t="shared" si="8"/>
        <v>0</v>
      </c>
      <c r="AJ16" s="194">
        <f t="shared" si="8"/>
        <v>0</v>
      </c>
      <c r="AK16" s="194">
        <f t="shared" si="8"/>
        <v>0</v>
      </c>
      <c r="AL16" s="194">
        <f t="shared" si="8"/>
        <v>0</v>
      </c>
      <c r="AM16" s="194">
        <f t="shared" si="8"/>
        <v>0</v>
      </c>
      <c r="AN16" s="194">
        <f t="shared" si="8"/>
        <v>0</v>
      </c>
      <c r="AO16" s="194">
        <f t="shared" si="8"/>
        <v>0</v>
      </c>
      <c r="AP16" s="194">
        <f t="shared" si="8"/>
        <v>0</v>
      </c>
      <c r="AQ16" s="194">
        <f t="shared" si="8"/>
        <v>0</v>
      </c>
      <c r="AR16" s="194">
        <f t="shared" si="8"/>
        <v>0</v>
      </c>
      <c r="AS16" s="194">
        <f t="shared" si="8"/>
        <v>0</v>
      </c>
      <c r="AT16" s="194">
        <f t="shared" si="8"/>
        <v>0</v>
      </c>
      <c r="AU16" s="194">
        <f t="shared" si="8"/>
        <v>0</v>
      </c>
      <c r="AV16" s="194">
        <f t="shared" si="8"/>
        <v>0</v>
      </c>
      <c r="AW16" s="194">
        <f t="shared" si="8"/>
        <v>0</v>
      </c>
      <c r="AX16" s="194">
        <f t="shared" si="8"/>
        <v>0</v>
      </c>
      <c r="AY16" s="194">
        <f t="shared" si="8"/>
        <v>0</v>
      </c>
      <c r="AZ16" s="194">
        <f t="shared" si="8"/>
        <v>0</v>
      </c>
      <c r="BA16" s="194">
        <f t="shared" si="8"/>
        <v>0</v>
      </c>
      <c r="BB16" s="194">
        <f t="shared" si="8"/>
        <v>0</v>
      </c>
      <c r="BC16" s="194">
        <f t="shared" si="8"/>
        <v>0</v>
      </c>
      <c r="BD16" s="194">
        <f t="shared" si="8"/>
        <v>0</v>
      </c>
      <c r="BE16" s="194">
        <f t="shared" si="8"/>
        <v>0</v>
      </c>
      <c r="BF16" s="194">
        <f t="shared" si="8"/>
        <v>0</v>
      </c>
      <c r="BG16" s="194">
        <f t="shared" si="8"/>
        <v>0</v>
      </c>
      <c r="BH16" s="194">
        <f t="shared" si="8"/>
        <v>0</v>
      </c>
      <c r="BI16" s="194">
        <f t="shared" si="8"/>
        <v>0</v>
      </c>
      <c r="BJ16" s="194">
        <f t="shared" si="8"/>
        <v>0</v>
      </c>
      <c r="BK16" s="194">
        <f t="shared" si="8"/>
        <v>0</v>
      </c>
      <c r="BL16" s="194">
        <f t="shared" si="8"/>
        <v>0</v>
      </c>
      <c r="BM16" s="194">
        <f t="shared" si="8"/>
        <v>0</v>
      </c>
      <c r="BN16" s="194">
        <f t="shared" si="8"/>
        <v>0</v>
      </c>
      <c r="BO16" s="194">
        <f t="shared" si="8"/>
        <v>0</v>
      </c>
      <c r="BP16" s="194">
        <f t="shared" si="8"/>
        <v>0</v>
      </c>
      <c r="BQ16" s="194">
        <f t="shared" si="8"/>
        <v>0</v>
      </c>
      <c r="BR16" s="194">
        <f t="shared" ref="BR16:BX16" si="9">BQ16+BR15</f>
        <v>0</v>
      </c>
      <c r="BS16" s="194">
        <f t="shared" si="9"/>
        <v>0</v>
      </c>
      <c r="BT16" s="194">
        <f t="shared" si="9"/>
        <v>0</v>
      </c>
      <c r="BU16" s="194">
        <f t="shared" si="9"/>
        <v>0</v>
      </c>
      <c r="BV16" s="194">
        <f t="shared" si="9"/>
        <v>0</v>
      </c>
      <c r="BW16" s="194">
        <f t="shared" si="9"/>
        <v>0</v>
      </c>
      <c r="BX16" s="195">
        <f t="shared" si="9"/>
        <v>0</v>
      </c>
      <c r="BY16" s="196">
        <f t="shared" si="1"/>
        <v>0</v>
      </c>
      <c r="BZ16" s="171"/>
      <c r="CA16" s="171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</row>
    <row r="17" spans="1:125" ht="15" thickBot="1" x14ac:dyDescent="0.25">
      <c r="A17" s="12"/>
      <c r="B17" s="298"/>
      <c r="C17" s="197" t="s">
        <v>290</v>
      </c>
      <c r="D17" s="198"/>
      <c r="E17" s="199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  <c r="BR17" s="200"/>
      <c r="BS17" s="200"/>
      <c r="BT17" s="200"/>
      <c r="BU17" s="200"/>
      <c r="BV17" s="200"/>
      <c r="BW17" s="200"/>
      <c r="BX17" s="201"/>
      <c r="BY17" s="202">
        <f t="shared" si="1"/>
        <v>0</v>
      </c>
      <c r="BZ17" s="171"/>
      <c r="CA17" s="171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</row>
    <row r="18" spans="1:125" ht="15" thickBot="1" x14ac:dyDescent="0.25">
      <c r="A18" s="12"/>
      <c r="B18" s="298"/>
      <c r="C18" s="203" t="s">
        <v>291</v>
      </c>
      <c r="D18" s="204">
        <f>D19+D20</f>
        <v>0</v>
      </c>
      <c r="E18" s="205">
        <f t="shared" ref="E18:AA18" si="10">E19+E20</f>
        <v>0</v>
      </c>
      <c r="F18" s="206">
        <f t="shared" si="10"/>
        <v>0</v>
      </c>
      <c r="G18" s="206">
        <f t="shared" si="10"/>
        <v>0</v>
      </c>
      <c r="H18" s="206">
        <f t="shared" si="10"/>
        <v>0</v>
      </c>
      <c r="I18" s="206">
        <f t="shared" si="10"/>
        <v>0</v>
      </c>
      <c r="J18" s="206">
        <f t="shared" si="10"/>
        <v>0</v>
      </c>
      <c r="K18" s="206">
        <f t="shared" si="10"/>
        <v>0</v>
      </c>
      <c r="L18" s="206">
        <f t="shared" si="10"/>
        <v>0</v>
      </c>
      <c r="M18" s="206">
        <f t="shared" si="10"/>
        <v>0</v>
      </c>
      <c r="N18" s="206">
        <f t="shared" si="10"/>
        <v>0</v>
      </c>
      <c r="O18" s="206">
        <f t="shared" si="10"/>
        <v>0</v>
      </c>
      <c r="P18" s="206">
        <f t="shared" si="10"/>
        <v>0</v>
      </c>
      <c r="Q18" s="206">
        <f t="shared" si="10"/>
        <v>0</v>
      </c>
      <c r="R18" s="206">
        <f t="shared" si="10"/>
        <v>0</v>
      </c>
      <c r="S18" s="206">
        <f t="shared" si="10"/>
        <v>0</v>
      </c>
      <c r="T18" s="206">
        <f t="shared" si="10"/>
        <v>0</v>
      </c>
      <c r="U18" s="206">
        <f t="shared" si="10"/>
        <v>0</v>
      </c>
      <c r="V18" s="206">
        <f t="shared" si="10"/>
        <v>0</v>
      </c>
      <c r="W18" s="206">
        <f t="shared" si="10"/>
        <v>0</v>
      </c>
      <c r="X18" s="206">
        <f t="shared" si="10"/>
        <v>0</v>
      </c>
      <c r="Y18" s="206">
        <f t="shared" si="10"/>
        <v>0</v>
      </c>
      <c r="Z18" s="206">
        <f t="shared" si="10"/>
        <v>0</v>
      </c>
      <c r="AA18" s="206">
        <f t="shared" si="10"/>
        <v>0</v>
      </c>
      <c r="AB18" s="206">
        <f>AB19+AB20</f>
        <v>0</v>
      </c>
      <c r="AC18" s="206">
        <f t="shared" ref="AC18:BX18" si="11">AC19+AC20</f>
        <v>0</v>
      </c>
      <c r="AD18" s="206">
        <f t="shared" si="11"/>
        <v>0</v>
      </c>
      <c r="AE18" s="206">
        <f t="shared" si="11"/>
        <v>0</v>
      </c>
      <c r="AF18" s="206">
        <f t="shared" si="11"/>
        <v>0</v>
      </c>
      <c r="AG18" s="206">
        <f t="shared" si="11"/>
        <v>0</v>
      </c>
      <c r="AH18" s="206">
        <f t="shared" si="11"/>
        <v>0</v>
      </c>
      <c r="AI18" s="206">
        <f t="shared" si="11"/>
        <v>0</v>
      </c>
      <c r="AJ18" s="206">
        <f t="shared" si="11"/>
        <v>0</v>
      </c>
      <c r="AK18" s="206">
        <f t="shared" si="11"/>
        <v>0</v>
      </c>
      <c r="AL18" s="206">
        <f t="shared" si="11"/>
        <v>0</v>
      </c>
      <c r="AM18" s="206">
        <f t="shared" si="11"/>
        <v>0</v>
      </c>
      <c r="AN18" s="206">
        <f t="shared" si="11"/>
        <v>0</v>
      </c>
      <c r="AO18" s="206">
        <f t="shared" si="11"/>
        <v>0</v>
      </c>
      <c r="AP18" s="206">
        <f t="shared" si="11"/>
        <v>0</v>
      </c>
      <c r="AQ18" s="206">
        <f t="shared" si="11"/>
        <v>0</v>
      </c>
      <c r="AR18" s="206">
        <f t="shared" si="11"/>
        <v>0</v>
      </c>
      <c r="AS18" s="206">
        <f t="shared" si="11"/>
        <v>0</v>
      </c>
      <c r="AT18" s="206">
        <f t="shared" si="11"/>
        <v>0</v>
      </c>
      <c r="AU18" s="206">
        <f t="shared" si="11"/>
        <v>0</v>
      </c>
      <c r="AV18" s="206">
        <f t="shared" si="11"/>
        <v>0</v>
      </c>
      <c r="AW18" s="206">
        <f t="shared" si="11"/>
        <v>0</v>
      </c>
      <c r="AX18" s="206">
        <f t="shared" si="11"/>
        <v>0</v>
      </c>
      <c r="AY18" s="206">
        <f t="shared" si="11"/>
        <v>0</v>
      </c>
      <c r="AZ18" s="206">
        <f t="shared" si="11"/>
        <v>0</v>
      </c>
      <c r="BA18" s="206">
        <f t="shared" si="11"/>
        <v>0</v>
      </c>
      <c r="BB18" s="206">
        <f t="shared" si="11"/>
        <v>0</v>
      </c>
      <c r="BC18" s="206">
        <f t="shared" si="11"/>
        <v>0</v>
      </c>
      <c r="BD18" s="206">
        <f t="shared" si="11"/>
        <v>0</v>
      </c>
      <c r="BE18" s="206">
        <f t="shared" si="11"/>
        <v>0</v>
      </c>
      <c r="BF18" s="206">
        <f t="shared" si="11"/>
        <v>0</v>
      </c>
      <c r="BG18" s="206">
        <f t="shared" si="11"/>
        <v>0</v>
      </c>
      <c r="BH18" s="206">
        <f t="shared" si="11"/>
        <v>0</v>
      </c>
      <c r="BI18" s="206">
        <f t="shared" si="11"/>
        <v>0</v>
      </c>
      <c r="BJ18" s="206">
        <f t="shared" si="11"/>
        <v>0</v>
      </c>
      <c r="BK18" s="206">
        <f t="shared" si="11"/>
        <v>0</v>
      </c>
      <c r="BL18" s="206">
        <f t="shared" si="11"/>
        <v>0</v>
      </c>
      <c r="BM18" s="206">
        <f t="shared" si="11"/>
        <v>0</v>
      </c>
      <c r="BN18" s="206">
        <f t="shared" si="11"/>
        <v>0</v>
      </c>
      <c r="BO18" s="206">
        <f t="shared" si="11"/>
        <v>0</v>
      </c>
      <c r="BP18" s="206">
        <f t="shared" si="11"/>
        <v>0</v>
      </c>
      <c r="BQ18" s="206">
        <f t="shared" si="11"/>
        <v>0</v>
      </c>
      <c r="BR18" s="206">
        <f t="shared" si="11"/>
        <v>0</v>
      </c>
      <c r="BS18" s="206">
        <f t="shared" si="11"/>
        <v>0</v>
      </c>
      <c r="BT18" s="206">
        <f t="shared" si="11"/>
        <v>0</v>
      </c>
      <c r="BU18" s="206">
        <f t="shared" si="11"/>
        <v>0</v>
      </c>
      <c r="BV18" s="206">
        <f t="shared" si="11"/>
        <v>0</v>
      </c>
      <c r="BW18" s="206">
        <f t="shared" si="11"/>
        <v>0</v>
      </c>
      <c r="BX18" s="207">
        <f t="shared" si="11"/>
        <v>0</v>
      </c>
      <c r="BY18" s="184">
        <f t="shared" si="1"/>
        <v>0</v>
      </c>
      <c r="BZ18" s="171"/>
      <c r="CA18" s="171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  <c r="DB18" s="127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</row>
    <row r="19" spans="1:125" ht="14.25" x14ac:dyDescent="0.2">
      <c r="A19" s="12"/>
      <c r="B19" s="298"/>
      <c r="C19" s="208" t="s">
        <v>292</v>
      </c>
      <c r="D19" s="209">
        <v>0</v>
      </c>
      <c r="E19" s="130">
        <v>0</v>
      </c>
      <c r="F19" s="129">
        <v>0</v>
      </c>
      <c r="G19" s="129">
        <v>0</v>
      </c>
      <c r="H19" s="129">
        <v>0</v>
      </c>
      <c r="I19" s="129">
        <v>0</v>
      </c>
      <c r="J19" s="129">
        <v>0</v>
      </c>
      <c r="K19" s="129">
        <v>0</v>
      </c>
      <c r="L19" s="129">
        <v>0</v>
      </c>
      <c r="M19" s="129">
        <v>0</v>
      </c>
      <c r="N19" s="129">
        <v>0</v>
      </c>
      <c r="O19" s="129">
        <v>0</v>
      </c>
      <c r="P19" s="129">
        <v>0</v>
      </c>
      <c r="Q19" s="129">
        <v>0</v>
      </c>
      <c r="R19" s="129">
        <v>0</v>
      </c>
      <c r="S19" s="129">
        <v>0</v>
      </c>
      <c r="T19" s="129">
        <v>0</v>
      </c>
      <c r="U19" s="129">
        <v>0</v>
      </c>
      <c r="V19" s="129">
        <v>0</v>
      </c>
      <c r="W19" s="129">
        <v>0</v>
      </c>
      <c r="X19" s="129">
        <v>0</v>
      </c>
      <c r="Y19" s="129">
        <v>0</v>
      </c>
      <c r="Z19" s="129">
        <v>0</v>
      </c>
      <c r="AA19" s="129">
        <v>0</v>
      </c>
      <c r="AB19" s="129">
        <v>0</v>
      </c>
      <c r="AC19" s="129">
        <v>0</v>
      </c>
      <c r="AD19" s="129">
        <v>0</v>
      </c>
      <c r="AE19" s="129">
        <v>0</v>
      </c>
      <c r="AF19" s="129">
        <v>0</v>
      </c>
      <c r="AG19" s="129">
        <v>0</v>
      </c>
      <c r="AH19" s="129">
        <v>0</v>
      </c>
      <c r="AI19" s="129">
        <v>0</v>
      </c>
      <c r="AJ19" s="129">
        <v>0</v>
      </c>
      <c r="AK19" s="129">
        <v>0</v>
      </c>
      <c r="AL19" s="129">
        <v>0</v>
      </c>
      <c r="AM19" s="129">
        <v>0</v>
      </c>
      <c r="AN19" s="129">
        <v>0</v>
      </c>
      <c r="AO19" s="129">
        <v>0</v>
      </c>
      <c r="AP19" s="129">
        <v>0</v>
      </c>
      <c r="AQ19" s="129">
        <v>0</v>
      </c>
      <c r="AR19" s="129">
        <v>0</v>
      </c>
      <c r="AS19" s="129">
        <v>0</v>
      </c>
      <c r="AT19" s="129">
        <v>0</v>
      </c>
      <c r="AU19" s="129">
        <v>0</v>
      </c>
      <c r="AV19" s="129">
        <v>0</v>
      </c>
      <c r="AW19" s="129">
        <v>0</v>
      </c>
      <c r="AX19" s="129">
        <v>0</v>
      </c>
      <c r="AY19" s="129">
        <v>0</v>
      </c>
      <c r="AZ19" s="129">
        <v>0</v>
      </c>
      <c r="BA19" s="129">
        <v>0</v>
      </c>
      <c r="BB19" s="129">
        <v>0</v>
      </c>
      <c r="BC19" s="129">
        <v>0</v>
      </c>
      <c r="BD19" s="129">
        <v>0</v>
      </c>
      <c r="BE19" s="129">
        <v>0</v>
      </c>
      <c r="BF19" s="129">
        <v>0</v>
      </c>
      <c r="BG19" s="129">
        <v>0</v>
      </c>
      <c r="BH19" s="129">
        <v>0</v>
      </c>
      <c r="BI19" s="129">
        <v>0</v>
      </c>
      <c r="BJ19" s="129">
        <v>0</v>
      </c>
      <c r="BK19" s="129">
        <v>0</v>
      </c>
      <c r="BL19" s="129">
        <v>0</v>
      </c>
      <c r="BM19" s="129">
        <v>0</v>
      </c>
      <c r="BN19" s="129">
        <v>0</v>
      </c>
      <c r="BO19" s="129">
        <v>0</v>
      </c>
      <c r="BP19" s="129">
        <v>0</v>
      </c>
      <c r="BQ19" s="129">
        <v>0</v>
      </c>
      <c r="BR19" s="129">
        <v>0</v>
      </c>
      <c r="BS19" s="129">
        <v>0</v>
      </c>
      <c r="BT19" s="129">
        <v>0</v>
      </c>
      <c r="BU19" s="129">
        <v>0</v>
      </c>
      <c r="BV19" s="129">
        <v>0</v>
      </c>
      <c r="BW19" s="129">
        <v>0</v>
      </c>
      <c r="BX19" s="128">
        <v>0</v>
      </c>
      <c r="BY19" s="176">
        <f t="shared" si="1"/>
        <v>0</v>
      </c>
      <c r="BZ19" s="171"/>
      <c r="CA19" s="171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</row>
    <row r="20" spans="1:125" ht="15" thickBot="1" x14ac:dyDescent="0.25">
      <c r="A20" s="12"/>
      <c r="B20" s="298"/>
      <c r="C20" s="210" t="s">
        <v>293</v>
      </c>
      <c r="D20" s="211">
        <v>0</v>
      </c>
      <c r="E20" s="130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29">
        <v>0</v>
      </c>
      <c r="N20" s="129">
        <v>0</v>
      </c>
      <c r="O20" s="129">
        <v>0</v>
      </c>
      <c r="P20" s="129">
        <v>0</v>
      </c>
      <c r="Q20" s="129">
        <v>0</v>
      </c>
      <c r="R20" s="129">
        <v>0</v>
      </c>
      <c r="S20" s="129">
        <v>0</v>
      </c>
      <c r="T20" s="129">
        <v>0</v>
      </c>
      <c r="U20" s="129">
        <v>0</v>
      </c>
      <c r="V20" s="129">
        <v>0</v>
      </c>
      <c r="W20" s="129">
        <v>0</v>
      </c>
      <c r="X20" s="129">
        <v>0</v>
      </c>
      <c r="Y20" s="129">
        <v>0</v>
      </c>
      <c r="Z20" s="129">
        <v>0</v>
      </c>
      <c r="AA20" s="129">
        <v>0</v>
      </c>
      <c r="AB20" s="129">
        <v>0</v>
      </c>
      <c r="AC20" s="129">
        <v>0</v>
      </c>
      <c r="AD20" s="129">
        <v>0</v>
      </c>
      <c r="AE20" s="129">
        <v>0</v>
      </c>
      <c r="AF20" s="129">
        <v>0</v>
      </c>
      <c r="AG20" s="129">
        <v>0</v>
      </c>
      <c r="AH20" s="129">
        <v>0</v>
      </c>
      <c r="AI20" s="129">
        <v>0</v>
      </c>
      <c r="AJ20" s="129">
        <v>0</v>
      </c>
      <c r="AK20" s="129">
        <v>0</v>
      </c>
      <c r="AL20" s="129">
        <v>0</v>
      </c>
      <c r="AM20" s="129">
        <v>0</v>
      </c>
      <c r="AN20" s="129">
        <v>0</v>
      </c>
      <c r="AO20" s="129">
        <v>0</v>
      </c>
      <c r="AP20" s="129">
        <v>0</v>
      </c>
      <c r="AQ20" s="129">
        <v>0</v>
      </c>
      <c r="AR20" s="129">
        <v>0</v>
      </c>
      <c r="AS20" s="129">
        <v>0</v>
      </c>
      <c r="AT20" s="129">
        <v>0</v>
      </c>
      <c r="AU20" s="129">
        <v>0</v>
      </c>
      <c r="AV20" s="129">
        <v>0</v>
      </c>
      <c r="AW20" s="129">
        <v>0</v>
      </c>
      <c r="AX20" s="129">
        <v>0</v>
      </c>
      <c r="AY20" s="129">
        <v>0</v>
      </c>
      <c r="AZ20" s="129">
        <v>0</v>
      </c>
      <c r="BA20" s="129">
        <v>0</v>
      </c>
      <c r="BB20" s="129">
        <v>0</v>
      </c>
      <c r="BC20" s="129">
        <v>0</v>
      </c>
      <c r="BD20" s="129">
        <v>0</v>
      </c>
      <c r="BE20" s="129">
        <v>0</v>
      </c>
      <c r="BF20" s="129">
        <v>0</v>
      </c>
      <c r="BG20" s="129">
        <v>0</v>
      </c>
      <c r="BH20" s="129">
        <v>0</v>
      </c>
      <c r="BI20" s="129">
        <v>0</v>
      </c>
      <c r="BJ20" s="129">
        <v>0</v>
      </c>
      <c r="BK20" s="129">
        <v>0</v>
      </c>
      <c r="BL20" s="129">
        <v>0</v>
      </c>
      <c r="BM20" s="129">
        <v>0</v>
      </c>
      <c r="BN20" s="129">
        <v>0</v>
      </c>
      <c r="BO20" s="129">
        <v>0</v>
      </c>
      <c r="BP20" s="129">
        <v>0</v>
      </c>
      <c r="BQ20" s="129">
        <v>0</v>
      </c>
      <c r="BR20" s="129">
        <v>0</v>
      </c>
      <c r="BS20" s="129">
        <v>0</v>
      </c>
      <c r="BT20" s="129">
        <v>0</v>
      </c>
      <c r="BU20" s="129">
        <v>0</v>
      </c>
      <c r="BV20" s="129">
        <v>0</v>
      </c>
      <c r="BW20" s="129">
        <v>0</v>
      </c>
      <c r="BX20" s="128">
        <v>0</v>
      </c>
      <c r="BY20" s="176">
        <f t="shared" si="1"/>
        <v>0</v>
      </c>
      <c r="BZ20" s="171"/>
      <c r="CA20" s="171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</row>
    <row r="21" spans="1:125" ht="15" thickBot="1" x14ac:dyDescent="0.25">
      <c r="A21" s="12"/>
      <c r="B21" s="298"/>
      <c r="C21" s="203" t="s">
        <v>294</v>
      </c>
      <c r="D21" s="204">
        <f>D22+D23</f>
        <v>0</v>
      </c>
      <c r="E21" s="205">
        <f t="shared" ref="E21:AA21" si="12">E22+E23</f>
        <v>0</v>
      </c>
      <c r="F21" s="206">
        <f t="shared" si="12"/>
        <v>0</v>
      </c>
      <c r="G21" s="206">
        <f t="shared" si="12"/>
        <v>0</v>
      </c>
      <c r="H21" s="206">
        <f t="shared" si="12"/>
        <v>0</v>
      </c>
      <c r="I21" s="206">
        <f t="shared" si="12"/>
        <v>0</v>
      </c>
      <c r="J21" s="206">
        <f t="shared" si="12"/>
        <v>0</v>
      </c>
      <c r="K21" s="206">
        <f t="shared" si="12"/>
        <v>0</v>
      </c>
      <c r="L21" s="206">
        <f t="shared" si="12"/>
        <v>0</v>
      </c>
      <c r="M21" s="206">
        <f t="shared" si="12"/>
        <v>0</v>
      </c>
      <c r="N21" s="206">
        <f t="shared" si="12"/>
        <v>0</v>
      </c>
      <c r="O21" s="206">
        <f t="shared" si="12"/>
        <v>0</v>
      </c>
      <c r="P21" s="206">
        <f t="shared" si="12"/>
        <v>0</v>
      </c>
      <c r="Q21" s="206">
        <f t="shared" si="12"/>
        <v>0</v>
      </c>
      <c r="R21" s="206">
        <f t="shared" si="12"/>
        <v>0</v>
      </c>
      <c r="S21" s="206">
        <f t="shared" si="12"/>
        <v>0</v>
      </c>
      <c r="T21" s="206">
        <f t="shared" si="12"/>
        <v>0</v>
      </c>
      <c r="U21" s="206">
        <f t="shared" si="12"/>
        <v>0</v>
      </c>
      <c r="V21" s="206">
        <f t="shared" si="12"/>
        <v>0</v>
      </c>
      <c r="W21" s="206">
        <f t="shared" si="12"/>
        <v>0</v>
      </c>
      <c r="X21" s="206">
        <f t="shared" si="12"/>
        <v>0</v>
      </c>
      <c r="Y21" s="206">
        <f t="shared" si="12"/>
        <v>0</v>
      </c>
      <c r="Z21" s="206">
        <f t="shared" si="12"/>
        <v>0</v>
      </c>
      <c r="AA21" s="206">
        <f t="shared" si="12"/>
        <v>0</v>
      </c>
      <c r="AB21" s="206">
        <f>AB22+AB23</f>
        <v>0</v>
      </c>
      <c r="AC21" s="206">
        <f t="shared" ref="AC21:BX21" si="13">AC22+AC23</f>
        <v>0</v>
      </c>
      <c r="AD21" s="206">
        <f t="shared" si="13"/>
        <v>0</v>
      </c>
      <c r="AE21" s="206">
        <f t="shared" si="13"/>
        <v>0</v>
      </c>
      <c r="AF21" s="206">
        <f t="shared" si="13"/>
        <v>0</v>
      </c>
      <c r="AG21" s="206">
        <f t="shared" si="13"/>
        <v>0</v>
      </c>
      <c r="AH21" s="206">
        <f t="shared" si="13"/>
        <v>0</v>
      </c>
      <c r="AI21" s="206">
        <f t="shared" si="13"/>
        <v>0</v>
      </c>
      <c r="AJ21" s="206">
        <f t="shared" si="13"/>
        <v>0</v>
      </c>
      <c r="AK21" s="206">
        <f t="shared" si="13"/>
        <v>0</v>
      </c>
      <c r="AL21" s="206">
        <f t="shared" si="13"/>
        <v>0</v>
      </c>
      <c r="AM21" s="206">
        <f t="shared" si="13"/>
        <v>0</v>
      </c>
      <c r="AN21" s="206">
        <f t="shared" si="13"/>
        <v>0</v>
      </c>
      <c r="AO21" s="206">
        <f t="shared" si="13"/>
        <v>0</v>
      </c>
      <c r="AP21" s="206">
        <f t="shared" si="13"/>
        <v>0</v>
      </c>
      <c r="AQ21" s="206">
        <f t="shared" si="13"/>
        <v>0</v>
      </c>
      <c r="AR21" s="206">
        <f t="shared" si="13"/>
        <v>0</v>
      </c>
      <c r="AS21" s="206">
        <f t="shared" si="13"/>
        <v>0</v>
      </c>
      <c r="AT21" s="206">
        <f t="shared" si="13"/>
        <v>0</v>
      </c>
      <c r="AU21" s="206">
        <f t="shared" si="13"/>
        <v>0</v>
      </c>
      <c r="AV21" s="206">
        <f t="shared" si="13"/>
        <v>0</v>
      </c>
      <c r="AW21" s="206">
        <f t="shared" si="13"/>
        <v>0</v>
      </c>
      <c r="AX21" s="206">
        <f t="shared" si="13"/>
        <v>0</v>
      </c>
      <c r="AY21" s="206">
        <f t="shared" si="13"/>
        <v>0</v>
      </c>
      <c r="AZ21" s="206">
        <f t="shared" si="13"/>
        <v>0</v>
      </c>
      <c r="BA21" s="206">
        <f t="shared" si="13"/>
        <v>0</v>
      </c>
      <c r="BB21" s="206">
        <f t="shared" si="13"/>
        <v>0</v>
      </c>
      <c r="BC21" s="206">
        <f t="shared" si="13"/>
        <v>0</v>
      </c>
      <c r="BD21" s="206">
        <f t="shared" si="13"/>
        <v>0</v>
      </c>
      <c r="BE21" s="206">
        <f t="shared" si="13"/>
        <v>0</v>
      </c>
      <c r="BF21" s="206">
        <f t="shared" si="13"/>
        <v>0</v>
      </c>
      <c r="BG21" s="206">
        <f t="shared" si="13"/>
        <v>0</v>
      </c>
      <c r="BH21" s="206">
        <f t="shared" si="13"/>
        <v>0</v>
      </c>
      <c r="BI21" s="206">
        <f t="shared" si="13"/>
        <v>0</v>
      </c>
      <c r="BJ21" s="206">
        <f t="shared" si="13"/>
        <v>0</v>
      </c>
      <c r="BK21" s="206">
        <f t="shared" si="13"/>
        <v>0</v>
      </c>
      <c r="BL21" s="206">
        <f t="shared" si="13"/>
        <v>0</v>
      </c>
      <c r="BM21" s="206">
        <f t="shared" si="13"/>
        <v>0</v>
      </c>
      <c r="BN21" s="206">
        <f t="shared" si="13"/>
        <v>0</v>
      </c>
      <c r="BO21" s="206">
        <f t="shared" si="13"/>
        <v>0</v>
      </c>
      <c r="BP21" s="206">
        <f t="shared" si="13"/>
        <v>0</v>
      </c>
      <c r="BQ21" s="206">
        <f t="shared" si="13"/>
        <v>0</v>
      </c>
      <c r="BR21" s="206">
        <f t="shared" si="13"/>
        <v>0</v>
      </c>
      <c r="BS21" s="206">
        <f t="shared" si="13"/>
        <v>0</v>
      </c>
      <c r="BT21" s="206">
        <f t="shared" si="13"/>
        <v>0</v>
      </c>
      <c r="BU21" s="206">
        <f t="shared" si="13"/>
        <v>0</v>
      </c>
      <c r="BV21" s="206">
        <f t="shared" si="13"/>
        <v>0</v>
      </c>
      <c r="BW21" s="206">
        <f t="shared" si="13"/>
        <v>0</v>
      </c>
      <c r="BX21" s="207">
        <f t="shared" si="13"/>
        <v>0</v>
      </c>
      <c r="BY21" s="184">
        <f t="shared" si="1"/>
        <v>0</v>
      </c>
      <c r="BZ21" s="171"/>
      <c r="CA21" s="171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</row>
    <row r="22" spans="1:125" ht="14.25" x14ac:dyDescent="0.2">
      <c r="A22" s="12"/>
      <c r="B22" s="298"/>
      <c r="C22" s="212" t="s">
        <v>292</v>
      </c>
      <c r="D22" s="213">
        <v>0</v>
      </c>
      <c r="E22" s="130">
        <v>0</v>
      </c>
      <c r="F22" s="129">
        <v>0</v>
      </c>
      <c r="G22" s="129">
        <v>0</v>
      </c>
      <c r="H22" s="129">
        <v>0</v>
      </c>
      <c r="I22" s="129">
        <v>0</v>
      </c>
      <c r="J22" s="129">
        <v>0</v>
      </c>
      <c r="K22" s="129">
        <v>0</v>
      </c>
      <c r="L22" s="129">
        <v>0</v>
      </c>
      <c r="M22" s="129">
        <v>0</v>
      </c>
      <c r="N22" s="129">
        <v>0</v>
      </c>
      <c r="O22" s="129">
        <v>0</v>
      </c>
      <c r="P22" s="129">
        <v>0</v>
      </c>
      <c r="Q22" s="129">
        <v>0</v>
      </c>
      <c r="R22" s="129">
        <v>0</v>
      </c>
      <c r="S22" s="129">
        <v>0</v>
      </c>
      <c r="T22" s="129">
        <v>0</v>
      </c>
      <c r="U22" s="129">
        <v>0</v>
      </c>
      <c r="V22" s="129">
        <v>0</v>
      </c>
      <c r="W22" s="129">
        <v>0</v>
      </c>
      <c r="X22" s="129">
        <v>0</v>
      </c>
      <c r="Y22" s="129">
        <v>0</v>
      </c>
      <c r="Z22" s="129">
        <v>0</v>
      </c>
      <c r="AA22" s="129">
        <v>0</v>
      </c>
      <c r="AB22" s="129">
        <v>0</v>
      </c>
      <c r="AC22" s="129">
        <v>0</v>
      </c>
      <c r="AD22" s="129">
        <v>0</v>
      </c>
      <c r="AE22" s="129">
        <v>0</v>
      </c>
      <c r="AF22" s="129">
        <v>0</v>
      </c>
      <c r="AG22" s="129">
        <v>0</v>
      </c>
      <c r="AH22" s="129">
        <v>0</v>
      </c>
      <c r="AI22" s="129">
        <v>0</v>
      </c>
      <c r="AJ22" s="129">
        <v>0</v>
      </c>
      <c r="AK22" s="129">
        <v>0</v>
      </c>
      <c r="AL22" s="129">
        <v>0</v>
      </c>
      <c r="AM22" s="129">
        <v>0</v>
      </c>
      <c r="AN22" s="129">
        <v>0</v>
      </c>
      <c r="AO22" s="129">
        <v>0</v>
      </c>
      <c r="AP22" s="129">
        <v>0</v>
      </c>
      <c r="AQ22" s="129">
        <v>0</v>
      </c>
      <c r="AR22" s="129">
        <v>0</v>
      </c>
      <c r="AS22" s="129">
        <v>0</v>
      </c>
      <c r="AT22" s="129">
        <v>0</v>
      </c>
      <c r="AU22" s="129">
        <v>0</v>
      </c>
      <c r="AV22" s="129">
        <v>0</v>
      </c>
      <c r="AW22" s="129">
        <v>0</v>
      </c>
      <c r="AX22" s="129">
        <v>0</v>
      </c>
      <c r="AY22" s="129">
        <v>0</v>
      </c>
      <c r="AZ22" s="129">
        <v>0</v>
      </c>
      <c r="BA22" s="129">
        <v>0</v>
      </c>
      <c r="BB22" s="129">
        <v>0</v>
      </c>
      <c r="BC22" s="129">
        <v>0</v>
      </c>
      <c r="BD22" s="129">
        <v>0</v>
      </c>
      <c r="BE22" s="129">
        <v>0</v>
      </c>
      <c r="BF22" s="129">
        <v>0</v>
      </c>
      <c r="BG22" s="129">
        <v>0</v>
      </c>
      <c r="BH22" s="129">
        <v>0</v>
      </c>
      <c r="BI22" s="129">
        <v>0</v>
      </c>
      <c r="BJ22" s="129">
        <v>0</v>
      </c>
      <c r="BK22" s="129">
        <v>0</v>
      </c>
      <c r="BL22" s="129">
        <v>0</v>
      </c>
      <c r="BM22" s="129">
        <v>0</v>
      </c>
      <c r="BN22" s="129">
        <v>0</v>
      </c>
      <c r="BO22" s="129">
        <v>0</v>
      </c>
      <c r="BP22" s="129">
        <v>0</v>
      </c>
      <c r="BQ22" s="129">
        <v>0</v>
      </c>
      <c r="BR22" s="129">
        <v>0</v>
      </c>
      <c r="BS22" s="129">
        <v>0</v>
      </c>
      <c r="BT22" s="129">
        <v>0</v>
      </c>
      <c r="BU22" s="129">
        <v>0</v>
      </c>
      <c r="BV22" s="129">
        <v>0</v>
      </c>
      <c r="BW22" s="129">
        <v>0</v>
      </c>
      <c r="BX22" s="128">
        <v>0</v>
      </c>
      <c r="BY22" s="176">
        <f t="shared" si="1"/>
        <v>0</v>
      </c>
      <c r="BZ22" s="171"/>
      <c r="CA22" s="171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</row>
    <row r="23" spans="1:125" ht="15" thickBot="1" x14ac:dyDescent="0.25">
      <c r="A23" s="12"/>
      <c r="B23" s="298"/>
      <c r="C23" s="210" t="s">
        <v>293</v>
      </c>
      <c r="D23" s="214">
        <v>0</v>
      </c>
      <c r="E23" s="130">
        <v>0</v>
      </c>
      <c r="F23" s="129">
        <v>0</v>
      </c>
      <c r="G23" s="129">
        <v>0</v>
      </c>
      <c r="H23" s="129">
        <v>0</v>
      </c>
      <c r="I23" s="129">
        <v>0</v>
      </c>
      <c r="J23" s="129">
        <v>0</v>
      </c>
      <c r="K23" s="129">
        <v>0</v>
      </c>
      <c r="L23" s="129">
        <v>0</v>
      </c>
      <c r="M23" s="129">
        <v>0</v>
      </c>
      <c r="N23" s="129">
        <v>0</v>
      </c>
      <c r="O23" s="129">
        <v>0</v>
      </c>
      <c r="P23" s="129">
        <v>0</v>
      </c>
      <c r="Q23" s="129">
        <v>0</v>
      </c>
      <c r="R23" s="129">
        <v>0</v>
      </c>
      <c r="S23" s="129">
        <v>0</v>
      </c>
      <c r="T23" s="129">
        <v>0</v>
      </c>
      <c r="U23" s="129">
        <v>0</v>
      </c>
      <c r="V23" s="129">
        <v>0</v>
      </c>
      <c r="W23" s="129">
        <v>0</v>
      </c>
      <c r="X23" s="129">
        <v>0</v>
      </c>
      <c r="Y23" s="129">
        <v>0</v>
      </c>
      <c r="Z23" s="129">
        <v>0</v>
      </c>
      <c r="AA23" s="129">
        <v>0</v>
      </c>
      <c r="AB23" s="129">
        <v>0</v>
      </c>
      <c r="AC23" s="129">
        <v>0</v>
      </c>
      <c r="AD23" s="129">
        <v>0</v>
      </c>
      <c r="AE23" s="129">
        <v>0</v>
      </c>
      <c r="AF23" s="129">
        <v>0</v>
      </c>
      <c r="AG23" s="129">
        <v>0</v>
      </c>
      <c r="AH23" s="129">
        <v>0</v>
      </c>
      <c r="AI23" s="129">
        <v>0</v>
      </c>
      <c r="AJ23" s="129">
        <v>0</v>
      </c>
      <c r="AK23" s="129">
        <v>0</v>
      </c>
      <c r="AL23" s="129">
        <v>0</v>
      </c>
      <c r="AM23" s="129">
        <v>0</v>
      </c>
      <c r="AN23" s="129">
        <v>0</v>
      </c>
      <c r="AO23" s="129">
        <v>0</v>
      </c>
      <c r="AP23" s="129">
        <v>0</v>
      </c>
      <c r="AQ23" s="129">
        <v>0</v>
      </c>
      <c r="AR23" s="129">
        <v>0</v>
      </c>
      <c r="AS23" s="129">
        <v>0</v>
      </c>
      <c r="AT23" s="129">
        <v>0</v>
      </c>
      <c r="AU23" s="129">
        <v>0</v>
      </c>
      <c r="AV23" s="129">
        <v>0</v>
      </c>
      <c r="AW23" s="129">
        <v>0</v>
      </c>
      <c r="AX23" s="129">
        <v>0</v>
      </c>
      <c r="AY23" s="129">
        <v>0</v>
      </c>
      <c r="AZ23" s="129">
        <v>0</v>
      </c>
      <c r="BA23" s="129">
        <v>0</v>
      </c>
      <c r="BB23" s="129">
        <v>0</v>
      </c>
      <c r="BC23" s="129">
        <v>0</v>
      </c>
      <c r="BD23" s="129">
        <v>0</v>
      </c>
      <c r="BE23" s="129">
        <v>0</v>
      </c>
      <c r="BF23" s="129">
        <v>0</v>
      </c>
      <c r="BG23" s="129">
        <v>0</v>
      </c>
      <c r="BH23" s="129">
        <v>0</v>
      </c>
      <c r="BI23" s="129">
        <v>0</v>
      </c>
      <c r="BJ23" s="129">
        <v>0</v>
      </c>
      <c r="BK23" s="129">
        <v>0</v>
      </c>
      <c r="BL23" s="129">
        <v>0</v>
      </c>
      <c r="BM23" s="129">
        <v>0</v>
      </c>
      <c r="BN23" s="129">
        <v>0</v>
      </c>
      <c r="BO23" s="129">
        <v>0</v>
      </c>
      <c r="BP23" s="129">
        <v>0</v>
      </c>
      <c r="BQ23" s="129">
        <v>0</v>
      </c>
      <c r="BR23" s="129">
        <v>0</v>
      </c>
      <c r="BS23" s="129">
        <v>0</v>
      </c>
      <c r="BT23" s="129">
        <v>0</v>
      </c>
      <c r="BU23" s="129">
        <v>0</v>
      </c>
      <c r="BV23" s="129">
        <v>0</v>
      </c>
      <c r="BW23" s="129">
        <v>0</v>
      </c>
      <c r="BX23" s="128">
        <v>0</v>
      </c>
      <c r="BY23" s="176">
        <f t="shared" si="1"/>
        <v>0</v>
      </c>
      <c r="BZ23" s="171"/>
      <c r="CA23" s="171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</row>
    <row r="24" spans="1:125" ht="15" thickBot="1" x14ac:dyDescent="0.25">
      <c r="A24" s="12"/>
      <c r="B24" s="299"/>
      <c r="C24" s="215" t="s">
        <v>102</v>
      </c>
      <c r="D24" s="216">
        <f>D18+D21</f>
        <v>0</v>
      </c>
      <c r="E24" s="217">
        <f>E18+E21</f>
        <v>0</v>
      </c>
      <c r="F24" s="218">
        <f t="shared" ref="F24:AA24" si="14">F18+F21</f>
        <v>0</v>
      </c>
      <c r="G24" s="218">
        <f t="shared" si="14"/>
        <v>0</v>
      </c>
      <c r="H24" s="218">
        <f t="shared" si="14"/>
        <v>0</v>
      </c>
      <c r="I24" s="218">
        <f t="shared" si="14"/>
        <v>0</v>
      </c>
      <c r="J24" s="218">
        <f t="shared" si="14"/>
        <v>0</v>
      </c>
      <c r="K24" s="218">
        <f t="shared" si="14"/>
        <v>0</v>
      </c>
      <c r="L24" s="218">
        <f t="shared" si="14"/>
        <v>0</v>
      </c>
      <c r="M24" s="218">
        <f t="shared" si="14"/>
        <v>0</v>
      </c>
      <c r="N24" s="218">
        <f t="shared" si="14"/>
        <v>0</v>
      </c>
      <c r="O24" s="218">
        <f t="shared" si="14"/>
        <v>0</v>
      </c>
      <c r="P24" s="218">
        <f t="shared" si="14"/>
        <v>0</v>
      </c>
      <c r="Q24" s="218">
        <f t="shared" si="14"/>
        <v>0</v>
      </c>
      <c r="R24" s="218">
        <f t="shared" si="14"/>
        <v>0</v>
      </c>
      <c r="S24" s="218">
        <f t="shared" si="14"/>
        <v>0</v>
      </c>
      <c r="T24" s="218">
        <f t="shared" si="14"/>
        <v>0</v>
      </c>
      <c r="U24" s="218">
        <f t="shared" si="14"/>
        <v>0</v>
      </c>
      <c r="V24" s="218">
        <f t="shared" si="14"/>
        <v>0</v>
      </c>
      <c r="W24" s="218">
        <f t="shared" si="14"/>
        <v>0</v>
      </c>
      <c r="X24" s="218">
        <f t="shared" si="14"/>
        <v>0</v>
      </c>
      <c r="Y24" s="218">
        <f t="shared" si="14"/>
        <v>0</v>
      </c>
      <c r="Z24" s="218">
        <f t="shared" si="14"/>
        <v>0</v>
      </c>
      <c r="AA24" s="218">
        <f t="shared" si="14"/>
        <v>0</v>
      </c>
      <c r="AB24" s="218">
        <f>AB18+AB21</f>
        <v>0</v>
      </c>
      <c r="AC24" s="218">
        <f t="shared" ref="AC24:BX24" si="15">AC18+AC21</f>
        <v>0</v>
      </c>
      <c r="AD24" s="218">
        <f t="shared" si="15"/>
        <v>0</v>
      </c>
      <c r="AE24" s="218">
        <f t="shared" si="15"/>
        <v>0</v>
      </c>
      <c r="AF24" s="218">
        <f t="shared" si="15"/>
        <v>0</v>
      </c>
      <c r="AG24" s="218">
        <f t="shared" si="15"/>
        <v>0</v>
      </c>
      <c r="AH24" s="218">
        <f t="shared" si="15"/>
        <v>0</v>
      </c>
      <c r="AI24" s="218">
        <f t="shared" si="15"/>
        <v>0</v>
      </c>
      <c r="AJ24" s="218">
        <f t="shared" si="15"/>
        <v>0</v>
      </c>
      <c r="AK24" s="218">
        <f t="shared" si="15"/>
        <v>0</v>
      </c>
      <c r="AL24" s="218">
        <f t="shared" si="15"/>
        <v>0</v>
      </c>
      <c r="AM24" s="218">
        <f t="shared" si="15"/>
        <v>0</v>
      </c>
      <c r="AN24" s="218">
        <f t="shared" si="15"/>
        <v>0</v>
      </c>
      <c r="AO24" s="218">
        <f t="shared" si="15"/>
        <v>0</v>
      </c>
      <c r="AP24" s="218">
        <f t="shared" si="15"/>
        <v>0</v>
      </c>
      <c r="AQ24" s="218">
        <f t="shared" si="15"/>
        <v>0</v>
      </c>
      <c r="AR24" s="218">
        <f t="shared" si="15"/>
        <v>0</v>
      </c>
      <c r="AS24" s="218">
        <f t="shared" si="15"/>
        <v>0</v>
      </c>
      <c r="AT24" s="218">
        <f t="shared" si="15"/>
        <v>0</v>
      </c>
      <c r="AU24" s="218">
        <f t="shared" si="15"/>
        <v>0</v>
      </c>
      <c r="AV24" s="218">
        <f t="shared" si="15"/>
        <v>0</v>
      </c>
      <c r="AW24" s="218">
        <f t="shared" si="15"/>
        <v>0</v>
      </c>
      <c r="AX24" s="218">
        <f t="shared" si="15"/>
        <v>0</v>
      </c>
      <c r="AY24" s="218">
        <f t="shared" si="15"/>
        <v>0</v>
      </c>
      <c r="AZ24" s="218">
        <f t="shared" si="15"/>
        <v>0</v>
      </c>
      <c r="BA24" s="218">
        <f t="shared" si="15"/>
        <v>0</v>
      </c>
      <c r="BB24" s="218">
        <f t="shared" si="15"/>
        <v>0</v>
      </c>
      <c r="BC24" s="218">
        <f t="shared" si="15"/>
        <v>0</v>
      </c>
      <c r="BD24" s="218">
        <f t="shared" si="15"/>
        <v>0</v>
      </c>
      <c r="BE24" s="218">
        <f t="shared" si="15"/>
        <v>0</v>
      </c>
      <c r="BF24" s="218">
        <f t="shared" si="15"/>
        <v>0</v>
      </c>
      <c r="BG24" s="218">
        <f t="shared" si="15"/>
        <v>0</v>
      </c>
      <c r="BH24" s="218">
        <f t="shared" si="15"/>
        <v>0</v>
      </c>
      <c r="BI24" s="218">
        <f t="shared" si="15"/>
        <v>0</v>
      </c>
      <c r="BJ24" s="218">
        <f t="shared" si="15"/>
        <v>0</v>
      </c>
      <c r="BK24" s="218">
        <f t="shared" si="15"/>
        <v>0</v>
      </c>
      <c r="BL24" s="218">
        <f t="shared" si="15"/>
        <v>0</v>
      </c>
      <c r="BM24" s="218">
        <f t="shared" si="15"/>
        <v>0</v>
      </c>
      <c r="BN24" s="218">
        <f t="shared" si="15"/>
        <v>0</v>
      </c>
      <c r="BO24" s="218">
        <f t="shared" si="15"/>
        <v>0</v>
      </c>
      <c r="BP24" s="218">
        <f t="shared" si="15"/>
        <v>0</v>
      </c>
      <c r="BQ24" s="218">
        <f t="shared" si="15"/>
        <v>0</v>
      </c>
      <c r="BR24" s="218">
        <f t="shared" si="15"/>
        <v>0</v>
      </c>
      <c r="BS24" s="218">
        <f t="shared" si="15"/>
        <v>0</v>
      </c>
      <c r="BT24" s="218">
        <f t="shared" si="15"/>
        <v>0</v>
      </c>
      <c r="BU24" s="218">
        <f t="shared" si="15"/>
        <v>0</v>
      </c>
      <c r="BV24" s="218">
        <f t="shared" si="15"/>
        <v>0</v>
      </c>
      <c r="BW24" s="218">
        <f t="shared" si="15"/>
        <v>0</v>
      </c>
      <c r="BX24" s="219">
        <f t="shared" si="15"/>
        <v>0</v>
      </c>
      <c r="BY24" s="220">
        <f t="shared" si="1"/>
        <v>0</v>
      </c>
      <c r="BZ24" s="171"/>
      <c r="CA24" s="171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</row>
    <row r="25" spans="1:125" ht="14.25" x14ac:dyDescent="0.2">
      <c r="A25" s="12"/>
      <c r="B25" s="221"/>
      <c r="C25" s="221"/>
      <c r="D25" s="221"/>
      <c r="E25" s="221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171"/>
      <c r="BY25" s="171"/>
      <c r="BZ25" s="171"/>
      <c r="CA25" s="171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</row>
    <row r="26" spans="1:125" ht="14.25" x14ac:dyDescent="0.15">
      <c r="A26" s="12"/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221"/>
      <c r="AQ26" s="221"/>
      <c r="AR26" s="221"/>
      <c r="AS26" s="221"/>
      <c r="AT26" s="221"/>
      <c r="AU26" s="221"/>
      <c r="AV26" s="221"/>
      <c r="AW26" s="221"/>
      <c r="AX26" s="221"/>
      <c r="AY26" s="221"/>
      <c r="AZ26" s="221"/>
      <c r="BA26" s="221"/>
      <c r="BB26" s="221"/>
      <c r="BC26" s="221"/>
      <c r="BD26" s="221"/>
      <c r="BE26" s="221"/>
      <c r="BF26" s="221"/>
      <c r="BG26" s="221"/>
      <c r="BH26" s="221"/>
      <c r="BI26" s="221"/>
      <c r="BJ26" s="221"/>
      <c r="BK26" s="221"/>
      <c r="BL26" s="221"/>
      <c r="BM26" s="221"/>
      <c r="BN26" s="221"/>
      <c r="BO26" s="221"/>
      <c r="BP26" s="221"/>
      <c r="BQ26" s="221"/>
      <c r="BR26" s="221"/>
      <c r="BS26" s="221"/>
      <c r="BT26" s="221"/>
      <c r="BU26" s="221"/>
      <c r="BV26" s="221"/>
      <c r="BW26" s="221"/>
      <c r="BX26" s="221"/>
      <c r="BY26" s="221"/>
      <c r="BZ26" s="221"/>
      <c r="CA26" s="221"/>
    </row>
    <row r="27" spans="1:125" ht="14.25" x14ac:dyDescent="0.15">
      <c r="A27" s="12"/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221"/>
      <c r="AN27" s="221"/>
      <c r="AO27" s="221"/>
      <c r="AP27" s="221"/>
      <c r="AQ27" s="221"/>
      <c r="AR27" s="221"/>
      <c r="AS27" s="221"/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1"/>
      <c r="BH27" s="221"/>
      <c r="BI27" s="221"/>
      <c r="BJ27" s="221"/>
      <c r="BK27" s="221"/>
      <c r="BL27" s="221"/>
      <c r="BM27" s="221"/>
      <c r="BN27" s="221"/>
      <c r="BO27" s="221"/>
      <c r="BP27" s="221"/>
      <c r="BQ27" s="221"/>
      <c r="BR27" s="221"/>
      <c r="BS27" s="221"/>
      <c r="BT27" s="221"/>
      <c r="BU27" s="221"/>
      <c r="BV27" s="221"/>
      <c r="BW27" s="221"/>
      <c r="BX27" s="221"/>
      <c r="BY27" s="221"/>
      <c r="BZ27" s="221"/>
      <c r="CA27" s="221"/>
    </row>
    <row r="28" spans="1:125" ht="14.25" x14ac:dyDescent="0.15">
      <c r="A28" s="12"/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</row>
    <row r="29" spans="1:125" ht="14.25" x14ac:dyDescent="0.15">
      <c r="A29" s="12"/>
      <c r="B29" s="221"/>
      <c r="C29" s="221"/>
      <c r="D29" s="221"/>
      <c r="E29" s="221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1"/>
      <c r="BE29" s="221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1"/>
      <c r="BW29" s="221"/>
      <c r="BX29" s="221"/>
      <c r="BY29" s="221"/>
      <c r="BZ29" s="221"/>
      <c r="CA29" s="221"/>
    </row>
    <row r="30" spans="1:125" ht="14.25" x14ac:dyDescent="0.15">
      <c r="A30" s="12"/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1"/>
      <c r="BE30" s="221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1"/>
      <c r="BW30" s="221"/>
      <c r="BX30" s="221"/>
      <c r="BY30" s="221"/>
      <c r="BZ30" s="221"/>
      <c r="CA30" s="221"/>
    </row>
    <row r="31" spans="1:125" ht="14.25" x14ac:dyDescent="0.15">
      <c r="A31" s="12"/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1"/>
      <c r="BE31" s="221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1"/>
      <c r="BW31" s="221"/>
      <c r="BX31" s="221"/>
      <c r="BY31" s="221"/>
      <c r="BZ31" s="221"/>
      <c r="CA31" s="221"/>
    </row>
    <row r="32" spans="1:125" ht="14.25" x14ac:dyDescent="0.15">
      <c r="A32" s="12"/>
      <c r="B32" s="221"/>
      <c r="C32" s="221"/>
      <c r="D32" s="221"/>
      <c r="E32" s="221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1"/>
      <c r="BE32" s="221"/>
      <c r="BF32" s="221"/>
      <c r="BG32" s="221"/>
      <c r="BH32" s="221"/>
      <c r="BI32" s="221"/>
      <c r="BJ32" s="221"/>
      <c r="BK32" s="221"/>
      <c r="BL32" s="221"/>
      <c r="BM32" s="221"/>
      <c r="BN32" s="221"/>
      <c r="BO32" s="221"/>
      <c r="BP32" s="221"/>
      <c r="BQ32" s="221"/>
      <c r="BR32" s="221"/>
      <c r="BS32" s="221"/>
      <c r="BT32" s="221"/>
      <c r="BU32" s="221"/>
      <c r="BV32" s="221"/>
      <c r="BW32" s="221"/>
      <c r="BX32" s="221"/>
      <c r="BY32" s="221"/>
      <c r="BZ32" s="221"/>
      <c r="CA32" s="221"/>
    </row>
    <row r="33" spans="1:79" ht="14.25" x14ac:dyDescent="0.15">
      <c r="A33" s="12"/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1"/>
      <c r="BE33" s="221"/>
      <c r="BF33" s="221"/>
      <c r="BG33" s="221"/>
      <c r="BH33" s="221"/>
      <c r="BI33" s="221"/>
      <c r="BJ33" s="221"/>
      <c r="BK33" s="221"/>
      <c r="BL33" s="221"/>
      <c r="BM33" s="221"/>
      <c r="BN33" s="221"/>
      <c r="BO33" s="221"/>
      <c r="BP33" s="221"/>
      <c r="BQ33" s="221"/>
      <c r="BR33" s="221"/>
      <c r="BS33" s="221"/>
      <c r="BT33" s="221"/>
      <c r="BU33" s="221"/>
      <c r="BV33" s="221"/>
      <c r="BW33" s="221"/>
      <c r="BX33" s="221"/>
      <c r="BY33" s="221"/>
      <c r="BZ33" s="221"/>
      <c r="CA33" s="221"/>
    </row>
    <row r="34" spans="1:79" ht="14.25" x14ac:dyDescent="0.15">
      <c r="A34" s="12"/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  <c r="AP34" s="221"/>
      <c r="AQ34" s="221"/>
      <c r="AR34" s="221"/>
      <c r="AS34" s="221"/>
      <c r="AT34" s="221"/>
      <c r="AU34" s="221"/>
      <c r="AV34" s="221"/>
      <c r="AW34" s="221"/>
      <c r="AX34" s="221"/>
      <c r="AY34" s="221"/>
      <c r="AZ34" s="221"/>
      <c r="BA34" s="221"/>
      <c r="BB34" s="221"/>
      <c r="BC34" s="221"/>
      <c r="BD34" s="221"/>
      <c r="BE34" s="221"/>
      <c r="BF34" s="221"/>
      <c r="BG34" s="221"/>
      <c r="BH34" s="221"/>
      <c r="BI34" s="221"/>
      <c r="BJ34" s="221"/>
      <c r="BK34" s="221"/>
      <c r="BL34" s="221"/>
      <c r="BM34" s="221"/>
      <c r="BN34" s="221"/>
      <c r="BO34" s="221"/>
      <c r="BP34" s="221"/>
      <c r="BQ34" s="221"/>
      <c r="BR34" s="221"/>
      <c r="BS34" s="221"/>
      <c r="BT34" s="221"/>
      <c r="BU34" s="221"/>
      <c r="BV34" s="221"/>
      <c r="BW34" s="221"/>
      <c r="BX34" s="221"/>
      <c r="BY34" s="221"/>
      <c r="BZ34" s="221"/>
      <c r="CA34" s="221"/>
    </row>
    <row r="35" spans="1:79" ht="14.25" x14ac:dyDescent="0.15">
      <c r="A35" s="12"/>
      <c r="B35" s="221"/>
      <c r="C35" s="221"/>
      <c r="D35" s="221"/>
      <c r="E35" s="221"/>
      <c r="F35" s="221"/>
      <c r="G35" s="221"/>
      <c r="H35" s="221"/>
      <c r="I35" s="221"/>
      <c r="J35" s="221"/>
      <c r="K35" s="221"/>
      <c r="L35" s="221"/>
      <c r="M35" s="221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1"/>
      <c r="BC35" s="221"/>
      <c r="BD35" s="221"/>
      <c r="BE35" s="221"/>
      <c r="BF35" s="221"/>
      <c r="BG35" s="221"/>
      <c r="BH35" s="221"/>
      <c r="BI35" s="221"/>
      <c r="BJ35" s="221"/>
      <c r="BK35" s="221"/>
      <c r="BL35" s="221"/>
      <c r="BM35" s="221"/>
      <c r="BN35" s="221"/>
      <c r="BO35" s="221"/>
      <c r="BP35" s="221"/>
      <c r="BQ35" s="221"/>
      <c r="BR35" s="221"/>
      <c r="BS35" s="221"/>
      <c r="BT35" s="221"/>
      <c r="BU35" s="221"/>
      <c r="BV35" s="221"/>
      <c r="BW35" s="221"/>
      <c r="BX35" s="221"/>
      <c r="BY35" s="221"/>
      <c r="BZ35" s="221"/>
      <c r="CA35" s="221"/>
    </row>
    <row r="36" spans="1:79" ht="14.25" x14ac:dyDescent="0.15">
      <c r="A36" s="12"/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1"/>
      <c r="BE36" s="221"/>
      <c r="BF36" s="221"/>
      <c r="BG36" s="221"/>
      <c r="BH36" s="221"/>
      <c r="BI36" s="221"/>
      <c r="BJ36" s="221"/>
      <c r="BK36" s="221"/>
      <c r="BL36" s="221"/>
      <c r="BM36" s="221"/>
      <c r="BN36" s="221"/>
      <c r="BO36" s="221"/>
      <c r="BP36" s="221"/>
      <c r="BQ36" s="221"/>
      <c r="BR36" s="221"/>
      <c r="BS36" s="221"/>
      <c r="BT36" s="221"/>
      <c r="BU36" s="221"/>
      <c r="BV36" s="221"/>
      <c r="BW36" s="221"/>
      <c r="BX36" s="221"/>
      <c r="BY36" s="221"/>
      <c r="BZ36" s="221"/>
      <c r="CA36" s="221"/>
    </row>
    <row r="37" spans="1:79" ht="14.25" x14ac:dyDescent="0.15">
      <c r="A37" s="12"/>
      <c r="B37" s="221"/>
      <c r="C37" s="221"/>
      <c r="D37" s="221"/>
      <c r="E37" s="221"/>
      <c r="F37" s="221"/>
      <c r="G37" s="221"/>
      <c r="H37" s="221"/>
      <c r="I37" s="221"/>
      <c r="J37" s="221"/>
      <c r="K37" s="221"/>
      <c r="L37" s="221"/>
      <c r="M37" s="221"/>
      <c r="N37" s="221"/>
      <c r="O37" s="221"/>
      <c r="P37" s="221"/>
      <c r="Q37" s="221"/>
      <c r="R37" s="221"/>
      <c r="S37" s="221"/>
      <c r="T37" s="221"/>
      <c r="U37" s="221"/>
      <c r="V37" s="221"/>
      <c r="W37" s="221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1"/>
      <c r="BE37" s="221"/>
      <c r="BF37" s="221"/>
      <c r="BG37" s="221"/>
      <c r="BH37" s="221"/>
      <c r="BI37" s="221"/>
      <c r="BJ37" s="221"/>
      <c r="BK37" s="221"/>
      <c r="BL37" s="221"/>
      <c r="BM37" s="221"/>
      <c r="BN37" s="221"/>
      <c r="BO37" s="221"/>
      <c r="BP37" s="221"/>
      <c r="BQ37" s="221"/>
      <c r="BR37" s="221"/>
      <c r="BS37" s="221"/>
      <c r="BT37" s="221"/>
      <c r="BU37" s="221"/>
      <c r="BV37" s="221"/>
      <c r="BW37" s="221"/>
      <c r="BX37" s="221"/>
      <c r="BY37" s="221"/>
      <c r="BZ37" s="221"/>
      <c r="CA37" s="221"/>
    </row>
    <row r="38" spans="1:79" ht="14.25" x14ac:dyDescent="0.15">
      <c r="A38" s="12"/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  <c r="AP38" s="221"/>
      <c r="AQ38" s="221"/>
      <c r="AR38" s="221"/>
      <c r="AS38" s="221"/>
      <c r="AT38" s="221"/>
      <c r="AU38" s="221"/>
      <c r="AV38" s="221"/>
      <c r="AW38" s="221"/>
      <c r="AX38" s="221"/>
      <c r="AY38" s="221"/>
      <c r="AZ38" s="221"/>
      <c r="BA38" s="221"/>
      <c r="BB38" s="221"/>
      <c r="BC38" s="221"/>
      <c r="BD38" s="221"/>
      <c r="BE38" s="221"/>
      <c r="BF38" s="221"/>
      <c r="BG38" s="221"/>
      <c r="BH38" s="221"/>
      <c r="BI38" s="221"/>
      <c r="BJ38" s="221"/>
      <c r="BK38" s="221"/>
      <c r="BL38" s="221"/>
      <c r="BM38" s="221"/>
      <c r="BN38" s="221"/>
      <c r="BO38" s="221"/>
      <c r="BP38" s="221"/>
      <c r="BQ38" s="221"/>
      <c r="BR38" s="221"/>
      <c r="BS38" s="221"/>
      <c r="BT38" s="221"/>
      <c r="BU38" s="221"/>
      <c r="BV38" s="221"/>
      <c r="BW38" s="221"/>
      <c r="BX38" s="221"/>
      <c r="BY38" s="221"/>
      <c r="BZ38" s="221"/>
      <c r="CA38" s="221"/>
    </row>
    <row r="39" spans="1:79" ht="14.25" x14ac:dyDescent="0.15">
      <c r="A39" s="12"/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  <c r="AP39" s="221"/>
      <c r="AQ39" s="221"/>
      <c r="AR39" s="221"/>
      <c r="AS39" s="221"/>
      <c r="AT39" s="221"/>
      <c r="AU39" s="221"/>
      <c r="AV39" s="221"/>
      <c r="AW39" s="221"/>
      <c r="AX39" s="221"/>
      <c r="AY39" s="221"/>
      <c r="AZ39" s="221"/>
      <c r="BA39" s="221"/>
      <c r="BB39" s="221"/>
      <c r="BC39" s="221"/>
      <c r="BD39" s="221"/>
      <c r="BE39" s="221"/>
      <c r="BF39" s="221"/>
      <c r="BG39" s="221"/>
      <c r="BH39" s="221"/>
      <c r="BI39" s="221"/>
      <c r="BJ39" s="221"/>
      <c r="BK39" s="221"/>
      <c r="BL39" s="221"/>
      <c r="BM39" s="221"/>
      <c r="BN39" s="221"/>
      <c r="BO39" s="221"/>
      <c r="BP39" s="221"/>
      <c r="BQ39" s="221"/>
      <c r="BR39" s="221"/>
      <c r="BS39" s="221"/>
      <c r="BT39" s="221"/>
      <c r="BU39" s="221"/>
      <c r="BV39" s="221"/>
      <c r="BW39" s="221"/>
      <c r="BX39" s="221"/>
      <c r="BY39" s="221"/>
      <c r="BZ39" s="221"/>
      <c r="CA39" s="221"/>
    </row>
    <row r="40" spans="1:79" ht="14.25" x14ac:dyDescent="0.15">
      <c r="A40" s="12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1"/>
      <c r="BE40" s="221"/>
      <c r="BF40" s="221"/>
      <c r="BG40" s="221"/>
      <c r="BH40" s="221"/>
      <c r="BI40" s="221"/>
      <c r="BJ40" s="221"/>
      <c r="BK40" s="221"/>
      <c r="BL40" s="221"/>
      <c r="BM40" s="221"/>
      <c r="BN40" s="221"/>
      <c r="BO40" s="221"/>
      <c r="BP40" s="221"/>
      <c r="BQ40" s="221"/>
      <c r="BR40" s="221"/>
      <c r="BS40" s="221"/>
      <c r="BT40" s="221"/>
      <c r="BU40" s="221"/>
      <c r="BV40" s="221"/>
      <c r="BW40" s="221"/>
      <c r="BX40" s="221"/>
      <c r="BY40" s="221"/>
      <c r="BZ40" s="221"/>
      <c r="CA40" s="221"/>
    </row>
    <row r="41" spans="1:79" ht="14.25" x14ac:dyDescent="0.15">
      <c r="A41" s="12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1"/>
      <c r="BE41" s="221"/>
      <c r="BF41" s="221"/>
      <c r="BG41" s="221"/>
      <c r="BH41" s="221"/>
      <c r="BI41" s="221"/>
      <c r="BJ41" s="221"/>
      <c r="BK41" s="221"/>
      <c r="BL41" s="221"/>
      <c r="BM41" s="221"/>
      <c r="BN41" s="221"/>
      <c r="BO41" s="221"/>
      <c r="BP41" s="221"/>
      <c r="BQ41" s="221"/>
      <c r="BR41" s="221"/>
      <c r="BS41" s="221"/>
      <c r="BT41" s="221"/>
      <c r="BU41" s="221"/>
      <c r="BV41" s="221"/>
      <c r="BW41" s="221"/>
      <c r="BX41" s="221"/>
      <c r="BY41" s="221"/>
      <c r="BZ41" s="221"/>
      <c r="CA41" s="221"/>
    </row>
    <row r="42" spans="1:79" ht="14.25" x14ac:dyDescent="0.15">
      <c r="A42" s="12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  <c r="AP42" s="221"/>
      <c r="AQ42" s="221"/>
      <c r="AR42" s="221"/>
      <c r="AS42" s="221"/>
      <c r="AT42" s="221"/>
      <c r="AU42" s="221"/>
      <c r="AV42" s="221"/>
      <c r="AW42" s="221"/>
      <c r="AX42" s="221"/>
      <c r="AY42" s="221"/>
      <c r="AZ42" s="221"/>
      <c r="BA42" s="221"/>
      <c r="BB42" s="221"/>
      <c r="BC42" s="221"/>
      <c r="BD42" s="221"/>
      <c r="BE42" s="221"/>
      <c r="BF42" s="221"/>
      <c r="BG42" s="221"/>
      <c r="BH42" s="221"/>
      <c r="BI42" s="221"/>
      <c r="BJ42" s="221"/>
      <c r="BK42" s="221"/>
      <c r="BL42" s="221"/>
      <c r="BM42" s="221"/>
      <c r="BN42" s="221"/>
      <c r="BO42" s="221"/>
      <c r="BP42" s="221"/>
      <c r="BQ42" s="221"/>
      <c r="BR42" s="221"/>
      <c r="BS42" s="221"/>
      <c r="BT42" s="221"/>
      <c r="BU42" s="221"/>
      <c r="BV42" s="221"/>
      <c r="BW42" s="221"/>
      <c r="BX42" s="221"/>
      <c r="BY42" s="221"/>
      <c r="BZ42" s="221"/>
      <c r="CA42" s="221"/>
    </row>
    <row r="43" spans="1:79" ht="14.25" x14ac:dyDescent="0.15">
      <c r="A43" s="12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1"/>
      <c r="R43" s="221"/>
      <c r="S43" s="221"/>
      <c r="T43" s="221"/>
      <c r="U43" s="221"/>
      <c r="V43" s="221"/>
      <c r="W43" s="221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  <c r="AP43" s="221"/>
      <c r="AQ43" s="221"/>
      <c r="AR43" s="221"/>
      <c r="AS43" s="221"/>
      <c r="AT43" s="221"/>
      <c r="AU43" s="221"/>
      <c r="AV43" s="221"/>
      <c r="AW43" s="221"/>
      <c r="AX43" s="221"/>
      <c r="AY43" s="221"/>
      <c r="AZ43" s="221"/>
      <c r="BA43" s="221"/>
      <c r="BB43" s="221"/>
      <c r="BC43" s="221"/>
      <c r="BD43" s="221"/>
      <c r="BE43" s="221"/>
      <c r="BF43" s="221"/>
      <c r="BG43" s="221"/>
      <c r="BH43" s="221"/>
      <c r="BI43" s="221"/>
      <c r="BJ43" s="221"/>
      <c r="BK43" s="221"/>
      <c r="BL43" s="221"/>
      <c r="BM43" s="221"/>
      <c r="BN43" s="221"/>
      <c r="BO43" s="221"/>
      <c r="BP43" s="221"/>
      <c r="BQ43" s="221"/>
      <c r="BR43" s="221"/>
      <c r="BS43" s="221"/>
      <c r="BT43" s="221"/>
      <c r="BU43" s="221"/>
      <c r="BV43" s="221"/>
      <c r="BW43" s="221"/>
      <c r="BX43" s="221"/>
      <c r="BY43" s="221"/>
      <c r="BZ43" s="221"/>
      <c r="CA43" s="221"/>
    </row>
    <row r="44" spans="1:79" ht="14.25" x14ac:dyDescent="0.15">
      <c r="A44" s="12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1"/>
      <c r="BE44" s="221"/>
      <c r="BF44" s="221"/>
      <c r="BG44" s="221"/>
      <c r="BH44" s="221"/>
      <c r="BI44" s="221"/>
      <c r="BJ44" s="221"/>
      <c r="BK44" s="221"/>
      <c r="BL44" s="221"/>
      <c r="BM44" s="221"/>
      <c r="BN44" s="221"/>
      <c r="BO44" s="221"/>
      <c r="BP44" s="221"/>
      <c r="BQ44" s="221"/>
      <c r="BR44" s="221"/>
      <c r="BS44" s="221"/>
      <c r="BT44" s="221"/>
      <c r="BU44" s="221"/>
      <c r="BV44" s="221"/>
      <c r="BW44" s="221"/>
      <c r="BX44" s="221"/>
      <c r="BY44" s="221"/>
      <c r="BZ44" s="221"/>
      <c r="CA44" s="221"/>
    </row>
    <row r="45" spans="1:79" ht="14.25" x14ac:dyDescent="0.15">
      <c r="A45" s="12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1"/>
      <c r="BE45" s="221"/>
      <c r="BF45" s="221"/>
      <c r="BG45" s="221"/>
      <c r="BH45" s="221"/>
      <c r="BI45" s="221"/>
      <c r="BJ45" s="221"/>
      <c r="BK45" s="221"/>
      <c r="BL45" s="221"/>
      <c r="BM45" s="221"/>
      <c r="BN45" s="221"/>
      <c r="BO45" s="221"/>
      <c r="BP45" s="221"/>
      <c r="BQ45" s="221"/>
      <c r="BR45" s="221"/>
      <c r="BS45" s="221"/>
      <c r="BT45" s="221"/>
      <c r="BU45" s="221"/>
      <c r="BV45" s="221"/>
      <c r="BW45" s="221"/>
      <c r="BX45" s="221"/>
      <c r="BY45" s="221"/>
      <c r="BZ45" s="221"/>
      <c r="CA45" s="221"/>
    </row>
    <row r="46" spans="1:79" ht="14.25" x14ac:dyDescent="0.15">
      <c r="A46" s="12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1"/>
      <c r="BE46" s="221"/>
      <c r="BF46" s="221"/>
      <c r="BG46" s="221"/>
      <c r="BH46" s="221"/>
      <c r="BI46" s="221"/>
      <c r="BJ46" s="221"/>
      <c r="BK46" s="221"/>
      <c r="BL46" s="221"/>
      <c r="BM46" s="221"/>
      <c r="BN46" s="221"/>
      <c r="BO46" s="221"/>
      <c r="BP46" s="221"/>
      <c r="BQ46" s="221"/>
      <c r="BR46" s="221"/>
      <c r="BS46" s="221"/>
      <c r="BT46" s="221"/>
      <c r="BU46" s="221"/>
      <c r="BV46" s="221"/>
      <c r="BW46" s="221"/>
      <c r="BX46" s="221"/>
      <c r="BY46" s="221"/>
      <c r="BZ46" s="221"/>
      <c r="CA46" s="221"/>
    </row>
    <row r="47" spans="1:79" ht="14.25" x14ac:dyDescent="0.15">
      <c r="A47" s="12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1"/>
      <c r="BE47" s="221"/>
      <c r="BF47" s="221"/>
      <c r="BG47" s="221"/>
      <c r="BH47" s="221"/>
      <c r="BI47" s="221"/>
      <c r="BJ47" s="221"/>
      <c r="BK47" s="221"/>
      <c r="BL47" s="221"/>
      <c r="BM47" s="221"/>
      <c r="BN47" s="221"/>
      <c r="BO47" s="221"/>
      <c r="BP47" s="221"/>
      <c r="BQ47" s="221"/>
      <c r="BR47" s="221"/>
      <c r="BS47" s="221"/>
      <c r="BT47" s="221"/>
      <c r="BU47" s="221"/>
      <c r="BV47" s="221"/>
      <c r="BW47" s="221"/>
      <c r="BX47" s="221"/>
      <c r="BY47" s="221"/>
      <c r="BZ47" s="221"/>
      <c r="CA47" s="221"/>
    </row>
    <row r="48" spans="1:79" ht="14.25" x14ac:dyDescent="0.15">
      <c r="A48" s="12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1"/>
      <c r="BE48" s="221"/>
      <c r="BF48" s="221"/>
      <c r="BG48" s="221"/>
      <c r="BH48" s="221"/>
      <c r="BI48" s="221"/>
      <c r="BJ48" s="221"/>
      <c r="BK48" s="221"/>
      <c r="BL48" s="221"/>
      <c r="BM48" s="221"/>
      <c r="BN48" s="221"/>
      <c r="BO48" s="221"/>
      <c r="BP48" s="221"/>
      <c r="BQ48" s="221"/>
      <c r="BR48" s="221"/>
      <c r="BS48" s="221"/>
      <c r="BT48" s="221"/>
      <c r="BU48" s="221"/>
      <c r="BV48" s="221"/>
      <c r="BW48" s="221"/>
      <c r="BX48" s="221"/>
      <c r="BY48" s="221"/>
      <c r="BZ48" s="221"/>
      <c r="CA48" s="221"/>
    </row>
  </sheetData>
  <sheetProtection selectLockedCells="1"/>
  <mergeCells count="2">
    <mergeCell ref="B2:C3"/>
    <mergeCell ref="B13:B24"/>
  </mergeCells>
  <pageMargins left="0.78740157480314965" right="0.78740157480314965" top="0.39370078740157483" bottom="0.39370078740157483" header="0.51181102362204722" footer="0.51181102362204722"/>
  <pageSetup paperSize="9" scale="61" orientation="landscape" r:id="rId1"/>
  <headerFooter alignWithMargins="0"/>
  <rowBreaks count="1" manualBreakCount="1">
    <brk id="24" max="7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7B1CD7057C33499CEE5B46D5AA695D" ma:contentTypeVersion="4" ma:contentTypeDescription="Create a new document." ma:contentTypeScope="" ma:versionID="790602d93897972bb10c0b9c4331fb95">
  <xsd:schema xmlns:xsd="http://www.w3.org/2001/XMLSchema" xmlns:xs="http://www.w3.org/2001/XMLSchema" xmlns:p="http://schemas.microsoft.com/office/2006/metadata/properties" xmlns:ns2="130e7c18-3660-4e46-a70a-29812f0313dc" targetNamespace="http://schemas.microsoft.com/office/2006/metadata/properties" ma:root="true" ma:fieldsID="b9083a6f6926cc36a887bef2dab95d4f" ns2:_="">
    <xsd:import namespace="130e7c18-3660-4e46-a70a-29812f031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0e7c18-3660-4e46-a70a-29812f031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4C7FE5-E936-4E4A-857E-D61775384E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4DB31B-314B-4BEF-A283-532355967AE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7BAF8D7-DAF0-42A7-AE14-53ACDA6E8A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Quadro I</vt:lpstr>
      <vt:lpstr>Quadro II</vt:lpstr>
      <vt:lpstr>Quadro III</vt:lpstr>
      <vt:lpstr>Quadro IV</vt:lpstr>
      <vt:lpstr>'Quadro III'!Area_de_impressao</vt:lpstr>
      <vt:lpstr>'Quadro IV'!Area_de_impressao</vt:lpstr>
      <vt:lpstr>'Quadro I'!Titulos_de_impressao</vt:lpstr>
      <vt:lpstr>'Quadro II'!Titulos_de_impressao</vt:lpstr>
      <vt:lpstr>'Quadro III'!Titulos_de_impressao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Henrique Campos</dc:creator>
  <cp:keywords/>
  <dc:description/>
  <cp:lastModifiedBy>Luiz Henrique Campos</cp:lastModifiedBy>
  <cp:revision/>
  <dcterms:created xsi:type="dcterms:W3CDTF">2023-10-03T16:06:49Z</dcterms:created>
  <dcterms:modified xsi:type="dcterms:W3CDTF">2025-04-09T18:47:26Z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0x0101001B7B1CD7057C33499CEE5B46D5AA695D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