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29"/>
  <workbookPr/>
  <mc:AlternateContent xmlns:mc="http://schemas.openxmlformats.org/markup-compatibility/2006">
    <mc:Choice Requires="x15">
      <x15ac:absPath xmlns:x15ac="http://schemas.microsoft.com/office/spreadsheetml/2010/11/ac" url="C:\Users\vhmds\Downloads\"/>
    </mc:Choice>
  </mc:AlternateContent>
  <xr:revisionPtr revIDLastSave="0" documentId="8_{2791C6D5-3D87-442A-A463-BA7C72C96C47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Preços Obtidos" sheetId="1" r:id="rId1"/>
    <sheet name="Contrato 19.2017 - Ajustado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11" i="1" l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10" i="1"/>
  <c r="K31" i="1" l="1"/>
  <c r="H24" i="2"/>
  <c r="G24" i="2"/>
  <c r="F24" i="2"/>
  <c r="G23" i="2"/>
  <c r="H23" i="2" s="1"/>
  <c r="F23" i="2"/>
  <c r="H22" i="2"/>
  <c r="G22" i="2"/>
  <c r="F22" i="2"/>
  <c r="H21" i="2"/>
  <c r="G21" i="2"/>
  <c r="F27" i="1" s="1"/>
  <c r="F21" i="2"/>
  <c r="H20" i="2"/>
  <c r="G20" i="2"/>
  <c r="F20" i="2"/>
  <c r="H19" i="2"/>
  <c r="G19" i="2"/>
  <c r="F19" i="2"/>
  <c r="H18" i="2"/>
  <c r="G18" i="2"/>
  <c r="F18" i="2"/>
  <c r="H17" i="2"/>
  <c r="G17" i="2"/>
  <c r="F17" i="2"/>
  <c r="H16" i="2"/>
  <c r="G16" i="2"/>
  <c r="F16" i="2"/>
  <c r="H15" i="2"/>
  <c r="G15" i="2"/>
  <c r="F21" i="1" s="1"/>
  <c r="F15" i="2"/>
  <c r="H14" i="2"/>
  <c r="G14" i="2"/>
  <c r="F14" i="2"/>
  <c r="H13" i="2"/>
  <c r="G13" i="2"/>
  <c r="F13" i="2"/>
  <c r="H12" i="2"/>
  <c r="G12" i="2"/>
  <c r="F12" i="2"/>
  <c r="H11" i="2"/>
  <c r="G11" i="2"/>
  <c r="F11" i="2"/>
  <c r="H10" i="2"/>
  <c r="G10" i="2"/>
  <c r="F10" i="2"/>
  <c r="H9" i="2"/>
  <c r="G9" i="2"/>
  <c r="F9" i="2"/>
  <c r="H8" i="2"/>
  <c r="G8" i="2"/>
  <c r="F8" i="2"/>
  <c r="H7" i="2"/>
  <c r="G7" i="2"/>
  <c r="F7" i="2"/>
  <c r="H6" i="2"/>
  <c r="G6" i="2"/>
  <c r="F6" i="2"/>
  <c r="H5" i="2"/>
  <c r="G5" i="2"/>
  <c r="F5" i="2"/>
  <c r="E4" i="2"/>
  <c r="G4" i="2" s="1"/>
  <c r="F30" i="1"/>
  <c r="N30" i="1" s="1"/>
  <c r="O30" i="1" s="1"/>
  <c r="I30" i="1"/>
  <c r="F29" i="1"/>
  <c r="N29" i="1" s="1"/>
  <c r="O29" i="1" s="1"/>
  <c r="I29" i="1"/>
  <c r="F28" i="1"/>
  <c r="N28" i="1" s="1"/>
  <c r="O28" i="1" s="1"/>
  <c r="I28" i="1"/>
  <c r="I27" i="1"/>
  <c r="F26" i="1"/>
  <c r="N26" i="1" s="1"/>
  <c r="O26" i="1" s="1"/>
  <c r="I26" i="1"/>
  <c r="F25" i="1"/>
  <c r="N25" i="1" s="1"/>
  <c r="O25" i="1" s="1"/>
  <c r="I25" i="1"/>
  <c r="F24" i="1"/>
  <c r="N24" i="1" s="1"/>
  <c r="O24" i="1" s="1"/>
  <c r="I24" i="1"/>
  <c r="F23" i="1"/>
  <c r="N23" i="1" s="1"/>
  <c r="O23" i="1" s="1"/>
  <c r="I23" i="1"/>
  <c r="F22" i="1"/>
  <c r="N22" i="1" s="1"/>
  <c r="O22" i="1" s="1"/>
  <c r="I22" i="1"/>
  <c r="I21" i="1"/>
  <c r="F20" i="1"/>
  <c r="N20" i="1" s="1"/>
  <c r="O20" i="1" s="1"/>
  <c r="I20" i="1"/>
  <c r="F19" i="1"/>
  <c r="N19" i="1" s="1"/>
  <c r="O19" i="1" s="1"/>
  <c r="I19" i="1"/>
  <c r="F18" i="1"/>
  <c r="N18" i="1" s="1"/>
  <c r="O18" i="1" s="1"/>
  <c r="I18" i="1"/>
  <c r="F17" i="1"/>
  <c r="N17" i="1" s="1"/>
  <c r="O17" i="1" s="1"/>
  <c r="I17" i="1"/>
  <c r="F16" i="1"/>
  <c r="N16" i="1" s="1"/>
  <c r="O16" i="1" s="1"/>
  <c r="I16" i="1"/>
  <c r="F15" i="1"/>
  <c r="N15" i="1" s="1"/>
  <c r="O15" i="1" s="1"/>
  <c r="I15" i="1"/>
  <c r="F14" i="1"/>
  <c r="N14" i="1" s="1"/>
  <c r="O14" i="1" s="1"/>
  <c r="I14" i="1"/>
  <c r="F13" i="1"/>
  <c r="N13" i="1" s="1"/>
  <c r="O13" i="1" s="1"/>
  <c r="I13" i="1"/>
  <c r="F12" i="1"/>
  <c r="N12" i="1" s="1"/>
  <c r="O12" i="1" s="1"/>
  <c r="I12" i="1"/>
  <c r="F11" i="1"/>
  <c r="N11" i="1" s="1"/>
  <c r="O11" i="1" s="1"/>
  <c r="I11" i="1"/>
  <c r="I10" i="1"/>
  <c r="L21" i="1" l="1"/>
  <c r="M21" i="1" s="1"/>
  <c r="N21" i="1"/>
  <c r="O21" i="1" s="1"/>
  <c r="L27" i="1"/>
  <c r="M27" i="1" s="1"/>
  <c r="N27" i="1"/>
  <c r="O27" i="1" s="1"/>
  <c r="G13" i="1"/>
  <c r="L13" i="1"/>
  <c r="M13" i="1" s="1"/>
  <c r="L16" i="1"/>
  <c r="M16" i="1" s="1"/>
  <c r="G19" i="1"/>
  <c r="L19" i="1"/>
  <c r="M19" i="1" s="1"/>
  <c r="L29" i="1"/>
  <c r="M29" i="1" s="1"/>
  <c r="L23" i="1"/>
  <c r="M23" i="1" s="1"/>
  <c r="G26" i="1"/>
  <c r="L26" i="1"/>
  <c r="M26" i="1" s="1"/>
  <c r="G11" i="1"/>
  <c r="L11" i="1"/>
  <c r="M11" i="1" s="1"/>
  <c r="L14" i="1"/>
  <c r="M14" i="1" s="1"/>
  <c r="L17" i="1"/>
  <c r="M17" i="1" s="1"/>
  <c r="G20" i="1"/>
  <c r="L20" i="1"/>
  <c r="M20" i="1" s="1"/>
  <c r="G30" i="1"/>
  <c r="L30" i="1"/>
  <c r="M30" i="1" s="1"/>
  <c r="G24" i="1"/>
  <c r="L24" i="1"/>
  <c r="M24" i="1" s="1"/>
  <c r="G12" i="1"/>
  <c r="L12" i="1"/>
  <c r="M12" i="1" s="1"/>
  <c r="L15" i="1"/>
  <c r="M15" i="1" s="1"/>
  <c r="G18" i="1"/>
  <c r="L18" i="1"/>
  <c r="M18" i="1" s="1"/>
  <c r="L28" i="1"/>
  <c r="M28" i="1" s="1"/>
  <c r="L22" i="1"/>
  <c r="M22" i="1" s="1"/>
  <c r="L25" i="1"/>
  <c r="M25" i="1" s="1"/>
  <c r="G14" i="1"/>
  <c r="G29" i="1"/>
  <c r="I31" i="1"/>
  <c r="G15" i="1"/>
  <c r="G23" i="1"/>
  <c r="G25" i="1"/>
  <c r="G17" i="1"/>
  <c r="H4" i="2"/>
  <c r="H25" i="2" s="1"/>
  <c r="F10" i="1"/>
  <c r="G27" i="1"/>
  <c r="G21" i="1"/>
  <c r="G16" i="1"/>
  <c r="G22" i="1"/>
  <c r="G28" i="1"/>
  <c r="F4" i="2"/>
  <c r="F25" i="2" s="1"/>
  <c r="L10" i="1" l="1"/>
  <c r="M10" i="1" s="1"/>
  <c r="M31" i="1" s="1"/>
  <c r="N10" i="1"/>
  <c r="O10" i="1" s="1"/>
  <c r="O31" i="1" s="1"/>
  <c r="G10" i="1"/>
  <c r="G31" i="1" s="1"/>
  <c r="G33" i="1" l="1"/>
  <c r="G36" i="1"/>
  <c r="G37" i="1" s="1"/>
  <c r="G34" i="1"/>
</calcChain>
</file>

<file path=xl/sharedStrings.xml><?xml version="1.0" encoding="utf-8"?>
<sst xmlns="http://schemas.openxmlformats.org/spreadsheetml/2006/main" count="131" uniqueCount="72">
  <si>
    <t>ITEM</t>
  </si>
  <si>
    <t>DESCRIÇÃO</t>
  </si>
  <si>
    <t>PERIODICIDADE DA ENTREGA</t>
  </si>
  <si>
    <t>QUANT.</t>
  </si>
  <si>
    <t>Contrato 19/2017 - Valor Corrigido</t>
  </si>
  <si>
    <t>VALOR UNITÁRIO
(MÉDIA)
(R$)</t>
  </si>
  <si>
    <t>VALOR TOTAL
(MÉDIA)
(RS)</t>
  </si>
  <si>
    <t xml:space="preserve">Valor Unitário </t>
  </si>
  <si>
    <t>Valor Total</t>
  </si>
  <si>
    <t>01 (um) Plano de Pesquisa (PP) para a coleta de dados, distribuição egeração de resultados de indicadores de sati sfação e desempenho dasoperações aeroportuárias e detalhamento do procedimento de coleta dedados.</t>
  </si>
  <si>
    <t>Única</t>
  </si>
  <si>
    <t>Relatório contendo os dados coletados e resultados gerados para oAeroporto de Belém / Val de Cans - Júlio Cezar Ribeiro (SBBE) – Belém/PA</t>
  </si>
  <si>
    <t>Mensal</t>
  </si>
  <si>
    <t>Relatório contendo os dados coletados e resultados gerados para oAeroporto de Florianópolis / Hercílio Luz (SBFL) – Florianópolis/SC</t>
  </si>
  <si>
    <t>Relatório contendo os dados coletados e resultados gerados para oAeroporto de Vitória / Eurico de Aguiar Salles (SBVT) – Vitória/ES</t>
  </si>
  <si>
    <t>Relatório contendo os dados coletados e resultados gerados para oAeroporto de Goiânia / Santa Genoveva (SBGO) - Goiânia/GO</t>
  </si>
  <si>
    <t>Relatório contendo os dados coletados e resultados gerados para oAeroporto de Maceió / Zumbi dos Palmares (SBMO) – Rio Largo/AL</t>
  </si>
  <si>
    <t>Relatório contendo os dados coletados e resultados gerados para oAeroporto de Brasília / Pres. Juscelino Kubitschek (SBBR) - Brasília/DF</t>
  </si>
  <si>
    <t>Relatório contendo os dados coletados e resultados gerados para oAeroporto de Confi ns / Tancredo Neves (SBCF) - Confi ns/MG</t>
  </si>
  <si>
    <t>Relatório contendo os dados coletados e resultados gerados para oAeroporto de Curiti ba / Afonso Pena (SBCT) – São José dos Pinhais/PR</t>
  </si>
  <si>
    <t>Relatório contendo os dados coletados e resultados gerados para oAeroporto de Cuiabá / Marechal Rondon (SBCY) – Várzea Grande/MT</t>
  </si>
  <si>
    <t>Relatório contendo os dados coletados e resultados gerados para oAeroporto de Manaus / Eduardo Gomes (SBEG) - Manaus/AM</t>
  </si>
  <si>
    <t>Relatório contendo os dados coletados e resultados gerados para oAeroporto de Fortaleza / Pinto Marti ns (SBFZ) - Fortaleza/CE</t>
  </si>
  <si>
    <t>Relatório contendo os dados coletados e resultados gerados para oAeroporto do Rio de Janeiro / Antônio Carlos Jobim/Galeão (SBGL) - RioDe Janeiro/RJ</t>
  </si>
  <si>
    <t>Relatório contendo os dados coletados e resultados gerados para oAeroporto de Guarulhos / Governador André Franco Montoro (SBGR) –Guarulhos/SP</t>
  </si>
  <si>
    <t>Relatório contendo os dados coletados e resultados gerados para oAeroporto de Campinas / Viracopos (SBKP) – Campinas/SP</t>
  </si>
  <si>
    <t>Relatório contendo os dados coletados e resultados gerados para oAeroporto de Porto Alegre / Salgado Filho (SBPA) - Porto Alegre/RS</t>
  </si>
  <si>
    <t>Relatório contendo os dados coletados e resultados gerados para oAeroporto de Recife / Gilberto Freyre (SBRF) - Guararapes/PE</t>
  </si>
  <si>
    <t>Relatório contendo os dados coletados e resultados gerados para oAeroporto de São Paulo / Congonhas (SBSP) – São Paulo/SP</t>
  </si>
  <si>
    <t>Relatório contendo os dados coletados e resultados gerados para oAeroporto de Salvador / Deputado Luís Eduardo Magalhães (SBSV) -Salvador/BA</t>
  </si>
  <si>
    <t>TOTAL</t>
  </si>
  <si>
    <t>Atualização do Contrato nº 19/2017</t>
  </si>
  <si>
    <t>VALOR UNITÁRIO</t>
  </si>
  <si>
    <t xml:space="preserve">Valor Inicial do Contrato </t>
  </si>
  <si>
    <t>Valor Total do Contrato (Inicial)</t>
  </si>
  <si>
    <t>Valor Inicial do Contrato (Reajustado)</t>
  </si>
  <si>
    <t>Valor Total do Contrato Reajustado</t>
  </si>
  <si>
    <t>Relatório contendo os dados coletados e resultados gerados para o Aeroporto do Rio de Janeiro / Santos Dumont (SBRJ) – Rio de Janeiro/RJ</t>
  </si>
  <si>
    <t>Relatório contendo os dados coletados e resultados gerados para oAeroporto de Natal / Governador Aluízio Alves (SBSG) – São Gonçalo do Amarante/RN</t>
  </si>
  <si>
    <t>Percentual de Reajuste</t>
  </si>
  <si>
    <t>VALOR UNITÁRIO 
(MEDIANA) 
(R$)</t>
  </si>
  <si>
    <t>VALOR TOTAL
(MEDIANA)
(RS)</t>
  </si>
  <si>
    <t>Em (R$)</t>
  </si>
  <si>
    <t>Em (%)</t>
  </si>
  <si>
    <t>Relatório contendo os dados coletados e resultados gerados para o Aeroporto de Belém / Val de Cans - Júlio Cezar Ribeiro (SBBE) – Belém/PA</t>
  </si>
  <si>
    <t>Relatório contendo os dados coletados e resultados gerados para o Aeroporto de Curiti ba / Afonso Pena (SBCT) – São José dos Pinhais/PR</t>
  </si>
  <si>
    <t>Relatório contendo os dados coletados e resultados gerados para o Aeroporto de São Paulo / Congonhas (SBSP) – São Paulo/SP</t>
  </si>
  <si>
    <t>Relatório contendo os dados coletados e resultados gerados para o Aeroporto de Recife / Gilberto Freyre (SBRF) - Guararapes/PE</t>
  </si>
  <si>
    <t>Relatório contendo os dados coletados e resultados gerados para o Aeroporto de Porto Alegre / Salgado Filho (SBPA) - Porto Alegre/RS</t>
  </si>
  <si>
    <t>Relatório contendo os dados coletados e resultados gerados para o Aeroporto de Campinas / Viracopos (SBKP) – Campinas/SP</t>
  </si>
  <si>
    <t>Relatório contendo os dados coletados e resultados gerados para o Aeroporto de Guarulhos / Governador André Franco Montoro (SBGR) –Guarulhos/SP</t>
  </si>
  <si>
    <t>Relatório contendo os dados coletados e resultados gerados para o Aeroporto do Rio de Janeiro / Antônio Carlos Jobim/Galeão (SBGL) - RioDe Janeiro/RJ</t>
  </si>
  <si>
    <t>Relatório contendo os dados coletados e resultados gerados para o Aeroporto de Fortaleza / Pinto Marti ns (SBFZ) - Fortaleza/CE</t>
  </si>
  <si>
    <t>Relatório contendo os dados coletados e resultados gerados para o Aeroporto de Manaus / Eduardo Gomes (SBEG) - Manaus/AM</t>
  </si>
  <si>
    <t>Relatório contendo os dados coletados e resultados gerados para o Aeroporto de Cuiabá / Marechal Rondon (SBCY) – Várzea Grande/MT</t>
  </si>
  <si>
    <t>Relatório contendo os dados coletados e resultados gerados para o Aeroporto de Maceió / Zumbi dos Palmares (SBMO) – Rio Largo/AL</t>
  </si>
  <si>
    <t>01 (um) Plano de Pesquisa (PP) para a coleta de dados, distribuição egeração de resultados de indicadores de satisfação e desempenho dasoperações aeroportuárias e detalhamento do procedimento de coleta dedados.</t>
  </si>
  <si>
    <t>Relatório contendo os dados coletados e resultados gerados para oAeroporto de Confi ns / Tancredo Neves (SBCF) - Confins/MG</t>
  </si>
  <si>
    <t>Relatório contendo os dados coletados e resultados gerados para o Aeroporto de Salvador/ Deputado Luís Eduardo Magalhães (SBSV) -Salvador/BA</t>
  </si>
  <si>
    <t>Relatório contendo os dados coletados e resultados gerados para o Aeroporto de Natal / Governador Aluízio Alves (SBSG) – São Gonçalo do Amarante/ RN</t>
  </si>
  <si>
    <t xml:space="preserve">Obs. O percentual de ajuste foi obtido considerando o IPCA acumulado entre outubro/2017 e junho/2022, período máximo aceitado pela ferramenta. Após a definição do percertual (33%) foi possível calcular o reajuste linear de cada item, conforme valores apresentados na pesquisa. </t>
  </si>
  <si>
    <t xml:space="preserve">Desvio Padrão </t>
  </si>
  <si>
    <t>Coeficiente de Variação</t>
  </si>
  <si>
    <t xml:space="preserve">Demonstra que os valores obtidos na pesquisa são heterogênos. </t>
  </si>
  <si>
    <r>
      <rPr>
        <b/>
        <sz val="14"/>
        <color theme="1"/>
        <rFont val="Calibri"/>
        <family val="2"/>
        <scheme val="minor"/>
      </rPr>
      <t>Objeto:</t>
    </r>
    <r>
      <rPr>
        <sz val="14"/>
        <color theme="1"/>
        <rFont val="Calibri"/>
        <family val="2"/>
        <scheme val="minor"/>
      </rPr>
      <t xml:space="preserve"> Trata-se da contratação de empresa para prestação de serviços de coleta de dados, distribuição, geração de resultados de indicadores de satisfação e desempenho das operações aeroportuárias e elaboração de relatórios para a avaliação e acompanhamento de indicadores de desempenho e satisfação para os principais aeroportos brasileiros, conforme condições, quantidades e exigências estabelecidas no Termo de Referência e seus anexos (5871442).</t>
    </r>
  </si>
  <si>
    <r>
      <rPr>
        <b/>
        <sz val="14"/>
        <color theme="1"/>
        <rFont val="Calibri"/>
        <family val="2"/>
        <scheme val="minor"/>
      </rPr>
      <t>Processo:</t>
    </r>
    <r>
      <rPr>
        <sz val="14"/>
        <color theme="1"/>
        <rFont val="Calibri"/>
        <family val="2"/>
        <scheme val="minor"/>
      </rPr>
      <t xml:space="preserve"> 50000.000296/2022-51</t>
    </r>
  </si>
  <si>
    <t>MINISTÉRIO DA INFRAESTRUTURA
SECRETARIA EXECUTIVA
SUBSECRETARIA DE PLANEJAMENTO, ORÇAMENTO E ADMINISTRAÇÃO
COORDENAÇÃO-GERAL DE RECURSOS LOGÍSTICOS
COORDENACAO DE LICITACOES E CONTRATOS
DIVISAO DE LICITACOES E COMPRAS
SERVICO DE COMPRAS DIRETAS E PESQUISA DE PRECOS</t>
  </si>
  <si>
    <r>
      <t xml:space="preserve">Data da Realização da Pesquisa: </t>
    </r>
    <r>
      <rPr>
        <sz val="14"/>
        <color theme="1"/>
        <rFont val="Calibri"/>
        <family val="2"/>
        <scheme val="minor"/>
      </rPr>
      <t>12/08/2022</t>
    </r>
  </si>
  <si>
    <r>
      <rPr>
        <b/>
        <sz val="14"/>
        <color theme="1"/>
        <rFont val="Calibri"/>
        <family val="2"/>
        <scheme val="minor"/>
      </rPr>
      <t>Autor da Pesquisa:</t>
    </r>
    <r>
      <rPr>
        <sz val="14"/>
        <color theme="1"/>
        <rFont val="Calibri"/>
        <family val="2"/>
        <scheme val="minor"/>
      </rPr>
      <t xml:space="preserve"> Victor Hugo Martins dos Santos - Chefe da Divisão de Licitações e Compras</t>
    </r>
  </si>
  <si>
    <t>xxxx1</t>
  </si>
  <si>
    <t>xxxx2</t>
  </si>
  <si>
    <t xml:space="preserve">Variação entre o Contrato nº 19/2017 e o menor preço apresentado por fornecedor (xxxx1).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</si>
</sst>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11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sz val="11"/>
      <color theme="1"/>
      <name val="Calibri"/>
      <charset val="134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44" fontId="5" fillId="0" borderId="0" applyFont="0" applyFill="0" applyBorder="0" applyAlignment="0" applyProtection="0"/>
  </cellStyleXfs>
  <cellXfs count="75">
    <xf numFmtId="0" fontId="0" fillId="0" borderId="0" xfId="0"/>
    <xf numFmtId="0" fontId="0" fillId="0" borderId="0" xfId="0" applyAlignment="1">
      <alignment vertical="top" wrapText="1"/>
    </xf>
    <xf numFmtId="0" fontId="0" fillId="2" borderId="0" xfId="0" applyFill="1" applyAlignment="1">
      <alignment vertical="top" wrapText="1"/>
    </xf>
    <xf numFmtId="0" fontId="0" fillId="0" borderId="0" xfId="0" applyAlignment="1">
      <alignment wrapText="1"/>
    </xf>
    <xf numFmtId="0" fontId="3" fillId="4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top" wrapText="1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horizontal="center" vertical="center" wrapText="1"/>
    </xf>
    <xf numFmtId="44" fontId="0" fillId="0" borderId="1" xfId="2" applyFont="1" applyBorder="1" applyAlignment="1">
      <alignment horizontal="center" vertical="center" wrapText="1"/>
    </xf>
    <xf numFmtId="44" fontId="0" fillId="0" borderId="1" xfId="0" applyNumberFormat="1" applyBorder="1" applyAlignment="1">
      <alignment horizontal="center" vertical="center" wrapText="1"/>
    </xf>
    <xf numFmtId="44" fontId="4" fillId="5" borderId="1" xfId="2" applyFont="1" applyFill="1" applyBorder="1" applyAlignment="1">
      <alignment horizontal="center" vertical="center" wrapText="1"/>
    </xf>
    <xf numFmtId="44" fontId="4" fillId="5" borderId="1" xfId="0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top" wrapText="1"/>
    </xf>
    <xf numFmtId="0" fontId="0" fillId="2" borderId="1" xfId="0" applyFill="1" applyBorder="1" applyAlignment="1">
      <alignment horizontal="left" vertical="top" wrapText="1"/>
    </xf>
    <xf numFmtId="0" fontId="0" fillId="2" borderId="1" xfId="0" applyFill="1" applyBorder="1" applyAlignment="1">
      <alignment horizontal="center" vertical="center" wrapText="1"/>
    </xf>
    <xf numFmtId="44" fontId="4" fillId="6" borderId="1" xfId="0" applyNumberFormat="1" applyFont="1" applyFill="1" applyBorder="1" applyAlignment="1">
      <alignment horizontal="center" vertical="center" wrapText="1"/>
    </xf>
    <xf numFmtId="9" fontId="4" fillId="6" borderId="1" xfId="1" applyFont="1" applyFill="1" applyBorder="1" applyAlignment="1">
      <alignment horizontal="center" vertical="center" wrapText="1"/>
    </xf>
    <xf numFmtId="44" fontId="4" fillId="2" borderId="1" xfId="2" applyFont="1" applyFill="1" applyBorder="1" applyAlignment="1">
      <alignment horizontal="center" vertical="center" wrapText="1"/>
    </xf>
    <xf numFmtId="44" fontId="4" fillId="2" borderId="1" xfId="0" applyNumberFormat="1" applyFont="1" applyFill="1" applyBorder="1" applyAlignment="1">
      <alignment horizontal="center" vertical="center" wrapText="1"/>
    </xf>
    <xf numFmtId="44" fontId="0" fillId="0" borderId="1" xfId="2" applyFont="1" applyBorder="1" applyAlignment="1">
      <alignment horizontal="center" vertical="top" wrapText="1"/>
    </xf>
    <xf numFmtId="0" fontId="0" fillId="2" borderId="0" xfId="0" applyFill="1" applyAlignment="1">
      <alignment horizontal="center" vertical="top" wrapText="1"/>
    </xf>
    <xf numFmtId="0" fontId="0" fillId="2" borderId="0" xfId="0" applyFill="1" applyAlignment="1">
      <alignment horizontal="center" vertical="center" wrapText="1"/>
    </xf>
    <xf numFmtId="44" fontId="4" fillId="2" borderId="0" xfId="2" applyFont="1" applyFill="1" applyBorder="1" applyAlignment="1">
      <alignment horizontal="center" vertical="center" wrapText="1"/>
    </xf>
    <xf numFmtId="44" fontId="6" fillId="2" borderId="0" xfId="2" applyFont="1" applyFill="1" applyBorder="1" applyAlignment="1">
      <alignment horizontal="center" vertical="center" wrapText="1"/>
    </xf>
    <xf numFmtId="44" fontId="6" fillId="2" borderId="0" xfId="0" applyNumberFormat="1" applyFont="1" applyFill="1" applyAlignment="1">
      <alignment vertical="top" wrapText="1"/>
    </xf>
    <xf numFmtId="44" fontId="4" fillId="6" borderId="1" xfId="2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center" vertical="center" wrapText="1"/>
    </xf>
    <xf numFmtId="44" fontId="7" fillId="5" borderId="1" xfId="2" applyFont="1" applyFill="1" applyBorder="1" applyAlignment="1">
      <alignment horizontal="center" vertical="center" wrapText="1"/>
    </xf>
    <xf numFmtId="44" fontId="7" fillId="5" borderId="1" xfId="2" applyFont="1" applyFill="1" applyBorder="1" applyAlignment="1">
      <alignment horizontal="center" vertical="top" wrapText="1"/>
    </xf>
    <xf numFmtId="44" fontId="7" fillId="5" borderId="1" xfId="0" applyNumberFormat="1" applyFont="1" applyFill="1" applyBorder="1" applyAlignment="1">
      <alignment vertical="top" wrapText="1"/>
    </xf>
    <xf numFmtId="0" fontId="8" fillId="0" borderId="0" xfId="0" applyFont="1" applyAlignment="1">
      <alignment vertical="top" wrapText="1"/>
    </xf>
    <xf numFmtId="0" fontId="4" fillId="4" borderId="1" xfId="0" applyFont="1" applyFill="1" applyBorder="1" applyAlignment="1">
      <alignment horizontal="center" vertical="center" wrapText="1"/>
    </xf>
    <xf numFmtId="0" fontId="0" fillId="2" borderId="0" xfId="0" applyFill="1" applyAlignment="1">
      <alignment wrapText="1"/>
    </xf>
    <xf numFmtId="0" fontId="6" fillId="6" borderId="1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vertical="center" wrapText="1"/>
    </xf>
    <xf numFmtId="44" fontId="0" fillId="0" borderId="0" xfId="0" applyNumberFormat="1" applyAlignment="1">
      <alignment wrapText="1"/>
    </xf>
    <xf numFmtId="0" fontId="0" fillId="0" borderId="1" xfId="0" applyBorder="1" applyAlignment="1">
      <alignment horizontal="justify" vertical="justify" wrapText="1"/>
    </xf>
    <xf numFmtId="0" fontId="2" fillId="0" borderId="1" xfId="0" applyFont="1" applyBorder="1" applyAlignment="1">
      <alignment horizontal="justify" vertical="justify" wrapText="1"/>
    </xf>
    <xf numFmtId="0" fontId="1" fillId="0" borderId="1" xfId="0" applyFont="1" applyBorder="1" applyAlignment="1">
      <alignment horizontal="justify" vertical="justify" wrapText="1"/>
    </xf>
    <xf numFmtId="0" fontId="6" fillId="0" borderId="0" xfId="0" applyFont="1" applyAlignment="1">
      <alignment vertical="center" wrapText="1"/>
    </xf>
    <xf numFmtId="0" fontId="0" fillId="0" borderId="1" xfId="0" applyBorder="1" applyAlignment="1">
      <alignment wrapText="1"/>
    </xf>
    <xf numFmtId="44" fontId="0" fillId="6" borderId="1" xfId="2" applyFont="1" applyFill="1" applyBorder="1" applyAlignment="1">
      <alignment horizontal="center" vertical="center" wrapText="1"/>
    </xf>
    <xf numFmtId="9" fontId="6" fillId="6" borderId="1" xfId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top" wrapText="1"/>
    </xf>
    <xf numFmtId="0" fontId="9" fillId="0" borderId="8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left" vertical="top" wrapText="1"/>
    </xf>
    <xf numFmtId="0" fontId="10" fillId="0" borderId="4" xfId="0" applyFont="1" applyBorder="1" applyAlignment="1">
      <alignment horizontal="left" vertical="top" wrapText="1"/>
    </xf>
    <xf numFmtId="0" fontId="10" fillId="0" borderId="6" xfId="0" applyFont="1" applyBorder="1" applyAlignment="1">
      <alignment horizontal="left" vertical="top" wrapText="1"/>
    </xf>
    <xf numFmtId="0" fontId="10" fillId="0" borderId="5" xfId="0" applyFont="1" applyBorder="1" applyAlignment="1">
      <alignment horizontal="left" vertical="top" wrapText="1"/>
    </xf>
    <xf numFmtId="0" fontId="4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justify" vertical="justify" wrapText="1"/>
    </xf>
    <xf numFmtId="0" fontId="0" fillId="0" borderId="0" xfId="0" applyAlignment="1">
      <alignment horizontal="justify" vertical="justify" wrapText="1"/>
    </xf>
    <xf numFmtId="0" fontId="6" fillId="6" borderId="1" xfId="0" applyFont="1" applyFill="1" applyBorder="1" applyAlignment="1">
      <alignment horizontal="center" vertical="center" wrapText="1"/>
    </xf>
    <xf numFmtId="44" fontId="4" fillId="6" borderId="1" xfId="2" applyFont="1" applyFill="1" applyBorder="1" applyAlignment="1">
      <alignment horizontal="center" vertical="center" wrapText="1"/>
    </xf>
    <xf numFmtId="10" fontId="6" fillId="6" borderId="4" xfId="0" applyNumberFormat="1" applyFont="1" applyFill="1" applyBorder="1" applyAlignment="1">
      <alignment horizontal="center" vertical="center" wrapText="1"/>
    </xf>
    <xf numFmtId="10" fontId="6" fillId="6" borderId="5" xfId="0" applyNumberFormat="1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vertical="center" wrapText="1"/>
    </xf>
    <xf numFmtId="0" fontId="1" fillId="6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</cellXfs>
  <cellStyles count="3">
    <cellStyle name="Moeda" xfId="2" builtinId="4"/>
    <cellStyle name="Normal" xfId="0" builtinId="0"/>
    <cellStyle name="Porcentagem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142874</xdr:colOff>
      <xdr:row>0</xdr:row>
      <xdr:rowOff>47624</xdr:rowOff>
    </xdr:from>
    <xdr:to>
      <xdr:col>1</xdr:col>
      <xdr:colOff>1333499</xdr:colOff>
      <xdr:row>0</xdr:row>
      <xdr:rowOff>1595591</xdr:rowOff>
    </xdr:to>
    <xdr:pic>
      <xdr:nvPicPr>
        <xdr:cNvPr id="3" name="Imagem 2" descr="Brasão da República.png">
          <a:extLst>
            <a:ext uri="{FF2B5EF4-FFF2-40B4-BE49-F238E27FC236}">
              <a16:creationId xmlns:a16="http://schemas.microsoft.com/office/drawing/2014/main" id="{A6E3FE34-989F-4EE5-A682-8321089A11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38187" y="47624"/>
          <a:ext cx="1190625" cy="15479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V38"/>
  <sheetViews>
    <sheetView topLeftCell="A26" zoomScale="80" zoomScaleNormal="80" workbookViewId="0">
      <selection activeCell="M33" sqref="M33"/>
    </sheetView>
  </sheetViews>
  <sheetFormatPr defaultColWidth="9" defaultRowHeight="15"/>
  <cols>
    <col min="1" max="1" width="9" style="3"/>
    <col min="2" max="2" width="22" style="3" customWidth="1"/>
    <col min="3" max="3" width="71" style="3" customWidth="1"/>
    <col min="4" max="4" width="15.7109375" style="3" customWidth="1"/>
    <col min="5" max="5" width="9" style="3"/>
    <col min="6" max="6" width="19.5703125" style="3" customWidth="1"/>
    <col min="7" max="7" width="19.28515625" style="3" customWidth="1"/>
    <col min="8" max="8" width="14.7109375" style="3" bestFit="1" customWidth="1"/>
    <col min="9" max="9" width="18.5703125" style="3" customWidth="1"/>
    <col min="10" max="10" width="14.7109375" style="3" bestFit="1" customWidth="1"/>
    <col min="11" max="11" width="20.5703125" style="3" customWidth="1"/>
    <col min="12" max="12" width="16.42578125" style="3" customWidth="1"/>
    <col min="13" max="13" width="19.28515625" style="3" customWidth="1"/>
    <col min="14" max="14" width="16.85546875" style="3" bestFit="1" customWidth="1"/>
    <col min="15" max="15" width="18.42578125" style="3" customWidth="1"/>
    <col min="16" max="16384" width="9" style="3"/>
  </cols>
  <sheetData>
    <row r="1" spans="2:22" ht="134.25" customHeight="1">
      <c r="B1" s="43"/>
      <c r="C1" s="55" t="s">
        <v>66</v>
      </c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7"/>
      <c r="P1" s="42"/>
      <c r="Q1" s="42"/>
      <c r="R1" s="42"/>
      <c r="S1" s="42"/>
      <c r="T1" s="42"/>
      <c r="U1" s="42"/>
      <c r="V1" s="42"/>
    </row>
    <row r="2" spans="2:22" ht="18.75">
      <c r="B2" s="52" t="s">
        <v>65</v>
      </c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</row>
    <row r="3" spans="2:22" ht="15" customHeight="1">
      <c r="B3" s="54" t="s">
        <v>64</v>
      </c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</row>
    <row r="4" spans="2:22" ht="26.25" customHeight="1"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</row>
    <row r="5" spans="2:22" ht="18.75">
      <c r="B5" s="47" t="s">
        <v>68</v>
      </c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9"/>
    </row>
    <row r="6" spans="2:22" ht="18.75">
      <c r="B6" s="50" t="s">
        <v>67</v>
      </c>
      <c r="C6" s="51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</row>
    <row r="8" spans="2:22" ht="31.5" customHeight="1">
      <c r="B8" s="69" t="s">
        <v>0</v>
      </c>
      <c r="C8" s="58" t="s">
        <v>1</v>
      </c>
      <c r="D8" s="58" t="s">
        <v>2</v>
      </c>
      <c r="E8" s="58" t="s">
        <v>3</v>
      </c>
      <c r="F8" s="71" t="s">
        <v>4</v>
      </c>
      <c r="G8" s="72"/>
      <c r="H8" s="73" t="s">
        <v>69</v>
      </c>
      <c r="I8" s="59"/>
      <c r="J8" s="59" t="s">
        <v>70</v>
      </c>
      <c r="K8" s="59"/>
      <c r="L8" s="58" t="s">
        <v>5</v>
      </c>
      <c r="M8" s="58" t="s">
        <v>6</v>
      </c>
      <c r="N8" s="58" t="s">
        <v>40</v>
      </c>
      <c r="O8" s="58" t="s">
        <v>41</v>
      </c>
    </row>
    <row r="9" spans="2:22" ht="30" customHeight="1">
      <c r="B9" s="70"/>
      <c r="C9" s="58"/>
      <c r="D9" s="58"/>
      <c r="E9" s="58"/>
      <c r="F9" s="33" t="s">
        <v>7</v>
      </c>
      <c r="G9" s="33" t="s">
        <v>8</v>
      </c>
      <c r="H9" s="33" t="s">
        <v>7</v>
      </c>
      <c r="I9" s="33" t="s">
        <v>8</v>
      </c>
      <c r="J9" s="33" t="s">
        <v>7</v>
      </c>
      <c r="K9" s="33" t="s">
        <v>8</v>
      </c>
      <c r="L9" s="58"/>
      <c r="M9" s="58"/>
      <c r="N9" s="58"/>
      <c r="O9" s="58"/>
    </row>
    <row r="10" spans="2:22" s="1" customFormat="1" ht="45">
      <c r="B10" s="5">
        <v>1</v>
      </c>
      <c r="C10" s="39" t="s">
        <v>56</v>
      </c>
      <c r="D10" s="5" t="s">
        <v>10</v>
      </c>
      <c r="E10" s="7">
        <v>1</v>
      </c>
      <c r="F10" s="8">
        <f>'Contrato 19.2017 - Ajustado'!G4</f>
        <v>20389.65525</v>
      </c>
      <c r="G10" s="8">
        <f t="shared" ref="G10:G30" si="0">F10*E10</f>
        <v>20389.65525</v>
      </c>
      <c r="H10" s="8">
        <v>38740.5</v>
      </c>
      <c r="I10" s="8">
        <f>E10*H10</f>
        <v>38740.5</v>
      </c>
      <c r="J10" s="8">
        <v>25000</v>
      </c>
      <c r="K10" s="8">
        <f>J10*E10</f>
        <v>25000</v>
      </c>
      <c r="L10" s="8">
        <f t="shared" ref="L10:L30" si="1">(H10+J10+F10)/3</f>
        <v>28043.385083333331</v>
      </c>
      <c r="M10" s="8">
        <f t="shared" ref="M10:M30" si="2">L10*E10</f>
        <v>28043.385083333331</v>
      </c>
      <c r="N10" s="9">
        <f>MEDIAN(F10,H10,J10)</f>
        <v>25000</v>
      </c>
      <c r="O10" s="9">
        <f>E10*N10</f>
        <v>25000</v>
      </c>
    </row>
    <row r="11" spans="2:22" s="1" customFormat="1" ht="50.25" customHeight="1">
      <c r="B11" s="5">
        <v>2</v>
      </c>
      <c r="C11" s="40" t="s">
        <v>44</v>
      </c>
      <c r="D11" s="5" t="s">
        <v>12</v>
      </c>
      <c r="E11" s="7">
        <v>12</v>
      </c>
      <c r="F11" s="8">
        <f>'Contrato 19.2017 - Ajustado'!G5</f>
        <v>21545.766299999999</v>
      </c>
      <c r="G11" s="8">
        <f t="shared" si="0"/>
        <v>258549.19559999998</v>
      </c>
      <c r="H11" s="8">
        <v>28613.5</v>
      </c>
      <c r="I11" s="8">
        <f t="shared" ref="I11:I30" si="3">E11*H11</f>
        <v>343362</v>
      </c>
      <c r="J11" s="19">
        <v>53080</v>
      </c>
      <c r="K11" s="8">
        <f t="shared" ref="K11:K30" si="4">J11*E11</f>
        <v>636960</v>
      </c>
      <c r="L11" s="8">
        <f t="shared" si="1"/>
        <v>34413.088766666668</v>
      </c>
      <c r="M11" s="8">
        <f t="shared" si="2"/>
        <v>412957.06520000001</v>
      </c>
      <c r="N11" s="9">
        <f t="shared" ref="N11:N30" si="5">MEDIAN(F11,H11,J11)</f>
        <v>28613.5</v>
      </c>
      <c r="O11" s="9">
        <f t="shared" ref="O11:O30" si="6">E11*N11</f>
        <v>343362</v>
      </c>
    </row>
    <row r="12" spans="2:22" s="1" customFormat="1" ht="30">
      <c r="B12" s="5">
        <v>3</v>
      </c>
      <c r="C12" s="39" t="s">
        <v>13</v>
      </c>
      <c r="D12" s="5" t="s">
        <v>12</v>
      </c>
      <c r="E12" s="7">
        <v>13</v>
      </c>
      <c r="F12" s="8">
        <f>'Contrato 19.2017 - Ajustado'!G6</f>
        <v>20964.058499999999</v>
      </c>
      <c r="G12" s="8">
        <f t="shared" si="0"/>
        <v>272532.76049999997</v>
      </c>
      <c r="H12" s="8">
        <v>28012.400000000001</v>
      </c>
      <c r="I12" s="8">
        <f t="shared" si="3"/>
        <v>364161.2</v>
      </c>
      <c r="J12" s="19">
        <v>53080</v>
      </c>
      <c r="K12" s="8">
        <f t="shared" si="4"/>
        <v>690040</v>
      </c>
      <c r="L12" s="8">
        <f t="shared" si="1"/>
        <v>34018.819499999998</v>
      </c>
      <c r="M12" s="8">
        <f t="shared" si="2"/>
        <v>442244.65349999996</v>
      </c>
      <c r="N12" s="9">
        <f t="shared" si="5"/>
        <v>28012.400000000001</v>
      </c>
      <c r="O12" s="9">
        <f t="shared" si="6"/>
        <v>364161.2</v>
      </c>
    </row>
    <row r="13" spans="2:22" s="1" customFormat="1" ht="30">
      <c r="B13" s="5">
        <v>4</v>
      </c>
      <c r="C13" s="39" t="s">
        <v>14</v>
      </c>
      <c r="D13" s="5" t="s">
        <v>12</v>
      </c>
      <c r="E13" s="7">
        <v>12</v>
      </c>
      <c r="F13" s="8">
        <f>'Contrato 19.2017 - Ajustado'!G7</f>
        <v>19995.873600000003</v>
      </c>
      <c r="G13" s="8">
        <f t="shared" si="0"/>
        <v>239950.48320000002</v>
      </c>
      <c r="H13" s="8">
        <v>27118.400000000001</v>
      </c>
      <c r="I13" s="8">
        <f t="shared" si="3"/>
        <v>325420.80000000005</v>
      </c>
      <c r="J13" s="19">
        <v>53080</v>
      </c>
      <c r="K13" s="8">
        <f t="shared" si="4"/>
        <v>636960</v>
      </c>
      <c r="L13" s="8">
        <f t="shared" si="1"/>
        <v>33398.091200000003</v>
      </c>
      <c r="M13" s="8">
        <f t="shared" si="2"/>
        <v>400777.09440000006</v>
      </c>
      <c r="N13" s="9">
        <f t="shared" si="5"/>
        <v>27118.400000000001</v>
      </c>
      <c r="O13" s="9">
        <f t="shared" si="6"/>
        <v>325420.80000000005</v>
      </c>
    </row>
    <row r="14" spans="2:22" s="1" customFormat="1" ht="30">
      <c r="B14" s="5">
        <v>5</v>
      </c>
      <c r="C14" s="39" t="s">
        <v>15</v>
      </c>
      <c r="D14" s="5" t="s">
        <v>12</v>
      </c>
      <c r="E14" s="7">
        <v>12</v>
      </c>
      <c r="F14" s="8">
        <f>'Contrato 19.2017 - Ajustado'!G8</f>
        <v>18525.6669</v>
      </c>
      <c r="G14" s="8">
        <f t="shared" si="0"/>
        <v>222308.00280000002</v>
      </c>
      <c r="H14" s="8">
        <v>28313</v>
      </c>
      <c r="I14" s="8">
        <f t="shared" si="3"/>
        <v>339756</v>
      </c>
      <c r="J14" s="19">
        <v>53080</v>
      </c>
      <c r="K14" s="8">
        <f t="shared" si="4"/>
        <v>636960</v>
      </c>
      <c r="L14" s="8">
        <f t="shared" si="1"/>
        <v>33306.222300000001</v>
      </c>
      <c r="M14" s="8">
        <f t="shared" si="2"/>
        <v>399674.66760000004</v>
      </c>
      <c r="N14" s="9">
        <f t="shared" si="5"/>
        <v>28313</v>
      </c>
      <c r="O14" s="9">
        <f t="shared" si="6"/>
        <v>339756</v>
      </c>
    </row>
    <row r="15" spans="2:22" s="1" customFormat="1" ht="30">
      <c r="B15" s="5">
        <v>6</v>
      </c>
      <c r="C15" s="39" t="s">
        <v>55</v>
      </c>
      <c r="D15" s="5" t="s">
        <v>12</v>
      </c>
      <c r="E15" s="7">
        <v>12</v>
      </c>
      <c r="F15" s="8">
        <f>'Contrato 19.2017 - Ajustado'!G9</f>
        <v>20570.940900000001</v>
      </c>
      <c r="G15" s="8">
        <f t="shared" si="0"/>
        <v>246851.29080000002</v>
      </c>
      <c r="H15" s="8">
        <v>20661.599999999999</v>
      </c>
      <c r="I15" s="8">
        <f t="shared" si="3"/>
        <v>247939.19999999998</v>
      </c>
      <c r="J15" s="19">
        <v>53080</v>
      </c>
      <c r="K15" s="8">
        <f t="shared" si="4"/>
        <v>636960</v>
      </c>
      <c r="L15" s="8">
        <f t="shared" si="1"/>
        <v>31437.513633333336</v>
      </c>
      <c r="M15" s="8">
        <f t="shared" si="2"/>
        <v>377250.16360000003</v>
      </c>
      <c r="N15" s="9">
        <f t="shared" si="5"/>
        <v>20661.599999999999</v>
      </c>
      <c r="O15" s="9">
        <f t="shared" si="6"/>
        <v>247939.19999999998</v>
      </c>
    </row>
    <row r="16" spans="2:22" s="1" customFormat="1" ht="30">
      <c r="B16" s="5">
        <v>7</v>
      </c>
      <c r="C16" s="39" t="s">
        <v>17</v>
      </c>
      <c r="D16" s="5" t="s">
        <v>12</v>
      </c>
      <c r="E16" s="7">
        <v>12</v>
      </c>
      <c r="F16" s="8">
        <f>'Contrato 19.2017 - Ajustado'!G10</f>
        <v>24908.515500000001</v>
      </c>
      <c r="G16" s="8">
        <f t="shared" si="0"/>
        <v>298902.18599999999</v>
      </c>
      <c r="H16" s="8">
        <v>36985.9</v>
      </c>
      <c r="I16" s="8">
        <f t="shared" si="3"/>
        <v>443830.80000000005</v>
      </c>
      <c r="J16" s="19">
        <v>53080</v>
      </c>
      <c r="K16" s="8">
        <f t="shared" si="4"/>
        <v>636960</v>
      </c>
      <c r="L16" s="8">
        <f t="shared" si="1"/>
        <v>38324.805166666665</v>
      </c>
      <c r="M16" s="8">
        <f t="shared" si="2"/>
        <v>459897.66200000001</v>
      </c>
      <c r="N16" s="9">
        <f t="shared" si="5"/>
        <v>36985.9</v>
      </c>
      <c r="O16" s="9">
        <f t="shared" si="6"/>
        <v>443830.80000000005</v>
      </c>
    </row>
    <row r="17" spans="2:15" s="1" customFormat="1" ht="30">
      <c r="B17" s="5">
        <v>8</v>
      </c>
      <c r="C17" s="39" t="s">
        <v>57</v>
      </c>
      <c r="D17" s="5" t="s">
        <v>12</v>
      </c>
      <c r="E17" s="7">
        <v>12</v>
      </c>
      <c r="F17" s="8">
        <f>'Contrato 19.2017 - Ajustado'!G11</f>
        <v>23298.8583</v>
      </c>
      <c r="G17" s="8">
        <f t="shared" si="0"/>
        <v>279586.29960000003</v>
      </c>
      <c r="H17" s="8">
        <v>34800.6</v>
      </c>
      <c r="I17" s="8">
        <f t="shared" si="3"/>
        <v>417607.19999999995</v>
      </c>
      <c r="J17" s="19">
        <v>53080</v>
      </c>
      <c r="K17" s="8">
        <f t="shared" si="4"/>
        <v>636960</v>
      </c>
      <c r="L17" s="8">
        <f t="shared" si="1"/>
        <v>37059.81943333333</v>
      </c>
      <c r="M17" s="8">
        <f t="shared" si="2"/>
        <v>444717.83319999999</v>
      </c>
      <c r="N17" s="9">
        <f t="shared" si="5"/>
        <v>34800.6</v>
      </c>
      <c r="O17" s="9">
        <f t="shared" si="6"/>
        <v>417607.19999999995</v>
      </c>
    </row>
    <row r="18" spans="2:15" s="1" customFormat="1" ht="30">
      <c r="B18" s="5">
        <v>9</v>
      </c>
      <c r="C18" s="40" t="s">
        <v>45</v>
      </c>
      <c r="D18" s="5" t="s">
        <v>12</v>
      </c>
      <c r="E18" s="7">
        <v>12</v>
      </c>
      <c r="F18" s="8">
        <f>'Contrato 19.2017 - Ajustado'!G12</f>
        <v>23257.6872</v>
      </c>
      <c r="G18" s="8">
        <f t="shared" si="0"/>
        <v>279092.2464</v>
      </c>
      <c r="H18" s="8">
        <v>30346.7</v>
      </c>
      <c r="I18" s="8">
        <f t="shared" si="3"/>
        <v>364160.4</v>
      </c>
      <c r="J18" s="19">
        <v>53080</v>
      </c>
      <c r="K18" s="8">
        <f t="shared" si="4"/>
        <v>636960</v>
      </c>
      <c r="L18" s="8">
        <f t="shared" si="1"/>
        <v>35561.462399999997</v>
      </c>
      <c r="M18" s="8">
        <f t="shared" si="2"/>
        <v>426737.54879999999</v>
      </c>
      <c r="N18" s="9">
        <f t="shared" si="5"/>
        <v>30346.7</v>
      </c>
      <c r="O18" s="9">
        <f t="shared" si="6"/>
        <v>364160.4</v>
      </c>
    </row>
    <row r="19" spans="2:15" s="1" customFormat="1" ht="30">
      <c r="B19" s="5">
        <v>10</v>
      </c>
      <c r="C19" s="39" t="s">
        <v>54</v>
      </c>
      <c r="D19" s="5" t="s">
        <v>12</v>
      </c>
      <c r="E19" s="7">
        <v>12</v>
      </c>
      <c r="F19" s="8">
        <f>'Contrato 19.2017 - Ajustado'!G13</f>
        <v>19928.140500000001</v>
      </c>
      <c r="G19" s="8">
        <f t="shared" si="0"/>
        <v>239137.68600000002</v>
      </c>
      <c r="H19" s="8">
        <v>25181.3</v>
      </c>
      <c r="I19" s="8">
        <f t="shared" si="3"/>
        <v>302175.59999999998</v>
      </c>
      <c r="J19" s="19">
        <v>53080</v>
      </c>
      <c r="K19" s="8">
        <f t="shared" si="4"/>
        <v>636960</v>
      </c>
      <c r="L19" s="8">
        <f t="shared" si="1"/>
        <v>32729.8135</v>
      </c>
      <c r="M19" s="8">
        <f t="shared" si="2"/>
        <v>392757.76199999999</v>
      </c>
      <c r="N19" s="9">
        <f t="shared" si="5"/>
        <v>25181.3</v>
      </c>
      <c r="O19" s="9">
        <f t="shared" si="6"/>
        <v>302175.59999999998</v>
      </c>
    </row>
    <row r="20" spans="2:15" s="1" customFormat="1" ht="30">
      <c r="B20" s="5">
        <v>11</v>
      </c>
      <c r="C20" s="39" t="s">
        <v>53</v>
      </c>
      <c r="D20" s="5" t="s">
        <v>12</v>
      </c>
      <c r="E20" s="7">
        <v>12</v>
      </c>
      <c r="F20" s="8">
        <f>'Contrato 19.2017 - Ajustado'!G14</f>
        <v>22111.536899999999</v>
      </c>
      <c r="G20" s="8">
        <f t="shared" si="0"/>
        <v>265338.44279999996</v>
      </c>
      <c r="H20" s="8">
        <v>25397</v>
      </c>
      <c r="I20" s="8">
        <f t="shared" si="3"/>
        <v>304764</v>
      </c>
      <c r="J20" s="19">
        <v>53080</v>
      </c>
      <c r="K20" s="8">
        <f t="shared" si="4"/>
        <v>636960</v>
      </c>
      <c r="L20" s="8">
        <f t="shared" si="1"/>
        <v>33529.512300000002</v>
      </c>
      <c r="M20" s="8">
        <f t="shared" si="2"/>
        <v>402354.14760000003</v>
      </c>
      <c r="N20" s="9">
        <f t="shared" si="5"/>
        <v>25397</v>
      </c>
      <c r="O20" s="9">
        <f t="shared" si="6"/>
        <v>304764</v>
      </c>
    </row>
    <row r="21" spans="2:15" s="1" customFormat="1" ht="30">
      <c r="B21" s="5">
        <v>12</v>
      </c>
      <c r="C21" s="39" t="s">
        <v>52</v>
      </c>
      <c r="D21" s="5" t="s">
        <v>12</v>
      </c>
      <c r="E21" s="7">
        <v>12</v>
      </c>
      <c r="F21" s="8">
        <f>'Contrato 19.2017 - Ajustado'!G15</f>
        <v>22836.679500000002</v>
      </c>
      <c r="G21" s="8">
        <f t="shared" si="0"/>
        <v>274040.15400000004</v>
      </c>
      <c r="H21" s="8">
        <v>29842.7</v>
      </c>
      <c r="I21" s="8">
        <f t="shared" si="3"/>
        <v>358112.4</v>
      </c>
      <c r="J21" s="19">
        <v>53080</v>
      </c>
      <c r="K21" s="8">
        <f t="shared" si="4"/>
        <v>636960</v>
      </c>
      <c r="L21" s="8">
        <f t="shared" si="1"/>
        <v>35253.126499999998</v>
      </c>
      <c r="M21" s="8">
        <f t="shared" si="2"/>
        <v>423037.51799999998</v>
      </c>
      <c r="N21" s="9">
        <f t="shared" si="5"/>
        <v>29842.7</v>
      </c>
      <c r="O21" s="9">
        <f t="shared" si="6"/>
        <v>358112.4</v>
      </c>
    </row>
    <row r="22" spans="2:15" s="1" customFormat="1" ht="45">
      <c r="B22" s="5">
        <v>13</v>
      </c>
      <c r="C22" s="39" t="s">
        <v>51</v>
      </c>
      <c r="D22" s="5" t="s">
        <v>12</v>
      </c>
      <c r="E22" s="7">
        <v>12</v>
      </c>
      <c r="F22" s="8">
        <f>'Contrato 19.2017 - Ajustado'!G16</f>
        <v>30668.485200000003</v>
      </c>
      <c r="G22" s="8">
        <f t="shared" si="0"/>
        <v>368021.82240000006</v>
      </c>
      <c r="H22" s="8">
        <v>35340.1</v>
      </c>
      <c r="I22" s="8">
        <f t="shared" si="3"/>
        <v>424081.19999999995</v>
      </c>
      <c r="J22" s="19">
        <v>53080</v>
      </c>
      <c r="K22" s="8">
        <f t="shared" si="4"/>
        <v>636960</v>
      </c>
      <c r="L22" s="8">
        <f t="shared" si="1"/>
        <v>39696.195066666667</v>
      </c>
      <c r="M22" s="8">
        <f t="shared" si="2"/>
        <v>476354.34080000001</v>
      </c>
      <c r="N22" s="9">
        <f t="shared" si="5"/>
        <v>35340.1</v>
      </c>
      <c r="O22" s="9">
        <f t="shared" si="6"/>
        <v>424081.19999999995</v>
      </c>
    </row>
    <row r="23" spans="2:15" s="1" customFormat="1" ht="45">
      <c r="B23" s="5">
        <v>14</v>
      </c>
      <c r="C23" s="39" t="s">
        <v>50</v>
      </c>
      <c r="D23" s="5" t="s">
        <v>12</v>
      </c>
      <c r="E23" s="7">
        <v>13</v>
      </c>
      <c r="F23" s="8">
        <f>'Contrato 19.2017 - Ajustado'!G17</f>
        <v>34946.295299999998</v>
      </c>
      <c r="G23" s="8">
        <f t="shared" si="0"/>
        <v>454301.83889999997</v>
      </c>
      <c r="H23" s="8">
        <v>47038.1</v>
      </c>
      <c r="I23" s="8">
        <f t="shared" si="3"/>
        <v>611495.29999999993</v>
      </c>
      <c r="J23" s="19">
        <v>53080</v>
      </c>
      <c r="K23" s="8">
        <f t="shared" si="4"/>
        <v>690040</v>
      </c>
      <c r="L23" s="8">
        <f t="shared" si="1"/>
        <v>45021.465100000001</v>
      </c>
      <c r="M23" s="8">
        <f t="shared" si="2"/>
        <v>585279.04630000005</v>
      </c>
      <c r="N23" s="9">
        <f t="shared" si="5"/>
        <v>47038.1</v>
      </c>
      <c r="O23" s="9">
        <f t="shared" si="6"/>
        <v>611495.29999999993</v>
      </c>
    </row>
    <row r="24" spans="2:15" s="1" customFormat="1" ht="30">
      <c r="B24" s="5">
        <v>15</v>
      </c>
      <c r="C24" s="39" t="s">
        <v>49</v>
      </c>
      <c r="D24" s="5" t="s">
        <v>12</v>
      </c>
      <c r="E24" s="7">
        <v>12</v>
      </c>
      <c r="F24" s="8">
        <f>'Contrato 19.2017 - Ajustado'!G18</f>
        <v>23005.3482</v>
      </c>
      <c r="G24" s="8">
        <f t="shared" si="0"/>
        <v>276064.17839999998</v>
      </c>
      <c r="H24" s="8">
        <v>33325.5</v>
      </c>
      <c r="I24" s="8">
        <f t="shared" si="3"/>
        <v>399906</v>
      </c>
      <c r="J24" s="19">
        <v>53080</v>
      </c>
      <c r="K24" s="8">
        <f t="shared" si="4"/>
        <v>636960</v>
      </c>
      <c r="L24" s="8">
        <f t="shared" si="1"/>
        <v>36470.282733333333</v>
      </c>
      <c r="M24" s="8">
        <f t="shared" si="2"/>
        <v>437643.39280000003</v>
      </c>
      <c r="N24" s="9">
        <f t="shared" si="5"/>
        <v>33325.5</v>
      </c>
      <c r="O24" s="9">
        <f t="shared" si="6"/>
        <v>399906</v>
      </c>
    </row>
    <row r="25" spans="2:15" s="1" customFormat="1" ht="30">
      <c r="B25" s="5">
        <v>16</v>
      </c>
      <c r="C25" s="39" t="s">
        <v>48</v>
      </c>
      <c r="D25" s="5" t="s">
        <v>12</v>
      </c>
      <c r="E25" s="7">
        <v>12</v>
      </c>
      <c r="F25" s="8">
        <f>'Contrato 19.2017 - Ajustado'!G19</f>
        <v>23730.4908</v>
      </c>
      <c r="G25" s="8">
        <f t="shared" si="0"/>
        <v>284765.88959999999</v>
      </c>
      <c r="H25" s="8">
        <v>32820.199999999997</v>
      </c>
      <c r="I25" s="8">
        <f t="shared" si="3"/>
        <v>393842.39999999997</v>
      </c>
      <c r="J25" s="19">
        <v>53080</v>
      </c>
      <c r="K25" s="8">
        <f t="shared" si="4"/>
        <v>636960</v>
      </c>
      <c r="L25" s="8">
        <f t="shared" si="1"/>
        <v>36543.563600000001</v>
      </c>
      <c r="M25" s="8">
        <f t="shared" si="2"/>
        <v>438522.76320000004</v>
      </c>
      <c r="N25" s="9">
        <f t="shared" si="5"/>
        <v>32820.199999999997</v>
      </c>
      <c r="O25" s="9">
        <f t="shared" si="6"/>
        <v>393842.39999999997</v>
      </c>
    </row>
    <row r="26" spans="2:15" s="1" customFormat="1" ht="30">
      <c r="B26" s="5">
        <v>17</v>
      </c>
      <c r="C26" s="39" t="s">
        <v>47</v>
      </c>
      <c r="D26" s="5" t="s">
        <v>12</v>
      </c>
      <c r="E26" s="7">
        <v>13</v>
      </c>
      <c r="F26" s="8">
        <f>'Contrato 19.2017 - Ajustado'!G20</f>
        <v>22974.801900000002</v>
      </c>
      <c r="G26" s="8">
        <f t="shared" si="0"/>
        <v>298672.42470000003</v>
      </c>
      <c r="H26" s="8">
        <v>30992.400000000001</v>
      </c>
      <c r="I26" s="8">
        <f t="shared" si="3"/>
        <v>402901.2</v>
      </c>
      <c r="J26" s="19">
        <v>53080</v>
      </c>
      <c r="K26" s="8">
        <f t="shared" si="4"/>
        <v>690040</v>
      </c>
      <c r="L26" s="8">
        <f t="shared" si="1"/>
        <v>35682.400633333331</v>
      </c>
      <c r="M26" s="8">
        <f t="shared" si="2"/>
        <v>463871.20823333331</v>
      </c>
      <c r="N26" s="9">
        <f t="shared" si="5"/>
        <v>30992.400000000001</v>
      </c>
      <c r="O26" s="9">
        <f t="shared" si="6"/>
        <v>402901.2</v>
      </c>
    </row>
    <row r="27" spans="2:15" s="1" customFormat="1" ht="30">
      <c r="B27" s="5">
        <v>18</v>
      </c>
      <c r="C27" s="39" t="s">
        <v>37</v>
      </c>
      <c r="D27" s="5" t="s">
        <v>12</v>
      </c>
      <c r="E27" s="7">
        <v>12</v>
      </c>
      <c r="F27" s="8">
        <f>'Contrato 19.2017 - Ajustado'!G21</f>
        <v>20780.780699999999</v>
      </c>
      <c r="G27" s="8">
        <f t="shared" si="0"/>
        <v>249369.36839999998</v>
      </c>
      <c r="H27" s="8">
        <v>33195.800000000003</v>
      </c>
      <c r="I27" s="8">
        <f t="shared" si="3"/>
        <v>398349.60000000003</v>
      </c>
      <c r="J27" s="19">
        <v>53080</v>
      </c>
      <c r="K27" s="8">
        <f t="shared" si="4"/>
        <v>636960</v>
      </c>
      <c r="L27" s="8">
        <f t="shared" si="1"/>
        <v>35685.526900000004</v>
      </c>
      <c r="M27" s="8">
        <f t="shared" si="2"/>
        <v>428226.32280000008</v>
      </c>
      <c r="N27" s="9">
        <f t="shared" si="5"/>
        <v>33195.800000000003</v>
      </c>
      <c r="O27" s="9">
        <f t="shared" si="6"/>
        <v>398349.60000000003</v>
      </c>
    </row>
    <row r="28" spans="2:15" s="1" customFormat="1" ht="45">
      <c r="B28" s="5">
        <v>19</v>
      </c>
      <c r="C28" s="39" t="s">
        <v>59</v>
      </c>
      <c r="D28" s="5" t="s">
        <v>12</v>
      </c>
      <c r="E28" s="7">
        <v>12</v>
      </c>
      <c r="F28" s="8">
        <f>'Contrato 19.2017 - Ajustado'!G22</f>
        <v>24054.547200000001</v>
      </c>
      <c r="G28" s="8">
        <f t="shared" si="0"/>
        <v>288654.56640000001</v>
      </c>
      <c r="H28" s="8">
        <v>22598.6</v>
      </c>
      <c r="I28" s="8">
        <f t="shared" si="3"/>
        <v>271183.19999999995</v>
      </c>
      <c r="J28" s="19">
        <v>53080</v>
      </c>
      <c r="K28" s="8">
        <f t="shared" si="4"/>
        <v>636960</v>
      </c>
      <c r="L28" s="8">
        <f t="shared" si="1"/>
        <v>33244.382400000002</v>
      </c>
      <c r="M28" s="8">
        <f t="shared" si="2"/>
        <v>398932.58880000003</v>
      </c>
      <c r="N28" s="9">
        <f t="shared" si="5"/>
        <v>24054.547200000001</v>
      </c>
      <c r="O28" s="9">
        <f t="shared" si="6"/>
        <v>288654.56640000001</v>
      </c>
    </row>
    <row r="29" spans="2:15" s="1" customFormat="1" ht="30">
      <c r="B29" s="5">
        <v>20</v>
      </c>
      <c r="C29" s="39" t="s">
        <v>46</v>
      </c>
      <c r="D29" s="5" t="s">
        <v>12</v>
      </c>
      <c r="E29" s="7">
        <v>12</v>
      </c>
      <c r="F29" s="8">
        <f>'Contrato 19.2017 - Ajustado'!G23</f>
        <v>23269.640100000001</v>
      </c>
      <c r="G29" s="8">
        <f t="shared" si="0"/>
        <v>279235.68119999999</v>
      </c>
      <c r="H29" s="8">
        <v>50609.7</v>
      </c>
      <c r="I29" s="8">
        <f t="shared" si="3"/>
        <v>607316.39999999991</v>
      </c>
      <c r="J29" s="19">
        <v>53080</v>
      </c>
      <c r="K29" s="8">
        <f t="shared" si="4"/>
        <v>636960</v>
      </c>
      <c r="L29" s="8">
        <f t="shared" si="1"/>
        <v>42319.780033333336</v>
      </c>
      <c r="M29" s="8">
        <f t="shared" si="2"/>
        <v>507837.36040000001</v>
      </c>
      <c r="N29" s="9">
        <f t="shared" si="5"/>
        <v>50609.7</v>
      </c>
      <c r="O29" s="9">
        <f t="shared" si="6"/>
        <v>607316.39999999991</v>
      </c>
    </row>
    <row r="30" spans="2:15" s="1" customFormat="1" ht="45">
      <c r="B30" s="5">
        <v>21</v>
      </c>
      <c r="C30" s="39" t="s">
        <v>58</v>
      </c>
      <c r="D30" s="5" t="s">
        <v>12</v>
      </c>
      <c r="E30" s="7">
        <v>12</v>
      </c>
      <c r="F30" s="8">
        <f>'Contrato 19.2017 - Ajustado'!G24</f>
        <v>23592.368399999999</v>
      </c>
      <c r="G30" s="8">
        <f t="shared" si="0"/>
        <v>283108.42079999996</v>
      </c>
      <c r="H30" s="8">
        <v>32669.9</v>
      </c>
      <c r="I30" s="8">
        <f t="shared" si="3"/>
        <v>392038.80000000005</v>
      </c>
      <c r="J30" s="19">
        <v>53080</v>
      </c>
      <c r="K30" s="8">
        <f t="shared" si="4"/>
        <v>636960</v>
      </c>
      <c r="L30" s="8">
        <f t="shared" si="1"/>
        <v>36447.4228</v>
      </c>
      <c r="M30" s="8">
        <f t="shared" si="2"/>
        <v>437369.0736</v>
      </c>
      <c r="N30" s="9">
        <f t="shared" si="5"/>
        <v>32669.9</v>
      </c>
      <c r="O30" s="9">
        <f t="shared" si="6"/>
        <v>392038.80000000005</v>
      </c>
    </row>
    <row r="31" spans="2:15" s="32" customFormat="1" ht="15.75" customHeight="1">
      <c r="B31" s="26"/>
      <c r="C31" s="27"/>
      <c r="D31" s="26"/>
      <c r="E31" s="28"/>
      <c r="F31" s="29" t="s">
        <v>30</v>
      </c>
      <c r="G31" s="30">
        <f>SUM(G10:G30)</f>
        <v>5678872.59375</v>
      </c>
      <c r="H31" s="29" t="s">
        <v>30</v>
      </c>
      <c r="I31" s="29">
        <f>SUM(I10:I30)</f>
        <v>7751144.2000000002</v>
      </c>
      <c r="J31" s="29" t="s">
        <v>30</v>
      </c>
      <c r="K31" s="29">
        <f>SUM(K10:K30)</f>
        <v>12923440</v>
      </c>
      <c r="L31" s="29" t="s">
        <v>30</v>
      </c>
      <c r="M31" s="29">
        <f>SUM(M10:M30)</f>
        <v>8784485.5979166683</v>
      </c>
      <c r="N31" s="29" t="s">
        <v>30</v>
      </c>
      <c r="O31" s="31">
        <f>SUM(O10:O30)</f>
        <v>7754875.0663999999</v>
      </c>
    </row>
    <row r="32" spans="2:15" s="2" customFormat="1" ht="47.25" customHeight="1">
      <c r="B32" s="20"/>
      <c r="C32" s="60"/>
      <c r="D32" s="20"/>
      <c r="E32" s="21"/>
      <c r="F32" s="62" t="s">
        <v>71</v>
      </c>
      <c r="G32" s="62"/>
      <c r="H32" s="62"/>
      <c r="I32" s="22"/>
      <c r="J32" s="22"/>
      <c r="K32" s="22"/>
      <c r="L32" s="22"/>
      <c r="M32" s="22"/>
      <c r="N32" s="23"/>
      <c r="O32" s="24"/>
    </row>
    <row r="33" spans="2:15" s="2" customFormat="1" ht="15.75" customHeight="1">
      <c r="B33" s="20"/>
      <c r="C33" s="61"/>
      <c r="D33" s="20"/>
      <c r="E33" s="21"/>
      <c r="F33" s="25" t="s">
        <v>42</v>
      </c>
      <c r="G33" s="63">
        <f>I31-G31</f>
        <v>2072271.6062500002</v>
      </c>
      <c r="H33" s="63"/>
      <c r="I33" s="22"/>
      <c r="J33" s="22"/>
      <c r="K33" s="22"/>
      <c r="L33" s="22"/>
      <c r="M33" s="22"/>
      <c r="N33" s="23"/>
      <c r="O33" s="24"/>
    </row>
    <row r="34" spans="2:15" s="34" customFormat="1">
      <c r="C34" s="61"/>
      <c r="F34" s="35" t="s">
        <v>43</v>
      </c>
      <c r="G34" s="64">
        <f>(I31/G31)-100%</f>
        <v>0.36490898009063999</v>
      </c>
      <c r="H34" s="65"/>
      <c r="J34" s="36"/>
      <c r="K34" s="36"/>
    </row>
    <row r="35" spans="2:15">
      <c r="C35" s="61"/>
      <c r="F35" s="37"/>
      <c r="G35" s="37"/>
    </row>
    <row r="36" spans="2:15">
      <c r="C36" s="61"/>
      <c r="F36" s="35" t="s">
        <v>61</v>
      </c>
      <c r="G36" s="44">
        <f>_xlfn.STDEV.P(G31,I31,K31)</f>
        <v>3046504.5609037746</v>
      </c>
    </row>
    <row r="37" spans="2:15" ht="30" customHeight="1">
      <c r="C37" s="61"/>
      <c r="F37" s="35" t="s">
        <v>62</v>
      </c>
      <c r="G37" s="45">
        <f>G36/M31</f>
        <v>0.3468051176071465</v>
      </c>
      <c r="H37" s="66" t="s">
        <v>63</v>
      </c>
      <c r="I37" s="67"/>
      <c r="J37" s="67"/>
      <c r="K37" s="68"/>
      <c r="M37" s="38"/>
    </row>
    <row r="38" spans="2:15">
      <c r="C38" s="61"/>
      <c r="M38" s="38"/>
    </row>
  </sheetData>
  <mergeCells count="21">
    <mergeCell ref="B8:B9"/>
    <mergeCell ref="C8:C9"/>
    <mergeCell ref="D8:D9"/>
    <mergeCell ref="E8:E9"/>
    <mergeCell ref="L8:L9"/>
    <mergeCell ref="F8:G8"/>
    <mergeCell ref="H8:I8"/>
    <mergeCell ref="M8:M9"/>
    <mergeCell ref="J8:K8"/>
    <mergeCell ref="N8:N9"/>
    <mergeCell ref="O8:O9"/>
    <mergeCell ref="C32:C38"/>
    <mergeCell ref="F32:H32"/>
    <mergeCell ref="G33:H33"/>
    <mergeCell ref="G34:H34"/>
    <mergeCell ref="H37:K37"/>
    <mergeCell ref="B5:O5"/>
    <mergeCell ref="B6:C6"/>
    <mergeCell ref="B2:O2"/>
    <mergeCell ref="B3:O4"/>
    <mergeCell ref="C1:O1"/>
  </mergeCells>
  <pageMargins left="0.511811024" right="0.511811024" top="0.78740157499999996" bottom="0.78740157499999996" header="0.31496062000000002" footer="0.31496062000000002"/>
  <pageSetup paperSize="9" scale="5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8"/>
  <sheetViews>
    <sheetView tabSelected="1" workbookViewId="0">
      <selection activeCell="B13" sqref="B13"/>
    </sheetView>
  </sheetViews>
  <sheetFormatPr defaultColWidth="9.140625" defaultRowHeight="15"/>
  <cols>
    <col min="1" max="1" width="9.140625" style="3"/>
    <col min="2" max="2" width="74.42578125" style="3" customWidth="1"/>
    <col min="3" max="3" width="16.140625" style="3" customWidth="1"/>
    <col min="4" max="4" width="8.7109375" style="3" customWidth="1"/>
    <col min="5" max="5" width="17.42578125" style="3" customWidth="1"/>
    <col min="6" max="6" width="17.7109375" style="3" customWidth="1"/>
    <col min="7" max="7" width="16.28515625" style="3" customWidth="1"/>
    <col min="8" max="8" width="19.28515625" style="3" customWidth="1"/>
    <col min="9" max="16384" width="9.140625" style="3"/>
  </cols>
  <sheetData>
    <row r="1" spans="1:8" ht="15.75">
      <c r="A1" s="74" t="s">
        <v>31</v>
      </c>
      <c r="B1" s="74"/>
      <c r="C1" s="74"/>
      <c r="D1" s="74"/>
      <c r="E1" s="74"/>
      <c r="F1" s="74"/>
      <c r="G1" s="74"/>
      <c r="H1" s="74"/>
    </row>
    <row r="2" spans="1:8" ht="15.75">
      <c r="A2" s="59" t="s">
        <v>0</v>
      </c>
      <c r="B2" s="59" t="s">
        <v>1</v>
      </c>
      <c r="C2" s="59" t="s">
        <v>2</v>
      </c>
      <c r="D2" s="59" t="s">
        <v>3</v>
      </c>
      <c r="E2" s="59" t="s">
        <v>32</v>
      </c>
      <c r="F2" s="59"/>
      <c r="G2" s="59"/>
      <c r="H2" s="59"/>
    </row>
    <row r="3" spans="1:8" ht="47.25">
      <c r="A3" s="59"/>
      <c r="B3" s="59"/>
      <c r="C3" s="59"/>
      <c r="D3" s="59"/>
      <c r="E3" s="4" t="s">
        <v>33</v>
      </c>
      <c r="F3" s="4" t="s">
        <v>34</v>
      </c>
      <c r="G3" s="4" t="s">
        <v>35</v>
      </c>
      <c r="H3" s="4" t="s">
        <v>36</v>
      </c>
    </row>
    <row r="4" spans="1:8" s="1" customFormat="1" ht="45">
      <c r="A4" s="5">
        <v>1</v>
      </c>
      <c r="B4" s="6" t="s">
        <v>9</v>
      </c>
      <c r="C4" s="7" t="s">
        <v>10</v>
      </c>
      <c r="D4" s="7">
        <v>1</v>
      </c>
      <c r="E4" s="8">
        <f>(17293+13412)/2</f>
        <v>15352.5</v>
      </c>
      <c r="F4" s="9">
        <f>D4*E4</f>
        <v>15352.5</v>
      </c>
      <c r="G4" s="8">
        <f>E4*$G$26</f>
        <v>20389.65525</v>
      </c>
      <c r="H4" s="8">
        <f>G4*D4</f>
        <v>20389.65525</v>
      </c>
    </row>
    <row r="5" spans="1:8" s="1" customFormat="1" ht="30">
      <c r="A5" s="5">
        <v>2</v>
      </c>
      <c r="B5" s="6" t="s">
        <v>11</v>
      </c>
      <c r="C5" s="7" t="s">
        <v>12</v>
      </c>
      <c r="D5" s="5">
        <v>12</v>
      </c>
      <c r="E5" s="8">
        <v>16223</v>
      </c>
      <c r="F5" s="9">
        <f t="shared" ref="F5:F24" si="0">D5*E5</f>
        <v>194676</v>
      </c>
      <c r="G5" s="8">
        <f t="shared" ref="G5:G24" si="1">E5*$G$26</f>
        <v>21545.766299999999</v>
      </c>
      <c r="H5" s="8">
        <f t="shared" ref="H5:H24" si="2">G5*D5</f>
        <v>258549.19559999998</v>
      </c>
    </row>
    <row r="6" spans="1:8" s="1" customFormat="1" ht="30">
      <c r="A6" s="5">
        <v>3</v>
      </c>
      <c r="B6" s="6" t="s">
        <v>13</v>
      </c>
      <c r="C6" s="7" t="s">
        <v>12</v>
      </c>
      <c r="D6" s="5">
        <v>13</v>
      </c>
      <c r="E6" s="8">
        <v>15785</v>
      </c>
      <c r="F6" s="9">
        <f t="shared" si="0"/>
        <v>205205</v>
      </c>
      <c r="G6" s="8">
        <f t="shared" si="1"/>
        <v>20964.058499999999</v>
      </c>
      <c r="H6" s="8">
        <f t="shared" si="2"/>
        <v>272532.76049999997</v>
      </c>
    </row>
    <row r="7" spans="1:8" s="1" customFormat="1" ht="30">
      <c r="A7" s="5">
        <v>4</v>
      </c>
      <c r="B7" s="6" t="s">
        <v>14</v>
      </c>
      <c r="C7" s="7" t="s">
        <v>12</v>
      </c>
      <c r="D7" s="5">
        <v>12</v>
      </c>
      <c r="E7" s="8">
        <v>15056</v>
      </c>
      <c r="F7" s="9">
        <f t="shared" si="0"/>
        <v>180672</v>
      </c>
      <c r="G7" s="8">
        <f t="shared" si="1"/>
        <v>19995.873600000003</v>
      </c>
      <c r="H7" s="8">
        <f t="shared" si="2"/>
        <v>239950.48320000002</v>
      </c>
    </row>
    <row r="8" spans="1:8" s="1" customFormat="1" ht="30">
      <c r="A8" s="5">
        <v>5</v>
      </c>
      <c r="B8" s="6" t="s">
        <v>15</v>
      </c>
      <c r="C8" s="7" t="s">
        <v>12</v>
      </c>
      <c r="D8" s="5">
        <v>12</v>
      </c>
      <c r="E8" s="8">
        <v>13949</v>
      </c>
      <c r="F8" s="9">
        <f t="shared" si="0"/>
        <v>167388</v>
      </c>
      <c r="G8" s="8">
        <f t="shared" si="1"/>
        <v>18525.6669</v>
      </c>
      <c r="H8" s="8">
        <f t="shared" si="2"/>
        <v>222308.00280000002</v>
      </c>
    </row>
    <row r="9" spans="1:8" s="1" customFormat="1" ht="30">
      <c r="A9" s="5">
        <v>6</v>
      </c>
      <c r="B9" s="6" t="s">
        <v>16</v>
      </c>
      <c r="C9" s="7" t="s">
        <v>12</v>
      </c>
      <c r="D9" s="5">
        <v>12</v>
      </c>
      <c r="E9" s="8">
        <v>15489</v>
      </c>
      <c r="F9" s="9">
        <f t="shared" si="0"/>
        <v>185868</v>
      </c>
      <c r="G9" s="8">
        <f t="shared" si="1"/>
        <v>20570.940900000001</v>
      </c>
      <c r="H9" s="8">
        <f t="shared" si="2"/>
        <v>246851.29080000002</v>
      </c>
    </row>
    <row r="10" spans="1:8" s="1" customFormat="1" ht="30">
      <c r="A10" s="5">
        <v>7</v>
      </c>
      <c r="B10" s="6" t="s">
        <v>17</v>
      </c>
      <c r="C10" s="7" t="s">
        <v>12</v>
      </c>
      <c r="D10" s="5">
        <v>12</v>
      </c>
      <c r="E10" s="8">
        <v>18755</v>
      </c>
      <c r="F10" s="9">
        <f t="shared" si="0"/>
        <v>225060</v>
      </c>
      <c r="G10" s="8">
        <f t="shared" si="1"/>
        <v>24908.515500000001</v>
      </c>
      <c r="H10" s="8">
        <f t="shared" si="2"/>
        <v>298902.18599999999</v>
      </c>
    </row>
    <row r="11" spans="1:8" s="1" customFormat="1" ht="30">
      <c r="A11" s="5">
        <v>8</v>
      </c>
      <c r="B11" s="6" t="s">
        <v>18</v>
      </c>
      <c r="C11" s="7" t="s">
        <v>12</v>
      </c>
      <c r="D11" s="5">
        <v>12</v>
      </c>
      <c r="E11" s="8">
        <v>17543</v>
      </c>
      <c r="F11" s="9">
        <f t="shared" si="0"/>
        <v>210516</v>
      </c>
      <c r="G11" s="8">
        <f t="shared" si="1"/>
        <v>23298.8583</v>
      </c>
      <c r="H11" s="8">
        <f t="shared" si="2"/>
        <v>279586.29960000003</v>
      </c>
    </row>
    <row r="12" spans="1:8" s="1" customFormat="1" ht="30">
      <c r="A12" s="5">
        <v>9</v>
      </c>
      <c r="B12" s="6" t="s">
        <v>19</v>
      </c>
      <c r="C12" s="7" t="s">
        <v>12</v>
      </c>
      <c r="D12" s="5">
        <v>12</v>
      </c>
      <c r="E12" s="8">
        <v>17512</v>
      </c>
      <c r="F12" s="9">
        <f t="shared" si="0"/>
        <v>210144</v>
      </c>
      <c r="G12" s="8">
        <f t="shared" si="1"/>
        <v>23257.6872</v>
      </c>
      <c r="H12" s="8">
        <f t="shared" si="2"/>
        <v>279092.2464</v>
      </c>
    </row>
    <row r="13" spans="1:8" s="1" customFormat="1" ht="30">
      <c r="A13" s="5">
        <v>10</v>
      </c>
      <c r="B13" s="6" t="s">
        <v>20</v>
      </c>
      <c r="C13" s="7" t="s">
        <v>12</v>
      </c>
      <c r="D13" s="5">
        <v>12</v>
      </c>
      <c r="E13" s="8">
        <v>15005</v>
      </c>
      <c r="F13" s="9">
        <f t="shared" si="0"/>
        <v>180060</v>
      </c>
      <c r="G13" s="8">
        <f t="shared" si="1"/>
        <v>19928.140500000001</v>
      </c>
      <c r="H13" s="8">
        <f t="shared" si="2"/>
        <v>239137.68600000002</v>
      </c>
    </row>
    <row r="14" spans="1:8" s="1" customFormat="1" ht="30">
      <c r="A14" s="5">
        <v>11</v>
      </c>
      <c r="B14" s="6" t="s">
        <v>21</v>
      </c>
      <c r="C14" s="7" t="s">
        <v>12</v>
      </c>
      <c r="D14" s="5">
        <v>12</v>
      </c>
      <c r="E14" s="8">
        <v>16649</v>
      </c>
      <c r="F14" s="9">
        <f t="shared" si="0"/>
        <v>199788</v>
      </c>
      <c r="G14" s="8">
        <f t="shared" si="1"/>
        <v>22111.536899999999</v>
      </c>
      <c r="H14" s="8">
        <f t="shared" si="2"/>
        <v>265338.44279999996</v>
      </c>
    </row>
    <row r="15" spans="1:8" s="1" customFormat="1" ht="30">
      <c r="A15" s="5">
        <v>12</v>
      </c>
      <c r="B15" s="6" t="s">
        <v>22</v>
      </c>
      <c r="C15" s="7" t="s">
        <v>12</v>
      </c>
      <c r="D15" s="5">
        <v>12</v>
      </c>
      <c r="E15" s="8">
        <v>17195</v>
      </c>
      <c r="F15" s="9">
        <f t="shared" si="0"/>
        <v>206340</v>
      </c>
      <c r="G15" s="8">
        <f t="shared" si="1"/>
        <v>22836.679500000002</v>
      </c>
      <c r="H15" s="8">
        <f t="shared" si="2"/>
        <v>274040.15400000004</v>
      </c>
    </row>
    <row r="16" spans="1:8" s="1" customFormat="1" ht="30">
      <c r="A16" s="5">
        <v>13</v>
      </c>
      <c r="B16" s="6" t="s">
        <v>23</v>
      </c>
      <c r="C16" s="7" t="s">
        <v>12</v>
      </c>
      <c r="D16" s="5">
        <v>12</v>
      </c>
      <c r="E16" s="8">
        <v>23092</v>
      </c>
      <c r="F16" s="9">
        <f t="shared" si="0"/>
        <v>277104</v>
      </c>
      <c r="G16" s="8">
        <f t="shared" si="1"/>
        <v>30668.485200000003</v>
      </c>
      <c r="H16" s="8">
        <f t="shared" si="2"/>
        <v>368021.82240000006</v>
      </c>
    </row>
    <row r="17" spans="1:8" s="1" customFormat="1" ht="30">
      <c r="A17" s="5">
        <v>14</v>
      </c>
      <c r="B17" s="6" t="s">
        <v>24</v>
      </c>
      <c r="C17" s="7" t="s">
        <v>12</v>
      </c>
      <c r="D17" s="5">
        <v>13</v>
      </c>
      <c r="E17" s="8">
        <v>26313</v>
      </c>
      <c r="F17" s="9">
        <f t="shared" si="0"/>
        <v>342069</v>
      </c>
      <c r="G17" s="8">
        <f t="shared" si="1"/>
        <v>34946.295299999998</v>
      </c>
      <c r="H17" s="8">
        <f t="shared" si="2"/>
        <v>454301.83889999997</v>
      </c>
    </row>
    <row r="18" spans="1:8" s="1" customFormat="1" ht="30">
      <c r="A18" s="5">
        <v>15</v>
      </c>
      <c r="B18" s="6" t="s">
        <v>25</v>
      </c>
      <c r="C18" s="7" t="s">
        <v>12</v>
      </c>
      <c r="D18" s="5">
        <v>12</v>
      </c>
      <c r="E18" s="8">
        <v>17322</v>
      </c>
      <c r="F18" s="9">
        <f t="shared" si="0"/>
        <v>207864</v>
      </c>
      <c r="G18" s="8">
        <f t="shared" si="1"/>
        <v>23005.3482</v>
      </c>
      <c r="H18" s="8">
        <f t="shared" si="2"/>
        <v>276064.17839999998</v>
      </c>
    </row>
    <row r="19" spans="1:8" s="1" customFormat="1" ht="30">
      <c r="A19" s="5">
        <v>16</v>
      </c>
      <c r="B19" s="6" t="s">
        <v>26</v>
      </c>
      <c r="C19" s="7" t="s">
        <v>12</v>
      </c>
      <c r="D19" s="5">
        <v>12</v>
      </c>
      <c r="E19" s="8">
        <v>17868</v>
      </c>
      <c r="F19" s="9">
        <f t="shared" si="0"/>
        <v>214416</v>
      </c>
      <c r="G19" s="8">
        <f t="shared" si="1"/>
        <v>23730.4908</v>
      </c>
      <c r="H19" s="8">
        <f t="shared" si="2"/>
        <v>284765.88959999999</v>
      </c>
    </row>
    <row r="20" spans="1:8" s="1" customFormat="1" ht="30">
      <c r="A20" s="5">
        <v>17</v>
      </c>
      <c r="B20" s="6" t="s">
        <v>27</v>
      </c>
      <c r="C20" s="7" t="s">
        <v>12</v>
      </c>
      <c r="D20" s="5">
        <v>13</v>
      </c>
      <c r="E20" s="8">
        <v>17299</v>
      </c>
      <c r="F20" s="9">
        <f t="shared" si="0"/>
        <v>224887</v>
      </c>
      <c r="G20" s="8">
        <f t="shared" si="1"/>
        <v>22974.801900000002</v>
      </c>
      <c r="H20" s="8">
        <f t="shared" si="2"/>
        <v>298672.42470000003</v>
      </c>
    </row>
    <row r="21" spans="1:8" s="1" customFormat="1" ht="30">
      <c r="A21" s="5">
        <v>18</v>
      </c>
      <c r="B21" s="6" t="s">
        <v>37</v>
      </c>
      <c r="C21" s="7" t="s">
        <v>12</v>
      </c>
      <c r="D21" s="5">
        <v>12</v>
      </c>
      <c r="E21" s="8">
        <v>15647</v>
      </c>
      <c r="F21" s="9">
        <f t="shared" si="0"/>
        <v>187764</v>
      </c>
      <c r="G21" s="8">
        <f t="shared" si="1"/>
        <v>20780.780699999999</v>
      </c>
      <c r="H21" s="8">
        <f t="shared" si="2"/>
        <v>249369.36839999998</v>
      </c>
    </row>
    <row r="22" spans="1:8" s="1" customFormat="1" ht="30">
      <c r="A22" s="5">
        <v>19</v>
      </c>
      <c r="B22" s="6" t="s">
        <v>38</v>
      </c>
      <c r="C22" s="7" t="s">
        <v>12</v>
      </c>
      <c r="D22" s="5">
        <v>12</v>
      </c>
      <c r="E22" s="8">
        <v>18112</v>
      </c>
      <c r="F22" s="9">
        <f t="shared" si="0"/>
        <v>217344</v>
      </c>
      <c r="G22" s="8">
        <f t="shared" si="1"/>
        <v>24054.547200000001</v>
      </c>
      <c r="H22" s="8">
        <f t="shared" si="2"/>
        <v>288654.56640000001</v>
      </c>
    </row>
    <row r="23" spans="1:8" s="1" customFormat="1" ht="30">
      <c r="A23" s="5">
        <v>20</v>
      </c>
      <c r="B23" s="6" t="s">
        <v>28</v>
      </c>
      <c r="C23" s="7" t="s">
        <v>12</v>
      </c>
      <c r="D23" s="5">
        <v>12</v>
      </c>
      <c r="E23" s="8">
        <v>17521</v>
      </c>
      <c r="F23" s="9">
        <f t="shared" si="0"/>
        <v>210252</v>
      </c>
      <c r="G23" s="8">
        <f t="shared" si="1"/>
        <v>23269.640100000001</v>
      </c>
      <c r="H23" s="8">
        <f t="shared" si="2"/>
        <v>279235.68119999999</v>
      </c>
    </row>
    <row r="24" spans="1:8" s="1" customFormat="1" ht="30">
      <c r="A24" s="5">
        <v>21</v>
      </c>
      <c r="B24" s="6" t="s">
        <v>29</v>
      </c>
      <c r="C24" s="7" t="s">
        <v>12</v>
      </c>
      <c r="D24" s="5">
        <v>12</v>
      </c>
      <c r="E24" s="8">
        <v>17764</v>
      </c>
      <c r="F24" s="9">
        <f t="shared" si="0"/>
        <v>213168</v>
      </c>
      <c r="G24" s="8">
        <f t="shared" si="1"/>
        <v>23592.368399999999</v>
      </c>
      <c r="H24" s="8">
        <f t="shared" si="2"/>
        <v>283108.42079999996</v>
      </c>
    </row>
    <row r="25" spans="1:8" s="1" customFormat="1">
      <c r="A25" s="5"/>
      <c r="B25" s="6"/>
      <c r="C25" s="7"/>
      <c r="D25" s="5"/>
      <c r="E25" s="10" t="s">
        <v>30</v>
      </c>
      <c r="F25" s="11">
        <f>SUM(F4:F24)</f>
        <v>4275937.5</v>
      </c>
      <c r="G25" s="10" t="s">
        <v>30</v>
      </c>
      <c r="H25" s="11">
        <f>SUM(H4:H24)</f>
        <v>5678872.59375</v>
      </c>
    </row>
    <row r="26" spans="1:8" s="2" customFormat="1" ht="30">
      <c r="A26" s="12"/>
      <c r="B26" s="13"/>
      <c r="C26" s="14"/>
      <c r="D26" s="12"/>
      <c r="E26" s="15" t="s">
        <v>39</v>
      </c>
      <c r="F26" s="16">
        <v>0.3281</v>
      </c>
      <c r="G26" s="17">
        <v>1.3281000000000001</v>
      </c>
      <c r="H26" s="18"/>
    </row>
    <row r="28" spans="1:8" ht="60">
      <c r="B28" s="41" t="s">
        <v>60</v>
      </c>
    </row>
  </sheetData>
  <mergeCells count="6">
    <mergeCell ref="A1:H1"/>
    <mergeCell ref="E2:H2"/>
    <mergeCell ref="A2:A3"/>
    <mergeCell ref="B2:B3"/>
    <mergeCell ref="C2:C3"/>
    <mergeCell ref="D2:D3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Preços Obtidos</vt:lpstr>
      <vt:lpstr>Contrato 19.2017 - Ajustado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Raphael de Oliveira Santos do Nascimento</dc:creator>
  <cp:lastModifiedBy>victor hugo martins dos santos</cp:lastModifiedBy>
  <dcterms:created xsi:type="dcterms:W3CDTF">2022-07-26T19:40:00Z</dcterms:created>
  <dcterms:modified xsi:type="dcterms:W3CDTF">2022-10-21T20:12:07Z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5C485C5C11974E3FBB2FD9A2B1D0CD73</vt:lpwstr>
  </property>
  <property fmtid="{D5CDD505-2E9C-101B-9397-08002B2CF9AE}" pid="3" name="KSOProductBuildVer">
    <vt:lpwstr>1046-11.2.0.11254</vt:lpwstr>
  </property>
</Properties>
</file>