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GFN\OneDrive\Documentos\"/>
    </mc:Choice>
  </mc:AlternateContent>
  <xr:revisionPtr revIDLastSave="0" documentId="8_{E901D559-3D88-4E91-92CD-E8EF883C3E6D}" xr6:coauthVersionLast="47" xr6:coauthVersionMax="47" xr10:uidLastSave="{00000000-0000-0000-0000-000000000000}"/>
  <bookViews>
    <workbookView xWindow="-28920" yWindow="-120" windowWidth="29040" windowHeight="15840" xr2:uid="{65B39357-E098-4DF4-A90D-1DB538E6193D}"/>
  </bookViews>
  <sheets>
    <sheet name="QuitaPGFN" sheetId="1" r:id="rId1"/>
    <sheet name="MODALIDADES" sheetId="4" state="hidden" r:id="rId2"/>
    <sheet name="SELIC" sheetId="3" r:id="rId3"/>
    <sheet name="Table 1" sheetId="6" state="hidden" r:id="rId4"/>
  </sheets>
  <definedNames>
    <definedName name="_0024_TRANSACAO_DEMAIS_DEBITOS">MODALIDADES!$A$2:$X$359</definedName>
    <definedName name="_0025_TRANSACAO_DEBITOS_PREVIDENCIARIOS">MODALIDADES!$X$2:$X$359</definedName>
    <definedName name="_0026_TRANSACAO_INDIVIDUAL__DEPENDE_DE_PREVIA_APROVACAO_DO_PDA_DA_REGIAO">MODALIDADES!$C$2:$C$359</definedName>
    <definedName name="_0027_TRANSACAO_EXCEPCIONAL_DEMAIS_DEBITOS">MODALIDADES!$D$2:$D$359</definedName>
    <definedName name="_0028_TRANSACAO_EXCEPCIONAL_DEBITOS_PREVIDENCIARIOS">MODALIDADES!$E$2:$E$359</definedName>
    <definedName name="_0029_TRANSACAO_EXCEPCIONAL_CREDITO_RURAL_E_FUNDIARIO">MODALIDADES!$F$2:$F$359</definedName>
    <definedName name="_0030_TRANSACAO_EXCEPCIONAL_SIMPLES_NACIONAL">MODALIDADES!$G$2:$G$359</definedName>
    <definedName name="_0032_TRANSAÇÃO_NA_DÍVIDA_ATIVA_DE_PEQUENO_VALOR_DEMAIS_DÉBITOS">MODALIDADES!$H$2:$H$359</definedName>
    <definedName name="_0033_TRANSACAO_NA_DIVIDA_ATIVA_TRIBUTARIA_DE_PEQUENO_VALOR_DEBITOS_PREVIDENCIARIOS">MODALIDADES!$I$2:$I$359</definedName>
    <definedName name="_0034_TRANSACAO_NA_DIVIDA_ATIVA_TRIBUTARIA_DE_PEQUENO_VALOR_SIMPLES_NACIONAL">MODALIDADES!$J$2:$J$359</definedName>
    <definedName name="_0035_REPACTUACAO_TRANSACAO_EXCEPCIONAL_DEMAIS_DEBITOS">MODALIDADES!$K$2:$K$359</definedName>
    <definedName name="_0036_REPACTUACAO_TRANSACAO_EXCEPCIONAL_DEBITOS_PREVIDENCIARIOS">MODALIDADES!$L$2:$L$359</definedName>
    <definedName name="_0037_REPACTUACAO_TRANSACAO_EXCEPCIONAL_CREDITO_RURAL_E_FUNDIARIO">MODALIDADES!$M$2:$M$359</definedName>
    <definedName name="_0038_REPACTUACAO_TRANSACAO_EXCEPCIONAL_SIMPLES_NACIONAL">MODALIDADES!$N$2:$N$359</definedName>
    <definedName name="_0041_TRANSACAO_NO_CONTENCIOSO_TRIBUTARIO">MODALIDADES!$O$2:$O$359</definedName>
    <definedName name="_0042_TRANSACAO_DO_SETOR_DE_EVENTOS_PERSE_DEMAIS_DEBITOS">MODALIDADES!$P$2:$P$359</definedName>
    <definedName name="_0043_TRANSACAO_DO_SETOR_DE_EVENTOS_PERSE_DEBITOS_PREVIDENCIARIOS">MODALIDADES!$Q$2:$Q$359</definedName>
    <definedName name="_0044_TRANSACAO_DO_SETOR_DE_EVENTOS_PERSE_SIMPLES_NACIONAL">MODALIDADES!$R$2:$R$359</definedName>
    <definedName name="_0045_REPACTUACAO_TRANSACAO_DO_SETOR_DE_EVENTOS_PERSE_DEMAIS_DEBITOS">MODALIDADES!$S$2:$S$359</definedName>
    <definedName name="_0046_REPACTUACAO_TRANSACAO_DO_SETOR_DE_EVENTOS_PERSE_DEBITOS_PREVIDENCIARIOS">MODALIDADES!$T$2:$T$359</definedName>
    <definedName name="_0047_REPACTUACAO_TRANSACAO_DO_SETOR_DE_EVENTOS_PERSE_SIMPLES_NACIONAL">MODALIDADES!$U$2:$U$359</definedName>
    <definedName name="_0048_TRANSACAO_PARA_REGULARIZACAO_FISCAL_DO_SIMPLES_NACIONAL">MODALIDADES!$V$2:$V$359</definedName>
    <definedName name="_2401___MICROEMPRESA_E_EMPRESA_PEQUENO_PORTE___BAIXADAS_OU_INAPTAS___PGTO_A_VISTA___REDUCAO_ATE_70">MODALIDADES!$B$2:$X$2</definedName>
    <definedName name="_24010___DEMAIS_PESSOAS_JURIDICAS___BAIXADAS_OU_INAPTAS___ATE_24_MESES___REDUCAO_ATE_35">MODALIDADES!$B$10:$X$10</definedName>
    <definedName name="_24011___DEMAIS_PESSOAS_JURIDICAS___BAIXADAS_OU_INAPTAS___ATE_48_MESES___REDUCAO_ATE_25">MODALIDADES!$B$11:$X$11</definedName>
    <definedName name="_24012___DEMAIS_PESSOAS_JURIDICAS___BAIXADAS_OU_INAPTAS___ATE_60_MESES___REDUCAO_ATE_15">MODALIDADES!$B$12:$X$12</definedName>
    <definedName name="_24013___DEMAIS_PESSOAS_JURIDICAS___BAIXADAS_OU_INAPTAS___ATE_79_MESES___REDUCAO_ATE_10">MODALIDADES!$B$13:$X$13</definedName>
    <definedName name="_24014___PESSOA_NATURAL__MICROEMPRESA_E_PEQUENO_PORTE___DEBITOS_COM_MAIS_DE_15_ANOS___PGTO_A_VISTA___ATE_70">MODALIDADES!$B$14:$X$14</definedName>
    <definedName name="_24015___PESSOA_NATURAL__MICROEMPRESA_E_PEQUENO_PORTE___DEBITOS_COM_MAIS_DE_15_ANOS___ATE_12_MESES___ATE_60">MODALIDADES!$B$15:$X$15</definedName>
    <definedName name="_24016___PESSOA_NATURAL__MICROEMPRESA_E_PEQUENO_PORTE___DEBITOS_COM_MAIS_DE_15_ANOS___ATE_24_MESES___ATE_50">MODALIDADES!$B$16:$X$16</definedName>
    <definedName name="_24017___PESSOA_NATURAL__MICROEMPRESA_E_PEQUENO_PORTE___DEBITOS_COM_MAIS_DE_15_ANOS___ATE_48_MESES___ATE_40">MODALIDADES!$B$17:$X$17</definedName>
    <definedName name="_24018___PESSOA_NATURAL__MICROEMPRESA_E_PEQUENO_PORTE___DEBITOS_COM_MAIS_DE_15_ANOS___ATE_60_MESES___ATE_30">MODALIDADES!$B$18:$X$18</definedName>
    <definedName name="_24019___PESSOA_NATURAL__MICROEMPRESA_E_PEQUENO_PORTE___DEBITOS_COM_MAIS_DE_15_ANOS___ATE_84_MESES___ATE_20">MODALIDADES!$B$19:$X$19</definedName>
    <definedName name="_2402___MICROEMPRESA_E_EMPRESA_PEQUENO_PORTE___BAIXADAS_OU_INAPTAS___ATE_12_MESES___REDUCAO_ATE_60">MODALIDADES!$B$3:$X$3</definedName>
    <definedName name="_24020___PESSOA_NATURAL__MICROEMPRESA_E_PEQUENO_PORTE___DEBITOS_COM_MAIS_DE_15_ANOS___ATE_95_MESES___ATE_10">MODALIDADES!$B$20:$X$20</definedName>
    <definedName name="_24021___DEMAIS_PESSOAS_JURIDICAS___DEBITOS_COM_MAIS_DE_15_ANOS___PGTO_A_VISTA___REDUCAO_ATE_50">MODALIDADES!$B$21:$X$21</definedName>
    <definedName name="_24022___DEMAIS_PESSOAS_JURIDICAS___DEBITOS_COM_MAIS_DE_15_ANOS___ATE_12_MESES___REDUCAO_ATE_45">MODALIDADES!$B$22:$X$22</definedName>
    <definedName name="_24023___DEMAIS_PESSOAS_JURIDICAS___DEBITOS_COM_MAIS_DE_15_ANOS___ATE_24_MESES___REDUCAO_ATE_35">MODALIDADES!$B$23:$X$23</definedName>
    <definedName name="_24024___DEMAIS_PESSOAS_JURIDICAS___DEBITOS_COM_MAIS_DE_15_ANOS___ATE_48_MESES___REDUCAO_ATE_25">MODALIDADES!$B$24:$X$24</definedName>
    <definedName name="_24025___DEMAIS_PESSOAS_JURIDICAS___DEBITOS_COM_MAIS_DE_15_ANOS___ATE_60_MESES___REDUCAO_ATE_15">MODALIDADES!$B$25:$X$25</definedName>
    <definedName name="_24026___DEMAIS_PESSOAS_JURIDICAS___DEBITOS_COM_MAIS_DE_15_ANOS___ATE_79_MESES___REDUCAO_ATE_10">MODALIDADES!$B$26:$X$26</definedName>
    <definedName name="_24027___PESSOA_NATURAL__ME_E_EPP___DEBITOS_SUSPENSOS_HA_MAIS_DE_10_ANOS___PGTO_VISTA___ATE_70">MODALIDADES!$B$27:$X$27</definedName>
    <definedName name="_24028___PESSOA_NATURAL__ME_E_EPP___DEBITOS_SUSPENSOS_HA_MAIS_DE_10_ANOS___ATE_12_MESES___ATE_60">MODALIDADES!$B$28:$X$28</definedName>
    <definedName name="_24029___PESSOA_NATURAL__ME_E_EPP___DEBITOS_SUSPENSOS_HA_MAIS_DE_10_ANOS___ATE_24_MESES___ATE_50">MODALIDADES!$B$29:$X$29</definedName>
    <definedName name="_2403___MICROEMPRESA_E_EMPRESA_PEQUENO_PORTE___BAIXADAS_OU_INAPTAS___ATE_24_MESES___REDUCAO_ATE_50">MODALIDADES!$B$4:$X$4</definedName>
    <definedName name="_24030___PESSOA_NATURAL__ME_E_EPP___DEBITOS_SUSPENSOS_HA_MAIS_DE_10_ANOS___ATE_48_MESES___ATE_40">MODALIDADES!$B$30:$X$30</definedName>
    <definedName name="_24031___DEMAIS_PESSOAS_JURIDICAS___DEBITOS_SUSPENSOS_HA_MAIS_DE_10_ANOS___PGTO_A_VISTA___REDUCAO_ATE_50">MODALIDADES!$B$31:$X$31</definedName>
    <definedName name="_24032___DEMAIS_PESSOAS_JURIDICAS___DEBITOS_SUSPENSOS_HA_MAIS_DE_10_ANOS___ATE_12_MESES___REDUCAO_ATE_40">MODALIDADES!$B$32:$X$32</definedName>
    <definedName name="_24033___DEMAIS_PESSOAS_JURIDICAS___DEBITOS_SUSPENSOS_HA_MAIS_DE_10_ANOS___ATE_30_MESES___REDUCAO_ATE_30">MODALIDADES!$B$33:$X$33</definedName>
    <definedName name="_24034___PESSOA_NATURAL___SITUACAO_CADASTRAL_TITULAR_FALECIDO___PGTO_A_VISTA___REDUCAO_ATE_70">MODALIDADES!$B$34:$X$34</definedName>
    <definedName name="_24035___PESSOA_NATURAL___SITUACAO_CADASTRAL_TITULAR_FALECIDO___ATE_12_MESES___REDUCAO_ATE_60">MODALIDADES!$B$35:$X$35</definedName>
    <definedName name="_24036___PESSOA_NATURAL___SITUACAO_CADASTRAL_TITULAR_FALECIDO___ATE_24_MESES___REDUCAO_ATE_50">MODALIDADES!$B$36:$X$36</definedName>
    <definedName name="_24037___PESSOA_NATURAL___SITUACAO_CADASTRAL_TITULAR_FALECIDO___ATE_48_MESES___REDUCAO_ATE_40">MODALIDADES!$B$37:$X$37</definedName>
    <definedName name="_24038___PESSOA_NATURAL___SITUACAO_CADASTRAL_TITULAR_FALECIDO___ATE_60_MESES___REDUCAO_ATE_30">MODALIDADES!$B$38:$X$38</definedName>
    <definedName name="_24039___PESSOA_NATURAL___SITUACAO_CADASTRAL_TITULAR_FALECIDO___ATE_84_MESES___REDUCAO_ATE_20">MODALIDADES!$B$39:$X$39</definedName>
    <definedName name="_2404___MICROEMPRESA_E_EMPRESA_PEQUENO_PORTE___BAIXADAS_OU_INAPTAS___ATE_48_MESES___REDUCAO_ATE_40">MODALIDADES!$B$5:$X$5</definedName>
    <definedName name="_24040___PESSOA_NATURAL___SITUACAO_CADASTRAL_TITULAR_FALECIDO___ATE_95_MESES___REDUCAO_ATE_10">MODALIDADES!$B$40:$X$40</definedName>
    <definedName name="_24041___TRANSACAO_EXTRAORDINARIA___PESSOA_NATURAL__MICROEMPRESA_E_EMPRESA_PEQUENO_PORTE___ATE_97_MESES">MODALIDADES!$B$41:$X$41</definedName>
    <definedName name="_24042___TRANSACAO_EXTRAORDINARIA___DEMAIS_PESSOAS_JURIDICAS___ATE_81_MESES">MODALIDADES!$B$42:$X$42</definedName>
    <definedName name="_24043___TRANSACAO_EXTRAORDINARIA___EMPRESARIO_IND__SANTA_CASA_MISERIC__SOC_COOPERAT__ORG_SOC_CIV___142_MESES">MODALIDADES!$B$43:$X$43</definedName>
    <definedName name="_24044___TRANSACAO_EXTRAORDINARIA___PESSOA_NATURAL__MICROEMPRESA_E_EMPRESA_DE_PEQUENO_PORTE___142_MESES">MODALIDADES!$B$44:$X$44</definedName>
    <definedName name="_24045___TRANSACAO_EXTRAORDINARIA___INSTITUICOES_DE_ENSINO___142_MESES">MODALIDADES!$B$45:$X$45</definedName>
    <definedName name="_24046___TRANSACAO_EXTRAORDINARIA___SIMPLES_NACIONAL___DEMAIS_PESSOAS_JURIDICAS___ATE_81_MESES">MODALIDADES!$B$46:$X$46</definedName>
    <definedName name="_24047___TRANSACAO_EXTRAORDINARIA___SIMPLES_NACIONAL___MICROEMPRESA_E_EMPRESA_DE_PEQUENO_PORTE___142_MESES">MODALIDADES!$B$47:$X$47</definedName>
    <definedName name="_24048___TRANSACAO_EXTRAORDINARIA___DEMAIS_PESSOAS_JURIDICAS___ATE_120_MESES">MODALIDADES!$B$48:$X$48</definedName>
    <definedName name="_24049___TRANSACAO_EXTRAORDINARIA___SIMPLES_NACIONAL___DEMAIS_PESSOAS_JURIDICAS___ATE_120_MESES">MODALIDADES!$B$49:$X$49</definedName>
    <definedName name="_2406___MICROEMPRESA_E_EMPRESA_PEQUENO_PORTE___BAIXADAS_OU_INAPTAS___ATE_84_MESES___REDUCAO_ATE_20">MODALIDADES!$B$6:$X$6</definedName>
    <definedName name="_2407___MICROEMPRESA_E_EMPRESA_PEQUENO_PORTE___BAIXADAS_OU_INAPTAS___ATE_95_MESES___REDUCAO_ATE_10">MODALIDADES!$B$7:$X$7</definedName>
    <definedName name="_2408___DEMAIS_PESSOAS_JURIDICAS___BAIXADAS_OU_INAPTAS___PGTO_A_VISTA___REDUCAO_ATE_50">MODALIDADES!$B$8:$X$8</definedName>
    <definedName name="_2409___DEMAIS_PESSOAS_JURIDICAS___BAIXADAS_OU_INAPTAS___ATE_12_MESES___REDUCAO_ATE_45">MODALIDADES!$B$9:$X$9</definedName>
    <definedName name="DadosExternos_1" localSheetId="3" hidden="1">'Table 1'!$A$1:$K$14</definedName>
    <definedName name="NEGOCIAÇÕES">MODALIDADES!$A$1:$X$1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1" l="1"/>
  <c r="A25" i="1"/>
  <c r="K23" i="1"/>
  <c r="F23" i="1"/>
  <c r="A21" i="1" l="1"/>
  <c r="J32" i="1" l="1"/>
  <c r="A31" i="1" l="1"/>
  <c r="F41" i="1" l="1"/>
  <c r="J41" i="1" s="1"/>
  <c r="A59" i="1"/>
  <c r="A42" i="1"/>
  <c r="A43" i="1" l="1"/>
  <c r="A44" i="1" s="1"/>
  <c r="A45" i="1" s="1"/>
  <c r="A46" i="1" s="1"/>
  <c r="A47" i="1" s="1"/>
  <c r="A48" i="1" s="1"/>
  <c r="A49" i="1" s="1"/>
  <c r="A50" i="1" s="1"/>
  <c r="F42" i="1"/>
  <c r="J42" i="1" s="1"/>
  <c r="B41" i="1"/>
  <c r="A60" i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B42" i="1" l="1"/>
  <c r="F43" i="1"/>
  <c r="J43" i="1" s="1"/>
  <c r="A51" i="1"/>
  <c r="A29" i="1"/>
  <c r="B43" i="1" l="1"/>
  <c r="F44" i="1"/>
  <c r="A52" i="1"/>
  <c r="E41" i="1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158" i="3"/>
  <c r="A37" i="1" l="1"/>
  <c r="E39" i="1"/>
  <c r="J44" i="1"/>
  <c r="B44" i="1"/>
  <c r="F45" i="1"/>
  <c r="J45" i="1" s="1"/>
  <c r="A16" i="1"/>
  <c r="D217" i="3"/>
  <c r="D216" i="3" s="1"/>
  <c r="D215" i="3" s="1"/>
  <c r="D214" i="3" s="1"/>
  <c r="D213" i="3" s="1"/>
  <c r="D212" i="3" s="1"/>
  <c r="D211" i="3" s="1"/>
  <c r="D210" i="3" s="1"/>
  <c r="D209" i="3" s="1"/>
  <c r="D208" i="3" s="1"/>
  <c r="D207" i="3" s="1"/>
  <c r="B45" i="1" l="1"/>
  <c r="F46" i="1"/>
  <c r="J46" i="1" s="1"/>
  <c r="D206" i="3"/>
  <c r="D205" i="3" s="1"/>
  <c r="D204" i="3" s="1"/>
  <c r="D203" i="3" s="1"/>
  <c r="D202" i="3" s="1"/>
  <c r="D201" i="3" s="1"/>
  <c r="D200" i="3" s="1"/>
  <c r="D199" i="3" s="1"/>
  <c r="D198" i="3" s="1"/>
  <c r="D197" i="3" s="1"/>
  <c r="D196" i="3" s="1"/>
  <c r="D195" i="3" s="1"/>
  <c r="D194" i="3" s="1"/>
  <c r="D193" i="3" s="1"/>
  <c r="D192" i="3" s="1"/>
  <c r="D191" i="3" s="1"/>
  <c r="D190" i="3" s="1"/>
  <c r="D189" i="3" s="1"/>
  <c r="D188" i="3" s="1"/>
  <c r="D187" i="3" s="1"/>
  <c r="D186" i="3" s="1"/>
  <c r="D185" i="3" s="1"/>
  <c r="D184" i="3" s="1"/>
  <c r="D183" i="3" s="1"/>
  <c r="D182" i="3" s="1"/>
  <c r="D181" i="3" s="1"/>
  <c r="D180" i="3" s="1"/>
  <c r="D179" i="3" s="1"/>
  <c r="D178" i="3" s="1"/>
  <c r="D177" i="3" s="1"/>
  <c r="D176" i="3" s="1"/>
  <c r="D175" i="3" s="1"/>
  <c r="D174" i="3" s="1"/>
  <c r="D173" i="3" s="1"/>
  <c r="D172" i="3" s="1"/>
  <c r="D171" i="3" s="1"/>
  <c r="D170" i="3" s="1"/>
  <c r="D169" i="3" s="1"/>
  <c r="D168" i="3" s="1"/>
  <c r="D167" i="3" s="1"/>
  <c r="D166" i="3" s="1"/>
  <c r="D165" i="3" s="1"/>
  <c r="D164" i="3" s="1"/>
  <c r="D163" i="3" s="1"/>
  <c r="D162" i="3" s="1"/>
  <c r="D161" i="3" s="1"/>
  <c r="D160" i="3" s="1"/>
  <c r="D159" i="3" s="1"/>
  <c r="D158" i="3" s="1"/>
  <c r="D157" i="3" s="1"/>
  <c r="D156" i="3" s="1"/>
  <c r="D155" i="3" s="1"/>
  <c r="D154" i="3" s="1"/>
  <c r="D153" i="3" s="1"/>
  <c r="D152" i="3" s="1"/>
  <c r="D151" i="3" s="1"/>
  <c r="D150" i="3" s="1"/>
  <c r="D149" i="3" s="1"/>
  <c r="D148" i="3" s="1"/>
  <c r="D147" i="3" s="1"/>
  <c r="D146" i="3" s="1"/>
  <c r="D145" i="3" s="1"/>
  <c r="D144" i="3" s="1"/>
  <c r="D143" i="3" s="1"/>
  <c r="D142" i="3" s="1"/>
  <c r="D141" i="3" s="1"/>
  <c r="D140" i="3" s="1"/>
  <c r="D139" i="3" s="1"/>
  <c r="D138" i="3" s="1"/>
  <c r="D137" i="3" s="1"/>
  <c r="D136" i="3" s="1"/>
  <c r="D135" i="3" s="1"/>
  <c r="D134" i="3" s="1"/>
  <c r="D133" i="3" s="1"/>
  <c r="D132" i="3" s="1"/>
  <c r="D131" i="3" s="1"/>
  <c r="D130" i="3" s="1"/>
  <c r="D129" i="3" s="1"/>
  <c r="D128" i="3" s="1"/>
  <c r="D127" i="3" s="1"/>
  <c r="D126" i="3" s="1"/>
  <c r="D125" i="3" s="1"/>
  <c r="D124" i="3" s="1"/>
  <c r="D123" i="3" s="1"/>
  <c r="D122" i="3" s="1"/>
  <c r="D121" i="3" s="1"/>
  <c r="D120" i="3" s="1"/>
  <c r="D119" i="3" s="1"/>
  <c r="D118" i="3" s="1"/>
  <c r="D117" i="3" s="1"/>
  <c r="D116" i="3" s="1"/>
  <c r="D115" i="3" s="1"/>
  <c r="D114" i="3" s="1"/>
  <c r="D113" i="3" s="1"/>
  <c r="D112" i="3" s="1"/>
  <c r="D111" i="3" s="1"/>
  <c r="D110" i="3" s="1"/>
  <c r="D109" i="3" s="1"/>
  <c r="D108" i="3" s="1"/>
  <c r="D107" i="3" s="1"/>
  <c r="D106" i="3" s="1"/>
  <c r="D105" i="3" s="1"/>
  <c r="D104" i="3" s="1"/>
  <c r="D103" i="3" s="1"/>
  <c r="D102" i="3" s="1"/>
  <c r="D101" i="3" s="1"/>
  <c r="D100" i="3" s="1"/>
  <c r="D99" i="3" s="1"/>
  <c r="D98" i="3" s="1"/>
  <c r="D97" i="3" s="1"/>
  <c r="D96" i="3" s="1"/>
  <c r="D95" i="3" s="1"/>
  <c r="D94" i="3" s="1"/>
  <c r="D93" i="3" s="1"/>
  <c r="D92" i="3" s="1"/>
  <c r="D91" i="3" s="1"/>
  <c r="D90" i="3" s="1"/>
  <c r="D89" i="3" s="1"/>
  <c r="D88" i="3" s="1"/>
  <c r="D87" i="3" s="1"/>
  <c r="D86" i="3" s="1"/>
  <c r="D85" i="3" s="1"/>
  <c r="D84" i="3" s="1"/>
  <c r="D83" i="3" s="1"/>
  <c r="D82" i="3" s="1"/>
  <c r="D81" i="3" s="1"/>
  <c r="D80" i="3" s="1"/>
  <c r="D79" i="3" s="1"/>
  <c r="D78" i="3" s="1"/>
  <c r="D77" i="3" s="1"/>
  <c r="D76" i="3" s="1"/>
  <c r="D75" i="3" s="1"/>
  <c r="D74" i="3" s="1"/>
  <c r="D73" i="3" s="1"/>
  <c r="D72" i="3" s="1"/>
  <c r="D71" i="3" s="1"/>
  <c r="D70" i="3" s="1"/>
  <c r="D69" i="3" s="1"/>
  <c r="D68" i="3" s="1"/>
  <c r="D67" i="3" s="1"/>
  <c r="D66" i="3" s="1"/>
  <c r="D65" i="3" s="1"/>
  <c r="D64" i="3" s="1"/>
  <c r="D63" i="3" s="1"/>
  <c r="D62" i="3" s="1"/>
  <c r="D61" i="3" s="1"/>
  <c r="D60" i="3" s="1"/>
  <c r="D59" i="3" s="1"/>
  <c r="D58" i="3" s="1"/>
  <c r="D57" i="3" s="1"/>
  <c r="D56" i="3" s="1"/>
  <c r="D55" i="3" s="1"/>
  <c r="D54" i="3" s="1"/>
  <c r="D53" i="3" s="1"/>
  <c r="D52" i="3" s="1"/>
  <c r="D51" i="3" s="1"/>
  <c r="D50" i="3" s="1"/>
  <c r="D49" i="3" s="1"/>
  <c r="D48" i="3" s="1"/>
  <c r="D47" i="3" s="1"/>
  <c r="D46" i="3" s="1"/>
  <c r="D45" i="3" s="1"/>
  <c r="D44" i="3" s="1"/>
  <c r="D43" i="3" s="1"/>
  <c r="D42" i="3" s="1"/>
  <c r="D41" i="3" s="1"/>
  <c r="D40" i="3" s="1"/>
  <c r="D39" i="3" s="1"/>
  <c r="D38" i="3" s="1"/>
  <c r="D37" i="3" s="1"/>
  <c r="D36" i="3" s="1"/>
  <c r="D35" i="3" s="1"/>
  <c r="D34" i="3" s="1"/>
  <c r="D33" i="3" s="1"/>
  <c r="D32" i="3" s="1"/>
  <c r="D31" i="3" s="1"/>
  <c r="D30" i="3" s="1"/>
  <c r="D29" i="3" s="1"/>
  <c r="D28" i="3" s="1"/>
  <c r="D27" i="3" s="1"/>
  <c r="D26" i="3" s="1"/>
  <c r="D25" i="3" s="1"/>
  <c r="D24" i="3" s="1"/>
  <c r="D23" i="3" s="1"/>
  <c r="D22" i="3" s="1"/>
  <c r="D21" i="3" s="1"/>
  <c r="D20" i="3" s="1"/>
  <c r="D19" i="3" s="1"/>
  <c r="D18" i="3" s="1"/>
  <c r="D17" i="3" s="1"/>
  <c r="D16" i="3" s="1"/>
  <c r="D15" i="3" s="1"/>
  <c r="D14" i="3" s="1"/>
  <c r="D13" i="3" s="1"/>
  <c r="D12" i="3" s="1"/>
  <c r="D11" i="3" s="1"/>
  <c r="D10" i="3" s="1"/>
  <c r="D9" i="3" s="1"/>
  <c r="D8" i="3" s="1"/>
  <c r="D7" i="3" s="1"/>
  <c r="D6" i="3" s="1"/>
  <c r="D5" i="3" s="1"/>
  <c r="D4" i="3" s="1"/>
  <c r="D3" i="3" s="1"/>
  <c r="B46" i="1" l="1"/>
  <c r="F47" i="1"/>
  <c r="J47" i="1" s="1"/>
  <c r="B47" i="1" l="1"/>
  <c r="F48" i="1"/>
  <c r="J48" i="1" s="1"/>
  <c r="B48" i="1" l="1"/>
  <c r="F49" i="1"/>
  <c r="J49" i="1" s="1"/>
  <c r="E42" i="1"/>
  <c r="B49" i="1" l="1"/>
  <c r="F50" i="1"/>
  <c r="J50" i="1" s="1"/>
  <c r="E43" i="1"/>
  <c r="B50" i="1" l="1"/>
  <c r="F51" i="1"/>
  <c r="J51" i="1" s="1"/>
  <c r="E44" i="1"/>
  <c r="B51" i="1" l="1"/>
  <c r="F52" i="1"/>
  <c r="J52" i="1" s="1"/>
  <c r="E45" i="1"/>
  <c r="E46" i="1"/>
  <c r="B52" i="1" l="1"/>
  <c r="E47" i="1"/>
  <c r="E48" i="1" l="1"/>
  <c r="E49" i="1" l="1"/>
  <c r="E50" i="1" l="1"/>
  <c r="E51" i="1" l="1"/>
  <c r="E52" i="1" l="1"/>
  <c r="C148" i="3" l="1"/>
  <c r="C149" i="3" s="1"/>
  <c r="C150" i="3" s="1"/>
  <c r="C151" i="3" s="1"/>
  <c r="C152" i="3" s="1"/>
  <c r="C153" i="3" s="1"/>
  <c r="C154" i="3" s="1"/>
  <c r="C155" i="3" s="1"/>
  <c r="C156" i="3" s="1"/>
  <c r="C157" i="3" s="1"/>
  <c r="C158" i="3" s="1"/>
  <c r="C159" i="3" s="1"/>
  <c r="C160" i="3" s="1"/>
  <c r="C161" i="3" s="1"/>
  <c r="C162" i="3" s="1"/>
  <c r="C163" i="3" s="1"/>
  <c r="C164" i="3" s="1"/>
  <c r="C165" i="3" s="1"/>
  <c r="C166" i="3" s="1"/>
  <c r="C167" i="3" s="1"/>
  <c r="C168" i="3" s="1"/>
  <c r="C169" i="3" s="1"/>
  <c r="C147" i="3"/>
  <c r="C146" i="3"/>
  <c r="C145" i="3" s="1"/>
  <c r="C144" i="3" s="1"/>
  <c r="C143" i="3" s="1"/>
  <c r="C142" i="3" s="1"/>
  <c r="C141" i="3" s="1"/>
  <c r="C140" i="3" s="1"/>
  <c r="C139" i="3" s="1"/>
  <c r="C138" i="3" s="1"/>
  <c r="C137" i="3" s="1"/>
  <c r="C136" i="3" s="1"/>
  <c r="C135" i="3" s="1"/>
  <c r="C134" i="3" s="1"/>
  <c r="C133" i="3" s="1"/>
  <c r="C132" i="3" s="1"/>
  <c r="C131" i="3" s="1"/>
  <c r="C130" i="3" s="1"/>
  <c r="C129" i="3" s="1"/>
  <c r="C128" i="3" s="1"/>
  <c r="C127" i="3" s="1"/>
  <c r="C126" i="3" s="1"/>
  <c r="C125" i="3" s="1"/>
  <c r="C124" i="3" s="1"/>
  <c r="C123" i="3" s="1"/>
  <c r="C122" i="3" s="1"/>
  <c r="C121" i="3" s="1"/>
  <c r="C120" i="3" s="1"/>
  <c r="C119" i="3" s="1"/>
  <c r="C118" i="3" s="1"/>
  <c r="C117" i="3" s="1"/>
  <c r="C116" i="3" s="1"/>
  <c r="C115" i="3" s="1"/>
  <c r="C114" i="3" s="1"/>
  <c r="C113" i="3" s="1"/>
  <c r="C112" i="3" s="1"/>
  <c r="C111" i="3" s="1"/>
  <c r="C110" i="3" s="1"/>
  <c r="C109" i="3" s="1"/>
  <c r="C108" i="3" s="1"/>
  <c r="C107" i="3" s="1"/>
  <c r="C106" i="3" s="1"/>
  <c r="C105" i="3" s="1"/>
  <c r="C104" i="3" s="1"/>
  <c r="C103" i="3" s="1"/>
  <c r="C102" i="3" s="1"/>
  <c r="C101" i="3" s="1"/>
  <c r="C100" i="3" s="1"/>
  <c r="C99" i="3" s="1"/>
  <c r="C98" i="3" s="1"/>
  <c r="C97" i="3" s="1"/>
  <c r="C96" i="3" s="1"/>
  <c r="C95" i="3" s="1"/>
  <c r="C94" i="3" s="1"/>
  <c r="C93" i="3" s="1"/>
  <c r="C92" i="3" s="1"/>
  <c r="C91" i="3" s="1"/>
  <c r="C90" i="3" s="1"/>
  <c r="C89" i="3" s="1"/>
  <c r="C88" i="3" s="1"/>
  <c r="C87" i="3" s="1"/>
  <c r="C86" i="3" s="1"/>
  <c r="C85" i="3" s="1"/>
  <c r="C84" i="3" s="1"/>
  <c r="C83" i="3" s="1"/>
  <c r="C82" i="3" s="1"/>
  <c r="C81" i="3" s="1"/>
  <c r="C80" i="3" s="1"/>
  <c r="C79" i="3" s="1"/>
  <c r="C78" i="3" s="1"/>
  <c r="C77" i="3" s="1"/>
  <c r="C76" i="3" s="1"/>
  <c r="C75" i="3" s="1"/>
  <c r="C74" i="3" s="1"/>
  <c r="C73" i="3" s="1"/>
  <c r="C72" i="3" s="1"/>
  <c r="C71" i="3" s="1"/>
  <c r="C70" i="3" s="1"/>
  <c r="C69" i="3" s="1"/>
  <c r="C68" i="3" s="1"/>
  <c r="C67" i="3" s="1"/>
  <c r="C66" i="3" s="1"/>
  <c r="C65" i="3" s="1"/>
  <c r="C64" i="3" s="1"/>
  <c r="C63" i="3" s="1"/>
  <c r="C62" i="3" s="1"/>
  <c r="C61" i="3" s="1"/>
  <c r="C60" i="3" s="1"/>
  <c r="C59" i="3" s="1"/>
  <c r="C58" i="3" s="1"/>
  <c r="C57" i="3" s="1"/>
  <c r="C56" i="3" s="1"/>
  <c r="C55" i="3" s="1"/>
  <c r="C54" i="3" s="1"/>
  <c r="C53" i="3" s="1"/>
  <c r="C52" i="3" s="1"/>
  <c r="C51" i="3" s="1"/>
  <c r="C50" i="3" s="1"/>
  <c r="C49" i="3" s="1"/>
  <c r="C48" i="3" s="1"/>
  <c r="C47" i="3" s="1"/>
  <c r="C46" i="3" s="1"/>
  <c r="C45" i="3" s="1"/>
  <c r="C44" i="3" s="1"/>
  <c r="C43" i="3" s="1"/>
  <c r="C42" i="3" s="1"/>
  <c r="C41" i="3" s="1"/>
  <c r="C40" i="3" s="1"/>
  <c r="C39" i="3" s="1"/>
  <c r="C38" i="3" s="1"/>
  <c r="C37" i="3" s="1"/>
  <c r="C36" i="3" s="1"/>
  <c r="C35" i="3" s="1"/>
  <c r="C34" i="3" s="1"/>
  <c r="C33" i="3" s="1"/>
  <c r="C32" i="3" s="1"/>
  <c r="C31" i="3" s="1"/>
  <c r="C30" i="3" s="1"/>
  <c r="C29" i="3" s="1"/>
  <c r="C28" i="3" s="1"/>
  <c r="C27" i="3" s="1"/>
  <c r="C26" i="3" s="1"/>
  <c r="C25" i="3" s="1"/>
  <c r="C24" i="3" s="1"/>
  <c r="C23" i="3" s="1"/>
  <c r="C22" i="3" s="1"/>
  <c r="C21" i="3" s="1"/>
  <c r="C20" i="3" s="1"/>
  <c r="C19" i="3" s="1"/>
  <c r="C18" i="3" s="1"/>
  <c r="C17" i="3" s="1"/>
  <c r="C16" i="3" s="1"/>
  <c r="C15" i="3" s="1"/>
  <c r="C14" i="3" s="1"/>
  <c r="C13" i="3" s="1"/>
  <c r="C12" i="3" s="1"/>
  <c r="C11" i="3" s="1"/>
  <c r="C10" i="3" s="1"/>
  <c r="C9" i="3" s="1"/>
  <c r="C8" i="3" s="1"/>
  <c r="C7" i="3" s="1"/>
  <c r="C6" i="3" s="1"/>
  <c r="C5" i="3" s="1"/>
  <c r="C4" i="3" s="1"/>
  <c r="C3" i="3" s="1"/>
  <c r="C170" i="3" l="1"/>
  <c r="A19" i="1" s="1"/>
  <c r="A23" i="1" l="1"/>
  <c r="A22" i="1"/>
  <c r="G51" i="1"/>
  <c r="G49" i="1"/>
  <c r="G52" i="1"/>
  <c r="C171" i="3"/>
  <c r="C172" i="3" s="1"/>
  <c r="C173" i="3" s="1"/>
  <c r="C174" i="3" s="1"/>
  <c r="C175" i="3" s="1"/>
  <c r="C176" i="3" s="1"/>
  <c r="C177" i="3" s="1"/>
  <c r="C178" i="3" s="1"/>
  <c r="C179" i="3" s="1"/>
  <c r="C180" i="3" s="1"/>
  <c r="C181" i="3" s="1"/>
  <c r="C182" i="3" s="1"/>
  <c r="C183" i="3" s="1"/>
  <c r="C184" i="3" s="1"/>
  <c r="C185" i="3" s="1"/>
  <c r="C186" i="3" s="1"/>
  <c r="C187" i="3" s="1"/>
  <c r="C188" i="3" s="1"/>
  <c r="C189" i="3" s="1"/>
  <c r="C190" i="3" s="1"/>
  <c r="C191" i="3" s="1"/>
  <c r="C192" i="3" s="1"/>
  <c r="C193" i="3" s="1"/>
  <c r="C194" i="3" s="1"/>
  <c r="C195" i="3" s="1"/>
  <c r="C196" i="3" s="1"/>
  <c r="C197" i="3" s="1"/>
  <c r="C198" i="3" s="1"/>
  <c r="C199" i="3" s="1"/>
  <c r="C200" i="3" s="1"/>
  <c r="C201" i="3" s="1"/>
  <c r="C202" i="3" s="1"/>
  <c r="C203" i="3" s="1"/>
  <c r="C204" i="3" s="1"/>
  <c r="C205" i="3" s="1"/>
  <c r="C206" i="3" s="1"/>
  <c r="C207" i="3" s="1"/>
  <c r="C208" i="3" s="1"/>
  <c r="C209" i="3" s="1"/>
  <c r="C210" i="3" s="1"/>
  <c r="C211" i="3" s="1"/>
  <c r="C212" i="3" s="1"/>
  <c r="C213" i="3" s="1"/>
  <c r="C214" i="3" s="1"/>
  <c r="C215" i="3" s="1"/>
  <c r="C216" i="3" s="1"/>
  <c r="C217" i="3" s="1"/>
  <c r="G50" i="1"/>
  <c r="E30" i="1" l="1"/>
  <c r="E29" i="1"/>
  <c r="A24" i="1"/>
  <c r="J29" i="1" s="1"/>
  <c r="J30" i="1" l="1"/>
  <c r="J33" i="1" s="1"/>
  <c r="J36" i="1" s="1"/>
  <c r="J35" i="1" s="1"/>
  <c r="E33" i="1"/>
  <c r="A30" i="1"/>
  <c r="A32" i="1" s="1"/>
  <c r="A34" i="1" l="1"/>
  <c r="A33" i="1"/>
  <c r="E34" i="1"/>
  <c r="G41" i="1"/>
  <c r="G46" i="1"/>
  <c r="G43" i="1"/>
  <c r="G42" i="1"/>
  <c r="G48" i="1"/>
  <c r="G47" i="1"/>
  <c r="G44" i="1"/>
  <c r="G45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359AFFE-E7DE-491D-8A22-CEF9240C4A81}" keepAlive="1" name="Consulta - Table 1" description="Conexão com a consulta 'Table 1' na pasta de trabalho." type="5" refreshedVersion="8" background="1" refreshOnLoad="1" saveData="1">
    <dbPr connection="Provider=Microsoft.Mashup.OleDb.1;Data Source=$Workbook$;Location=&quot;Table 1&quot;;Extended Properties=&quot;&quot;" command="SELECT * FROM [Table 1]"/>
  </connection>
</connections>
</file>

<file path=xl/sharedStrings.xml><?xml version="1.0" encoding="utf-8"?>
<sst xmlns="http://schemas.openxmlformats.org/spreadsheetml/2006/main" count="917" uniqueCount="875">
  <si>
    <t>Informe:</t>
  </si>
  <si>
    <t>Número da Negociação:</t>
  </si>
  <si>
    <t>Nome do Contribuinte:</t>
  </si>
  <si>
    <t>CPF/CNJ do Contribuinte:</t>
  </si>
  <si>
    <t>Negociação:</t>
  </si>
  <si>
    <t>Modalidade:</t>
  </si>
  <si>
    <t>Data da Adesão:</t>
  </si>
  <si>
    <t>Saldo Devedor sem Juros:</t>
  </si>
  <si>
    <t>Empresa em recuperação judicial?</t>
  </si>
  <si>
    <t>Prestações:</t>
  </si>
  <si>
    <t>Data de Adesão ao QuitaPGFN:</t>
  </si>
  <si>
    <t>Prestação Básica da Entrada</t>
  </si>
  <si>
    <t>Sim</t>
  </si>
  <si>
    <t>Não</t>
  </si>
  <si>
    <r>
      <rPr>
        <b/>
        <sz val="11"/>
        <color theme="1"/>
        <rFont val="Roboto"/>
      </rPr>
      <t>PF</t>
    </r>
    <r>
      <rPr>
        <sz val="11"/>
        <color theme="1"/>
        <rFont val="Roboto"/>
      </rPr>
      <t xml:space="preserve"> - Montante Solicitado:</t>
    </r>
  </si>
  <si>
    <r>
      <rPr>
        <b/>
        <sz val="11"/>
        <color theme="1"/>
        <rFont val="Roboto"/>
      </rPr>
      <t>PF</t>
    </r>
    <r>
      <rPr>
        <sz val="11"/>
        <color theme="1"/>
        <rFont val="Roboto"/>
      </rPr>
      <t xml:space="preserve"> - Alíquota:</t>
    </r>
  </si>
  <si>
    <r>
      <rPr>
        <b/>
        <sz val="11"/>
        <color theme="1"/>
        <rFont val="Roboto"/>
      </rPr>
      <t>BCN</t>
    </r>
    <r>
      <rPr>
        <sz val="11"/>
        <color theme="1"/>
        <rFont val="Roboto"/>
      </rPr>
      <t xml:space="preserve"> - Montante solicitado:</t>
    </r>
  </si>
  <si>
    <r>
      <rPr>
        <b/>
        <sz val="11"/>
        <color theme="1"/>
        <rFont val="Roboto"/>
      </rPr>
      <t>BCN</t>
    </r>
    <r>
      <rPr>
        <sz val="11"/>
        <color theme="1"/>
        <rFont val="Roboto"/>
      </rPr>
      <t xml:space="preserve"> - Alíquota:</t>
    </r>
  </si>
  <si>
    <t>Selic</t>
  </si>
  <si>
    <t xml:space="preserve">Mês/Ano </t>
  </si>
  <si>
    <t>Taxa</t>
  </si>
  <si>
    <t>Tx Acum</t>
  </si>
  <si>
    <r>
      <t>Modalidade </t>
    </r>
    <r>
      <rPr>
        <sz val="11"/>
        <color rgb="FF222222"/>
        <rFont val="Roboto"/>
      </rPr>
      <t>Liquidação de Saldo de Transação com PF/BCN (art. 2°, I)</t>
    </r>
  </si>
  <si>
    <t xml:space="preserve">2401 - MICROEMPRESA E EMPRESA PEQUENO PORTE - BAIXADAS OU INAPTAS - PGTO A VISTA - REDUCAO ATE 70%         </t>
  </si>
  <si>
    <t xml:space="preserve">2402 - MICROEMPRESA E EMPRESA PEQUENO PORTE - BAIXADAS OU INAPTAS - ATE 12 MESES - REDUCAO ATE 60%         </t>
  </si>
  <si>
    <t xml:space="preserve">2403 - MICROEMPRESA E EMPRESA PEQUENO PORTE - BAIXADAS OU INAPTAS - ATE 24 MESES - REDUCAO ATE 50%         </t>
  </si>
  <si>
    <t xml:space="preserve">2404 - MICROEMPRESA E EMPRESA PEQUENO PORTE - BAIXADAS OU INAPTAS - ATE 48 MESES - REDUCAO ATE 40%         </t>
  </si>
  <si>
    <t xml:space="preserve">2406 - MICROEMPRESA E EMPRESA PEQUENO PORTE - BAIXADAS OU INAPTAS - ATE 84 MESES - REDUCAO ATE 20%         </t>
  </si>
  <si>
    <t xml:space="preserve">2407 - MICROEMPRESA E EMPRESA PEQUENO PORTE - BAIXADAS OU INAPTAS - ATE 95 MESES - REDUCAO ATE 10%         </t>
  </si>
  <si>
    <t xml:space="preserve">2408 - DEMAIS PESSOAS JURIDICAS - BAIXADAS OU INAPTAS - PGTO A VISTA - REDUCAO ATE 50%                     </t>
  </si>
  <si>
    <t xml:space="preserve">2409 - DEMAIS PESSOAS JURIDICAS - BAIXADAS OU INAPTAS - ATE 12 MESES - REDUCAO ATE 45%                     </t>
  </si>
  <si>
    <t xml:space="preserve">24010 - DEMAIS PESSOAS JURIDICAS - BAIXADAS OU INAPTAS - ATE 24 MESES - REDUCAO ATE 35%                     </t>
  </si>
  <si>
    <t xml:space="preserve">24011 - DEMAIS PESSOAS JURIDICAS - BAIXADAS OU INAPTAS - ATE 48 MESES - REDUCAO ATE 25%                     </t>
  </si>
  <si>
    <t xml:space="preserve">24012 - DEMAIS PESSOAS JURIDICAS - BAIXADAS OU INAPTAS - ATE 60 MESES - REDUCAO ATE 15%                     </t>
  </si>
  <si>
    <t xml:space="preserve">24013 - DEMAIS PESSOAS JURIDICAS - BAIXADAS OU INAPTAS - ATE 79 MESES - REDUCAO ATE 10%                     </t>
  </si>
  <si>
    <t xml:space="preserve">24014 - PESSOA NATURAL, MICROEMPRESA E PEQUENO PORTE - DEBITOS COM MAIS DE 15 ANOS - PGTO A VISTA - ATE 70% </t>
  </si>
  <si>
    <t xml:space="preserve">24015 - PESSOA NATURAL, MICROEMPRESA E PEQUENO PORTE - DEBITOS COM MAIS DE 15 ANOS - ATE 12 MESES - ATE 60% </t>
  </si>
  <si>
    <t xml:space="preserve">24016 - PESSOA NATURAL, MICROEMPRESA E PEQUENO PORTE - DEBITOS COM MAIS DE 15 ANOS - ATE 24 MESES - ATE 50% </t>
  </si>
  <si>
    <t xml:space="preserve">24017 - PESSOA NATURAL, MICROEMPRESA E PEQUENO PORTE - DEBITOS COM MAIS DE 15 ANOS - ATE 48 MESES - ATE 40% </t>
  </si>
  <si>
    <t xml:space="preserve">24018 - PESSOA NATURAL, MICROEMPRESA E PEQUENO PORTE - DEBITOS COM MAIS DE 15 ANOS - ATE 60 MESES - ATE 30% </t>
  </si>
  <si>
    <t xml:space="preserve">24019 - PESSOA NATURAL, MICROEMPRESA E PEQUENO PORTE - DEBITOS COM MAIS DE 15 ANOS - ATE 84 MESES - ATE 20% </t>
  </si>
  <si>
    <t xml:space="preserve">24020 - PESSOA NATURAL, MICROEMPRESA E PEQUENO PORTE - DEBITOS COM MAIS DE 15 ANOS - ATE 95 MESES - ATE 10% </t>
  </si>
  <si>
    <t xml:space="preserve">24021 - DEMAIS PESSOAS JURIDICAS - DEBITOS COM MAIS DE 15 ANOS - PGTO A VISTA - REDUCAO ATE 50%             </t>
  </si>
  <si>
    <t xml:space="preserve">24022 - DEMAIS PESSOAS JURIDICAS - DEBITOS COM MAIS DE 15 ANOS - ATE 12 MESES - REDUCAO ATE 45%             </t>
  </si>
  <si>
    <t xml:space="preserve">24023 - DEMAIS PESSOAS JURIDICAS - DEBITOS COM MAIS DE 15 ANOS - ATE 24 MESES - REDUCAO ATE 35%             </t>
  </si>
  <si>
    <t xml:space="preserve">24024 - DEMAIS PESSOAS JURIDICAS - DEBITOS COM MAIS DE 15 ANOS - ATE 48 MESES - REDUCAO ATE 25%             </t>
  </si>
  <si>
    <t xml:space="preserve">24025 - DEMAIS PESSOAS JURIDICAS - DEBITOS COM MAIS DE 15 ANOS - ATE 60 MESES - REDUCAO ATE 15%             </t>
  </si>
  <si>
    <t xml:space="preserve">24026 - DEMAIS PESSOAS JURIDICAS - DEBITOS COM MAIS DE 15 ANOS - ATE 79 MESES - REDUCAO ATE 10%             </t>
  </si>
  <si>
    <t xml:space="preserve">24027 - PESSOA NATURAL, ME E EPP - DEBITOS SUSPENSOS HA MAIS DE 10 ANOS - PGTO VISTA - ATE 70%              </t>
  </si>
  <si>
    <t xml:space="preserve">24028 - PESSOA NATURAL, ME E EPP - DEBITOS SUSPENSOS HA MAIS DE 10 ANOS - ATE 12 MESES - ATE 60%            </t>
  </si>
  <si>
    <t xml:space="preserve">24029 - PESSOA NATURAL, ME E EPP - DEBITOS SUSPENSOS HA MAIS DE 10 ANOS - ATE 24 MESES - ATE 50%            </t>
  </si>
  <si>
    <t xml:space="preserve">24030 - PESSOA NATURAL, ME E EPP - DEBITOS SUSPENSOS HA MAIS DE 10 ANOS - ATE 48 MESES - ATE 40%            </t>
  </si>
  <si>
    <t xml:space="preserve">24031 - DEMAIS PESSOAS JURIDICAS - DEBITOS SUSPENSOS HA MAIS DE 10 ANOS - PGTO A VISTA - REDUCAO ATE 50%    </t>
  </si>
  <si>
    <t xml:space="preserve">24032 - DEMAIS PESSOAS JURIDICAS - DEBITOS SUSPENSOS HA MAIS DE 10 ANOS - ATE 12 MESES - REDUCAO ATE 40%    </t>
  </si>
  <si>
    <t xml:space="preserve">24033 - DEMAIS PESSOAS JURIDICAS - DEBITOS SUSPENSOS HA MAIS DE 10 ANOS - ATE 30 MESES - REDUCAO ATE 30%    </t>
  </si>
  <si>
    <t xml:space="preserve">24034 - PESSOA NATURAL - SITUACAO CADASTRAL TITULAR FALECIDO - PGTO A VISTA - REDUCAO ATE 70%               </t>
  </si>
  <si>
    <t xml:space="preserve">24035 - PESSOA NATURAL - SITUACAO CADASTRAL TITULAR FALECIDO - ATE 12 MESES - REDUCAO ATE 60%               </t>
  </si>
  <si>
    <t xml:space="preserve">24036 - PESSOA NATURAL - SITUACAO CADASTRAL TITULAR FALECIDO - ATE 24 MESES - REDUCAO ATE 50%               </t>
  </si>
  <si>
    <t xml:space="preserve">24037 - PESSOA NATURAL - SITUACAO CADASTRAL TITULAR FALECIDO - ATE 48 MESES - REDUCAO ATE 40%               </t>
  </si>
  <si>
    <t xml:space="preserve">24038 - PESSOA NATURAL - SITUACAO CADASTRAL TITULAR FALECIDO - ATE 60 MESES - REDUCAO ATE 30%               </t>
  </si>
  <si>
    <t xml:space="preserve">24039 - PESSOA NATURAL - SITUACAO CADASTRAL TITULAR FALECIDO - ATE 84 MESES - REDUCAO ATE 20%               </t>
  </si>
  <si>
    <t xml:space="preserve">24040 - PESSOA NATURAL - SITUACAO CADASTRAL TITULAR FALECIDO - ATE 95 MESES - REDUCAO ATE 10%               </t>
  </si>
  <si>
    <t xml:space="preserve">24041 - TRANSACAO EXTRAORDINARIA - PESSOA NATURAL, MICROEMPRESA E EMPRESA PEQUENO PORTE - ATE 97 MESES      </t>
  </si>
  <si>
    <t xml:space="preserve">24042 - TRANSACAO EXTRAORDINARIA - DEMAIS PESSOAS JURIDICAS - ATE 81 MESES                                  </t>
  </si>
  <si>
    <t>24043 - TRANSACAO EXTRAORDINARIA - EMPRESARIO IND, SANTA CASA MISERIC, SOC COOPERAT, ORG SOC CIV - 142 MESES</t>
  </si>
  <si>
    <t xml:space="preserve">24044 - TRANSACAO EXTRAORDINARIA - PESSOA NATURAL, MICROEMPRESA E EMPRESA DE PEQUENO PORTE - 142 MESES      </t>
  </si>
  <si>
    <t xml:space="preserve">24045 - TRANSACAO EXTRAORDINARIA - INSTITUICOES DE ENSINO - 142 MESES                                       </t>
  </si>
  <si>
    <t xml:space="preserve">24046 - TRANSACAO EXTRAORDINARIA - SIMPLES NACIONAL - DEMAIS PESSOAS JURIDICAS - ATE 81 MESES               </t>
  </si>
  <si>
    <t xml:space="preserve">24047 - TRANSACAO EXTRAORDINARIA - SIMPLES NACIONAL - MICROEMPRESA E EMPRESA DE PEQUENO PORTE - 142 MESES   </t>
  </si>
  <si>
    <t xml:space="preserve">24048 - TRANSACAO EXTRAORDINARIA - DEMAIS PESSOAS JURIDICAS - ATE 120 MESES                                 </t>
  </si>
  <si>
    <t xml:space="preserve">24049 - TRANSACAO EXTRAORDINARIA - SIMPLES NACIONAL - DEMAIS PESSOAS JURIDICAS - ATE 120 MESES              </t>
  </si>
  <si>
    <t xml:space="preserve">2501 - MICROEMPRESA E EMPRESA PEQUENO PORTE - BAIXADAS OU INAPTAS - PGTO A VISTA - REDUCAO ATE 70%         </t>
  </si>
  <si>
    <t xml:space="preserve">2502 - MICROEMPRESA E EMPRESA PEQUENO PORTE - BAIXADAS OU INAPTAS - ATE 12 MESES - REDUCAO ATE 60%         </t>
  </si>
  <si>
    <t xml:space="preserve">2503 - MICROEMPRESA E EMPRESA PEQUENO PORTE - BAIXADAS OU INAPTAS - ATE 24 MESES - REDUCAO ATE 50%         </t>
  </si>
  <si>
    <t xml:space="preserve">2504 - MICROEMPRESA E EMPRESA PEQUENO PORTE - BAIXADAS OU INAPTAS - ATE 48 MESES - REDUCAO ATE 40%         </t>
  </si>
  <si>
    <t xml:space="preserve">2505 - MICROEMPRESA E EMPRESA PEQUENO PORTE - BAIXADAS OU INAPTAS - ATE 60 MESES - REDUCAO ATE 30%         </t>
  </si>
  <si>
    <t xml:space="preserve">2506 - DEMAIS PESSOAS JURIDICAS - BAIXADAS OU INAPTAS - PGTO A VISTA - REDUCAO ATE 50%                     </t>
  </si>
  <si>
    <t xml:space="preserve">2507 - DEMAIS PESSOAS JURIDICAS - BAIXADAS OU INAPTAS - ATE 12 MESES - REDUCAO ATE 45%                     </t>
  </si>
  <si>
    <t xml:space="preserve">2508 - DEMAIS PESSOAS JURIDICAS - BAIXADAS OU INAPTAS - ATE 24 MESES - REDUCAO ATE 35%                     </t>
  </si>
  <si>
    <t xml:space="preserve">2509 - DEMAIS PESSOAS JURIDICAS - BAIXADAS OU INAPTAS - ATE 48 MESES - REDUCAO ATE 25%                     </t>
  </si>
  <si>
    <t xml:space="preserve">25010 - DEMAIS PESSOAS JURIDICAS - BAIXADAS OU INAPTAS - ATE 60 MESES - REDUCAO ATE 15%                     </t>
  </si>
  <si>
    <t xml:space="preserve">25011 - PESSOA NATURAL, MICROEMPRESA E PEQUENO PORTE - DEBITOS COM MAIS DE 15 ANOS - PGTO A VISTA - ATE 70% </t>
  </si>
  <si>
    <t xml:space="preserve">25012 - PESSOA NATURAL, MICROEMPRESA E PEQUENO PORTE - DEBITOS COM MAIS DE 15 ANOS - ATE 12 MESES - ATE 60% </t>
  </si>
  <si>
    <t xml:space="preserve">25013 - PESSOA NATURAL, MICROEMPRESA E PEQUENO PORTE - DEBITOS COM MAIS DE 15 ANOS - ATE 24 MESES - ATE 50% </t>
  </si>
  <si>
    <t xml:space="preserve">25014 - PESSOA NATURAL, MICROEMPRESA E PEQUENO PORTE - DEBITOS COM MAIS DE 15 ANOS - ATE 48 MESES - ATE 40% </t>
  </si>
  <si>
    <t xml:space="preserve">25015 - PESSOA NATURAL, MICROEMPRESA E PEQUENO PORTE - DEBITOS COM MAIS DE 15 ANOS - ATE 60 MESES - ATE 30% </t>
  </si>
  <si>
    <t xml:space="preserve">25016 - DEMAIS PESSOAS JURIDICAS - DEBITOS COM MAIS DE 15 ANOS - PGTO A VISTA - REDUCAO ATE 50%             </t>
  </si>
  <si>
    <t xml:space="preserve">25017 - DEMAIS PESSOAS JURIDICAS - DEBITOS COM MAIS DE 15 ANOS - ATE 12 MESES - REDUCAO ATE 45%             </t>
  </si>
  <si>
    <t xml:space="preserve">25018 - DEMAIS PESSOAS JURIDICAS - DEBITOS COM MAIS DE 15 ANOS - ATE 24 MESES - REDUCAO ATE 35%             </t>
  </si>
  <si>
    <t xml:space="preserve">25019 - DEMAIS PESSOAS JURIDICAS - DEBITOS COM MAIS DE 15 ANOS - ATE 48 MESES - REDUCAO ATE 25%             </t>
  </si>
  <si>
    <t xml:space="preserve">25020 - DEMAIS PESSOAS JURIDICAS - DEBITOS COM MAIS DE 15 ANOS - ATE 60 MESES - REDUCAO ATE 15%             </t>
  </si>
  <si>
    <t xml:space="preserve">25021 - PESSOA NATURAL, ME E EPP - DEBITOS SUSPENSOS HA MAIS DE 10 ANOS - PGTO VISTA - ATE 70%              </t>
  </si>
  <si>
    <t xml:space="preserve">25023 - PESSOA NATURAL, ME E EPP - DEBITOS SUSPENSOS HA MAIS DE 10 ANOS - ATE 24 MESES - ATE 50%            </t>
  </si>
  <si>
    <t xml:space="preserve">25024 - PESSOA NATURAL, ME E EPP - DEBITOS SUSPENSOS HA MAIS DE 10 ANOS - ATE 48 MESES - ATE 40%            </t>
  </si>
  <si>
    <t xml:space="preserve">25028 - PESSOA NATURAL - SITUACAO CADASTRAL TITULAR FALECIDO - PGTO A VISTA - REDUCAO ATE 70%               </t>
  </si>
  <si>
    <t xml:space="preserve">25029 - PESSOA NATURAL - SITUACAO CADASTRAL TITULAR FALECIDO - ATE 12 MESES - REDUCAO ATE 60%               </t>
  </si>
  <si>
    <t xml:space="preserve">25030 - PESSOA NATURAL - SITUACAO CADASTRAL TITULAR FALECIDO - ATE 24 MESES - REDUCAO ATE 50%               </t>
  </si>
  <si>
    <t xml:space="preserve">25031 - PESSOA NATURAL - SITUACAO CADASTRAL TITULAR FALECIDO - ATE 48 MESES - REDUCAO ATE 40%               </t>
  </si>
  <si>
    <t xml:space="preserve">25032 - PESSOA NATURAL - SITUACAO CADASTRAL TITULAR FALECIDO - ATE 60 MESES - REDUCAO ATE 30%               </t>
  </si>
  <si>
    <t xml:space="preserve">25033 - TRANSACAO EXTRAORDINARIA - PESSOA NATURAL, MICROEMPRESA, EMPRESA PEQUENO PORTE - ATE 57 MESES       </t>
  </si>
  <si>
    <t xml:space="preserve">25034 - TRANSACAO EXTRAORDINARIA - DEMAIS PESSOAS JURIDICAS - ATE 57 MESES                                  </t>
  </si>
  <si>
    <t xml:space="preserve">25035 - TRANSACAO EXTRAORDINARIA - EMPRESARIO IND, SANTA CASA MISERI, SOC COOPERAT, ORG SOC CIV - 57 MESES  </t>
  </si>
  <si>
    <t xml:space="preserve">25036 - TRANSACAO EXTRAORDINARIA - INSTITUICOES DE ENSINO - ATE 57 MESES                                    </t>
  </si>
  <si>
    <t xml:space="preserve">25037 - M  - TRANSACAO EXTRAORDINARIA - 145 MESES                                                           </t>
  </si>
  <si>
    <t xml:space="preserve">25039 - FUNRURAL - TRANSACAO EXTRAORDINARIA - PESSOA NATURAL, MICROEMPRESA, EPP - ATE 145 MESES             </t>
  </si>
  <si>
    <t xml:space="preserve">25040 - FUNRURAL - TRANSACAO EXTRAORDINARIA - DEMAIS PESSOAS JURIDICAS - ATE 84 MESES                       </t>
  </si>
  <si>
    <t xml:space="preserve">25041 - FUNRURAL -TRANSACAO EXTRAORDINARIA - EMPR IND, STA CASA, SOC COOPER, ORG SOC CIV - ATE 145 MESES    </t>
  </si>
  <si>
    <t xml:space="preserve">25042 - FUNRURAL - TRANSACAO EXTRAORDINARIA - INSTITUICOES DE ENSINO - ATE 145 MESES                        </t>
  </si>
  <si>
    <t xml:space="preserve">25043 - FUNRURAL - TRANSACAO EXTRAORDINARIA - DEMAIS PESSOAS JURIDICAS - ATE 120 MESES                      </t>
  </si>
  <si>
    <t xml:space="preserve">2601 - DEMAIS DEBITOS - 84 MESES                                                                           </t>
  </si>
  <si>
    <t xml:space="preserve">2602 - DEBITOS PREVIDENCIARIOS - 60 MESES - REDUCAO 25%                                                    </t>
  </si>
  <si>
    <t xml:space="preserve">2603 - DEMAIS DEBITOS - A VISTA - REDUCAO DE 49,75%                                                        </t>
  </si>
  <si>
    <t xml:space="preserve">2605 - DEMAIS DEBITOS - A VISTA - REDUCAO 50%                                                              </t>
  </si>
  <si>
    <t xml:space="preserve">2608 - DEBITOS PREVIDENCIARIOS - 60 MESES - REDUCAO DE 30%                                                 </t>
  </si>
  <si>
    <t xml:space="preserve">2609 - DEMAIS DEBITOS - 84 MESES - REDUCAO DE 20%                                                          </t>
  </si>
  <si>
    <t xml:space="preserve">26010 - DEBITOS PREVIDENCIARIOS - 60 MESES - REDUCAO DE 40%                                                 </t>
  </si>
  <si>
    <t xml:space="preserve">26011 - DEMAIS DEBITOS - 84 MESES - REDUCAO DE 30%                                                          </t>
  </si>
  <si>
    <t xml:space="preserve">26012 - DEMAIS DEBITOS - 84 MESES - REDUCAO DE 40%                                                          </t>
  </si>
  <si>
    <t xml:space="preserve">26013 - DEBITOS PREVIDENCIARIOS - A VISTA - REDUCAO 50%                                                     </t>
  </si>
  <si>
    <t xml:space="preserve">26014 - DEMAIS DEBITOS - A VISTA - REDUCAO DE 55,886%                                                       </t>
  </si>
  <si>
    <t xml:space="preserve">26016 - DEBITOS PREVIDENCIARIOS - 60 MESES - REDUCAO DE 40% - PEDAGIO 2% - MORATORIA                        </t>
  </si>
  <si>
    <t xml:space="preserve">26017 - DEMAIS DEBITOS - 84 MESES - REDUCAO DE 49,72% - PRESTACOES ESCALONADAS                              </t>
  </si>
  <si>
    <t xml:space="preserve">26018 - DEBITOS PREVIDENCIARIOS - 60 MESES - REDUCAO DE 50% - PRESTACOES ESCALONADAS                        </t>
  </si>
  <si>
    <t xml:space="preserve">26019 - DEMAIS DEBITOS - 145 MESES - REDUCAO DE ATE 47,50% - PRESTACOES ESCALONADAS                         </t>
  </si>
  <si>
    <t xml:space="preserve">26020 - DEMAIS DEBITOS - 84 MESES - REDUCAO DE ATE 35,48%                                                   </t>
  </si>
  <si>
    <t xml:space="preserve">26021 - DEBITOS PREVIDENCIARIOS - 60 MESES - REDUCAO DE ATE 35,32%                                          </t>
  </si>
  <si>
    <t xml:space="preserve">26022 - DEMAIS DEBITOS - 100 MESES - REDUCAO DE 45,13% - MORATORIA                                          </t>
  </si>
  <si>
    <t xml:space="preserve">26023 - DEBITOS PREVIDENCIARIOS - 54 MESES - REDUCAO DE ATE 41,66% - MORATORIA                              </t>
  </si>
  <si>
    <t xml:space="preserve">26024 - DEMAIS DEBITOS - 84 MESES - 40,84% REDUCAO - PARCELAS ESCALONADAS                                   </t>
  </si>
  <si>
    <t xml:space="preserve">26025 - DEMAIS DEBITOS - 84 MESES - REDUCAO DE ATE 50% - PEDAGIO                                            </t>
  </si>
  <si>
    <t xml:space="preserve">26026 - DEBITOS PREVIDENCIARIOS - 60 MESES - REDUCAO DE ATE 49,71% - PEDAGIO                                </t>
  </si>
  <si>
    <t xml:space="preserve">26027 - DEMAIS DEBITOS - 145 MESES - REDUCAO DE ATE 70% - MICROEMPRESA - PEDAGIO                            </t>
  </si>
  <si>
    <t xml:space="preserve">26028 - DEMAIS DEBITOS - 84 MESES - ENTRADA E PARCELAS ESCALONADAS - CP                                     </t>
  </si>
  <si>
    <t xml:space="preserve">26029 - DEBITOS PREVIDENCIARIOS - 60 MESES - ENTRADA E PRESTACOES ESCALONADAS - CP                          </t>
  </si>
  <si>
    <t xml:space="preserve">26030 - DEMAIS DEBITOS - 84 MESES - PEDAGIO                                                                 </t>
  </si>
  <si>
    <t xml:space="preserve">26031 - DEBITOS PREVIDENCIARIOS - 60 MESES                                                                  </t>
  </si>
  <si>
    <t xml:space="preserve">26032 - DEMAIS DEBITOS - 84 MESES - REDUCAO DE 26,40%                                                       </t>
  </si>
  <si>
    <t xml:space="preserve">26033 - DEBITOS PREVIDENCIARIOS - 60 MESES - REDUCAO DE 26,40%                                              </t>
  </si>
  <si>
    <t xml:space="preserve">26034 - DEMAIS DEBITOS - A VISTA - REDUCAO DE ATE 70%                                                       </t>
  </si>
  <si>
    <t xml:space="preserve">26035 - DEMAIS DEBITOS - 84 MESES - REDUCAO DE ATE 50%                                                      </t>
  </si>
  <si>
    <t xml:space="preserve">26036 - DEMAIS DEBITOS - 145 MESES - REDUCAO DE ATE 70% - PRESTACOES ESCALONADAS                            </t>
  </si>
  <si>
    <t xml:space="preserve">26037 - DEBITOS PREVIDENCIARIOS - 60 MESES - REDUCAO DE 70% - PRESTACOES ESCALONADAS                        </t>
  </si>
  <si>
    <t xml:space="preserve">26038 - DEMAIS DEBITOS - 84MESES - 70% REDUCAO - PRESTACOES ESCALONADAS - PEDAGIO                           </t>
  </si>
  <si>
    <t xml:space="preserve">26039 - DEMAIS DEBITOS - 84 MESES - 50% REDUCAO - PRESTACOES ESCALONADAS - PEDAGIO                          </t>
  </si>
  <si>
    <t xml:space="preserve">26040 - DEBITOS PREVIDENCIARIOS - 60 MESES - 70% REDUCAO - ENTRADA E PRESTACOES ESCALONADAS                 </t>
  </si>
  <si>
    <t xml:space="preserve">26041 - DEBITOS PREVIDENCIARIOS - 60 MESES - 50% REDUCAO - ENTRADA E PRESTACOES ESCALONADAS                 </t>
  </si>
  <si>
    <t xml:space="preserve">26042 - DEBITOS PREVIDENCIARIOS - 60 MESES - 70% REDUCAO - ENTRADA E PRESTACOES ESCALONADAS                 </t>
  </si>
  <si>
    <t xml:space="preserve">26043 - DEMAIS DEBITOS - 84 MESES - REDUCAO DE ATE 50%                                                      </t>
  </si>
  <si>
    <t xml:space="preserve">26044 - DEBITOS PREVIDENCIARIOS - 60 MESES - REDUCAO DE ATE 50%                                             </t>
  </si>
  <si>
    <t xml:space="preserve">26045 - DEMAIS DEBITOS - 145 MESES - REDUCAO DE ATE 70% - MICROEMPRESA/EPP                                  </t>
  </si>
  <si>
    <t xml:space="preserve">26046 - DEBITOS PREVIDENCIARIOS - 60 MESES - REDUCAO DE 70% - MICROEMPRESA/EPP                              </t>
  </si>
  <si>
    <t xml:space="preserve">26047 - DEMAIS DEBITOS E DEBITOS PREVIDENCIARIOS - 2 MESES - REDUCAO DE ATE 70%                             </t>
  </si>
  <si>
    <t xml:space="preserve">26048 - DEMAIS DEBITOS - 84 MESES - REDUCAO DE 50% - PREST ESCALONADAS                                      </t>
  </si>
  <si>
    <t xml:space="preserve">26049 - DEBITOS PREVIDENCIARIOS - 60 MESES - REDUCAO DE ATE 67,65% - PREST ESCALONADAS                      </t>
  </si>
  <si>
    <t xml:space="preserve">26050 - DEMAIS DEBITOS - REDUCAO DE ATE 67,43% - PRESTACOES ESCALONADAS                                     </t>
  </si>
  <si>
    <t xml:space="preserve">26051 - DEMAIS DEBITOS - 145 MESES - REDUCAO DE ATE 50% - EPP                                               </t>
  </si>
  <si>
    <t xml:space="preserve">26052 - DEBITOS PREVIDENCIARIOS - 60 MESES - REDUCAO DE ATE 50% - PRESTACOES ESCALONADAS                    </t>
  </si>
  <si>
    <t xml:space="preserve">26053 - DEBITOS PREVIDENCIARIOS - 60 MESES - REDUCAO DE ATE 50% - PREST ESCALONADAS                         </t>
  </si>
  <si>
    <t xml:space="preserve">26054 - DEMAIS DEBITOS - 84 MESES - REDUCAO DE ATE 50% - PRESTACOES ESCALONADAS                             </t>
  </si>
  <si>
    <t xml:space="preserve">26055 - DEBITOS PREVIDENCIARIOS - 60 MESES - REDUCAO DE ATE 50% - PREST ESCALONADAS                         </t>
  </si>
  <si>
    <t xml:space="preserve">26056 - DEMAIS DEBITOS - 84 MESES - REDUCAO DE ATE 50% - MORAT - PREST ESCALONADAS                          </t>
  </si>
  <si>
    <t xml:space="preserve">26057 - DEMAIS DEBITOS - 84 MESES - REDUCAO DE ATE 50% - MORAT - PREST ESCALONADAS - DR                     </t>
  </si>
  <si>
    <t xml:space="preserve">26058 - DEMAIS DEBITOS - 72 MESES - REDUCAO DE ATE 40% - PEDAGIO                                            </t>
  </si>
  <si>
    <t xml:space="preserve">26059 - DEMAIS DEBITOS - 84 MESES - REDUCAO DE ATE 49,01% - PRESTACOES ESCALONADAS                          </t>
  </si>
  <si>
    <t xml:space="preserve">26060 - DEBITOS PREVIDENCIARIOS - 60 MESES - REDUCAO DE ATE 49,01% - PREST ESCALONADAS                      </t>
  </si>
  <si>
    <t xml:space="preserve">26061 - DEMAIS DEBITOS - 84 MESES - REDUCAO DE 34,65% - PEDAGIO                                             </t>
  </si>
  <si>
    <t xml:space="preserve">26062 - DEBITOS PREVIDENCIARIOS - 60 MESES - REDUCAO DE 34,65% - PEDAGIO                                    </t>
  </si>
  <si>
    <t xml:space="preserve">26063 - DEMAIS DEBITOS - 84 MESES - REDUCAO DE ATE 50%                                                      </t>
  </si>
  <si>
    <t xml:space="preserve">26064 - DEBITOS PREVIDENCIARIOS - 60 MESES - REDUCAO DE ATE 50%                                             </t>
  </si>
  <si>
    <t xml:space="preserve">26066 - DEMAIS DEBITOS - 84 MESES - REDUCAO DE ATE 50% - PRESTACOES ESCALONADAS                             </t>
  </si>
  <si>
    <t xml:space="preserve">26067 - DEBITOS PREVIDENCIARIOS - 60 MESES - REDUCAO DE ATE 50% - PREST ESCALONADAS                         </t>
  </si>
  <si>
    <t xml:space="preserve">26068 - DEMAIS DEBITOS - 120 MESES - REDUCAO DE ATE 70% - PRESTACOES ESCALONADAS - EM RECUPERACAO JUD       </t>
  </si>
  <si>
    <t xml:space="preserve">26069 - DEBITOS PREVIDENCIARIOS - 60 MESES - REDUCAO DE ATE 70% - PREST ESCALONADAS - EM RECUPERACAO JUD    </t>
  </si>
  <si>
    <t xml:space="preserve">26070 - DEMAIS DEBITOS - 84 MESES - REDUCAO DE ATE 50%                                                      </t>
  </si>
  <si>
    <t xml:space="preserve">26071 - DEMAIS DEBITOS - 84 MESES - REDUCAO DE 40% - PARCELAS ESCALONADAS                                   </t>
  </si>
  <si>
    <t xml:space="preserve">26072 - DEMAIS DEBITOS - 84 MESES - REDUCAO DE 50% - PARCELAS ESCALONADAS                                   </t>
  </si>
  <si>
    <t xml:space="preserve">26073 - DEBITOS PREVIDENCIARIOS - 60 MESES - REDUCAO DE ATE 47% - PREST ESCALONADAS                         </t>
  </si>
  <si>
    <t xml:space="preserve">26074 - DEMAIS DEBITOS - 77 MESES - REDUCAO DE 50% - PARCELAS ESCALONADAS                                   </t>
  </si>
  <si>
    <t xml:space="preserve">26075 - DEMAIS DEBITOS - 120 MESES - REDUCAO DE ATE 70% - PRESTACOES ESCALONADAS - EM RECUPERACAO JUD       </t>
  </si>
  <si>
    <t xml:space="preserve">26076 - DEBITOS PREVIDENCIARIOS - 60 MESES - REDUCAO DE ATE 70% - EM REC JUD - PREST ESCALONADAS            </t>
  </si>
  <si>
    <t xml:space="preserve">26077 - DEBITOS PREVIDENCIARIOS - 60 MESES - REDUCAO DE ATE 32,48%                                          </t>
  </si>
  <si>
    <t xml:space="preserve">26078 - DEMAIS DEBITOS - 145 MESES - REDUCAO DE ATE 70% - ENTIDADES DESPORTIVAS                             </t>
  </si>
  <si>
    <t xml:space="preserve">26079 - DEMAIS DEBITOS - 84 MESES - REDUCAO ATE 49,87% - PARCELAS ESCALONADAS                               </t>
  </si>
  <si>
    <t xml:space="preserve">26080 - DEMAIS DEBITOS - 145 MESES - REDUCAO ATE 47,81% - PARCELAS ESCALONADAS                              </t>
  </si>
  <si>
    <t xml:space="preserve">26081 - DEMAIS DEBITOS - 84 MESES - REDUCAO DE ATE 50%                                                      </t>
  </si>
  <si>
    <t xml:space="preserve">26082 - DEBITOS PREVIDENCIARIOS - 60 MESES - REDUCAO DE ATE 50%                                             </t>
  </si>
  <si>
    <t xml:space="preserve">26083 - DEMAIS DEBITOS - 120 MESES - REDUCAO DE ATE 70% - RECUPERACAO JUDICIDAL - ENTRADA                   </t>
  </si>
  <si>
    <t xml:space="preserve">26084 - DEBITOS PREVIDENCIARIOS - 53 MESES - REDUCAO DE ATE 50% - PARCELAS ESCALONADAS                      </t>
  </si>
  <si>
    <t xml:space="preserve">26085 - DEBITOS PREVIDENCIARIOS - 48 MESES - REDUCAO DE ATE 50% - PEDAGIO                                   </t>
  </si>
  <si>
    <t xml:space="preserve">26086 - DEMAIS DEBITOS - 48 MESES - REDUCAO DE ATE 50% - PEDAGIO                                            </t>
  </si>
  <si>
    <t xml:space="preserve">26087 - DEMAIS DEBITOS - 84 MESES - REDUCAO DE ATE 18% - PRESTACOES ESCALONADAS                             </t>
  </si>
  <si>
    <t xml:space="preserve">26088 - DEBITOS PREVIDENCIARIOS - 60 MESES - REDUCAO DE ATE 18% - PRESTACOES ESCALONADAS                    </t>
  </si>
  <si>
    <t xml:space="preserve">26089 - DEMAIS DEBITOS - 84 MESES - REDUCAO DE 50% - PARCELAS ESCALONADAS - MODALIDADE COMPL                </t>
  </si>
  <si>
    <t xml:space="preserve">26090 - DEMAIS DEBITOS - A VISTA - REDUCAO DE ATE 70% - EM RECUPERACAO JUDICIAL                             </t>
  </si>
  <si>
    <t xml:space="preserve">26091 - DEBITOS PREVIDENCIARIOS - A VISTA - REDUCAO DE ATE 70% - EM RECUPERACAO JUDICIAL                    </t>
  </si>
  <si>
    <t xml:space="preserve">26092 - DEMAIS DEBITOS - 120 MESES - REDUCAO DE ATE 70% - EM RECUPERACAO JUD - PREST ESCALONADAS            </t>
  </si>
  <si>
    <t xml:space="preserve">26093 - DEMAIS DEBITOS - 120 MESES - REDUCAO DE ATE 70% - EM RECUPERACAO JUDICIAL                           </t>
  </si>
  <si>
    <t xml:space="preserve">26095 - DEBITOS PREVIDENCIARIOS - 60 MESES - REDUCAO DE ATE 47% - PREST ESCALONADAS                         </t>
  </si>
  <si>
    <t xml:space="preserve">26096 - DEMAIS DEBITOS - 84 MESES - REDUCAO DE ATE 50% - PRESTACOES ESCALONADAS                             </t>
  </si>
  <si>
    <t xml:space="preserve">26097 - DEBITOS PREVIDENCIARIOS - 60 MESES - REDUCAO DE ATE 50% - PREST ESCALONADAS                         </t>
  </si>
  <si>
    <t xml:space="preserve">26098 - DEMAIS DEBITOS - 120 MESES - REDUCAO DE ATE 70% - PRESTACOES ESCALONADAS - REC JUDICIAL             </t>
  </si>
  <si>
    <t xml:space="preserve">26099 - DEMAIS DEBITOS - 84 MESES - REDUCAO DE 50% - PARCELAS ESCALONADAS - MODALIDADE COMPL                </t>
  </si>
  <si>
    <t xml:space="preserve">260100 - DEBITOS PREVIDENCIARIOS - 60 MESES - REDUCAO DE ATE 70% - PRESTACOES ESCALONADAS - REC JUDICIAL     </t>
  </si>
  <si>
    <t xml:space="preserve">260101 - DEMAIS DEBITOS - 84 MESES - REDUCAO DE ATE 50% - PRESTACOES ESCALONADAS                             </t>
  </si>
  <si>
    <t xml:space="preserve">260102 - DEMAIS DEBITOS - 145 MESES - REDUCAO DE ATE 70%                                                     </t>
  </si>
  <si>
    <t xml:space="preserve">260103 - DEBITOS PREVIDENCIARIOS - 60 MESES - REDUCAO DE ATE 70%                                             </t>
  </si>
  <si>
    <t xml:space="preserve">260104 - DEMAIS DEBITOS - 84 MESES - REDUCAO DE ATE 50% - PRESTACOES ESCALONADAS                             </t>
  </si>
  <si>
    <t xml:space="preserve">260105 - DEBITOS PREVIDENCIARIOS - 60 MESES - REDUCAO DE ATE 50% - PREST ESCALONADAS                         </t>
  </si>
  <si>
    <t xml:space="preserve">260106 - DEMAIS DEBITOS - PEDAGIO - A VISTA - REDUCAO DE ATE 50%                                             </t>
  </si>
  <si>
    <t xml:space="preserve">260107 - DEMAIS DEBITOS - 84 MESES - REDUCAO DE ATE 50% - PRESTACOES ESCALONADAS                             </t>
  </si>
  <si>
    <t xml:space="preserve">260108 - DEBITOS PREVIDENCIARIOS - 60 MESES - REDUCAO DE ATE 50% - PREST ESCALONADAS                         </t>
  </si>
  <si>
    <t xml:space="preserve">260109 - DEMAIS DEBITOS - 145 MESES - REDUCAO DE ATE 70% - PRESTACOES ESCALONADAS - REC JUDICIAL             </t>
  </si>
  <si>
    <t xml:space="preserve">260110 - DEBITOS PREVIDENCIARIOS - 60 MESES - REDUCAO DE ATE 70% - PRESTACOES ESCALONADAS - REC JUDICIAL     </t>
  </si>
  <si>
    <t xml:space="preserve">260111 - DEMAIS DEBITOS - 84 MESES - REDUCAO DE ATE 50% - PRESTACOES ESCALONADAS                             </t>
  </si>
  <si>
    <t xml:space="preserve">260112 - DEBITOS PREVIDENCIARIOS - 60 MESES - REDUCAO DE ATE 50% - PREST ESCALONADAS                         </t>
  </si>
  <si>
    <t xml:space="preserve">260113 - DEMAIS DEBITOS - 120 MESES - REDUCAO DE ATE 70% - RECUPERACAO JUDICIAL                              </t>
  </si>
  <si>
    <t xml:space="preserve">260114 - DEBITOS PREVIDENCIARIOS - 60 MESES - REDUCAO DE ATE 70% - RECUPERACAO JUDICIAL                      </t>
  </si>
  <si>
    <t xml:space="preserve">260115 - DEBITOS PREVIDENCIARIOS - 60 MESES - REDUCAO DE ATE 50% - PREST ESCALONADAS - C1                    </t>
  </si>
  <si>
    <t xml:space="preserve">260116 - DEMAIS DEBITOS - 84 MESES - REDUCAO DE ATE 50% - PRESTACOES ESCALONADAS - C2                        </t>
  </si>
  <si>
    <t xml:space="preserve">260117 - DEBITOS PREVIDENCIARIOS - 60 MESES - REDUCAO DE ATE 70% - PREST ESCALONADAS - C3                    </t>
  </si>
  <si>
    <t xml:space="preserve">260118 - DEMAIS DEBITOS - 145 MESES - REDUCAO DE ATE 70% - PRESTACOES ESCALONADAS - C4                       </t>
  </si>
  <si>
    <t xml:space="preserve">260119 - DEBITOS PREVIDENCIARIOS - 60 MESES - REDUCAO DE ATE 70% - PREST ESCALONADAS - C5                    </t>
  </si>
  <si>
    <t xml:space="preserve">260120 - DEMAIS DEBITOS - 145 MESES - REDUCAO DE ATE 70% - PRESTACOES ESCALONADAS - C6                       </t>
  </si>
  <si>
    <t xml:space="preserve">260121 - DEBITOS PREVIDENCIARIOS - 60 MESES - REDUCAO DE ATE 50% - PREST ESCALONADAS - C7                    </t>
  </si>
  <si>
    <t xml:space="preserve">260122 - DEMAIS DEBITOS - 84 MESES - REDUCAO DE ATE 50% - PRESTACOES ESCALONADAS - C8                        </t>
  </si>
  <si>
    <t xml:space="preserve">260123 - DEBITOS PREVIDENCIARIOS - 60 MESES - REDUCAO DE ATE 70% - PREST ESCALONADAS - C9                    </t>
  </si>
  <si>
    <t xml:space="preserve">260124 - DEMAIS DEBITOS - 145 MESES - REDUCAO DE ATE 70% - PRESTACOES ESCALONADAS - C10                      </t>
  </si>
  <si>
    <t xml:space="preserve">260125 - DEBITOS PREVIDENCIARIOS - 60 MESES - REDUCAO DE ATE 50% - C11                                       </t>
  </si>
  <si>
    <t xml:space="preserve">260126 - DEMAIS DEBITOS - 84 MESES - REDUCAO DE ATE 50% - PRESTACOES ESCALONADAS - C12                       </t>
  </si>
  <si>
    <t xml:space="preserve">260127 - DEBITOS PREVIDENCIARIOS - 60 MESES - REDUCAO DE ATE 70% - PREST ESCALONADAS - C13                   </t>
  </si>
  <si>
    <t xml:space="preserve">260128 - DEMAIS DEBITOS - 145 MESES - REDUCAO DE ATE 70% - PRESTACOES ESCALONADAS - C14                      </t>
  </si>
  <si>
    <t xml:space="preserve">260129 - DEMAIS DEBITOS - 60 MESES - REDUCAO DE ATE 64,43% - PRESTACOES ESCALONADAS -                        </t>
  </si>
  <si>
    <t xml:space="preserve">260130 - DEMAIS DEBITOS -  145 MESES - REDUCAO DE ATE 70% - MICROEMPRESA/EPP                                 </t>
  </si>
  <si>
    <t xml:space="preserve">260131 - DEBITOS PREVIDENCIARIOS - 60 MESES - REDUCAO DE 70% - MICROEMPRESA/EPP                              </t>
  </si>
  <si>
    <t xml:space="preserve">260132 - DEBITOS PREVIDENCIARIOS - 60 MESES - REDUCAO DE ATE 65,61% - PREST ESCALONADAS                      </t>
  </si>
  <si>
    <t xml:space="preserve">260133 - DEMAIS DEBITOS - 36 MESES - REDUCAO DE ATE 50% - PRESTACOES ESCALONADAS                             </t>
  </si>
  <si>
    <t xml:space="preserve">260134 - DEBITOS PREVIDENCIARIOS - 36 MESES - REDUCAO DE ATE 50% - PREST ESCALONADAS                         </t>
  </si>
  <si>
    <t xml:space="preserve">260135 - DEMAIS DEBITOS - 84 MESES - REDUCAO DE ATE 45% - PRESTACOES ESCALONADAS                             </t>
  </si>
  <si>
    <t xml:space="preserve">260136 - DEBITOS PREVIDENCIARIOS - 60 MESES - REDUCAO DE ATE 45% - PREST ESCALONADAS                         </t>
  </si>
  <si>
    <t xml:space="preserve">260137 - DEMAIS DEBITOS - 120 MESES - REDUCAO DE ATE 70% - RJ - PREST ESCALONADAS                            </t>
  </si>
  <si>
    <t xml:space="preserve">260138 - DEBITOS PREVIDENCIARIOS - 60 MESES - REDUCAO DE ATE 70% - RJ - PREST ESCALONADAS                    </t>
  </si>
  <si>
    <t xml:space="preserve">260139 - DEMAIS DEBITOS - 120 MESES - REDUCAO DE ATE 67,84% - MORATORIA E PRESTACOES ESCALONADAS             </t>
  </si>
  <si>
    <t xml:space="preserve">260140 - DEBITOS PREVIDENCIARIOS - 60 MESES - REDUCAO DE ATE 67,84% - PREST ESCALONADAS                      </t>
  </si>
  <si>
    <t xml:space="preserve">260141 - DEMAIS DEBITOS - 145 MESES - REDUCAO DE ATE 70% - IES - PREST ESCALONADAS                           </t>
  </si>
  <si>
    <t xml:space="preserve">260142 - DEBITOS PREVIDENCIARIOS - 60 MESES - REDUCAO DE ATE 70% - IES - PREST ESCALONADAS                   </t>
  </si>
  <si>
    <t xml:space="preserve">260143 - DEMAIS DEBITOS - 120 MESES - REDUCAO DE ATE 70% - RJ - PREST ESCALONADAS                            </t>
  </si>
  <si>
    <t xml:space="preserve">260144 - DEBITOS PREVIDENCIARIOS - 60 MESES - REDUCAO DE ATE 70% - RJ - PREST ESCALONADAS                    </t>
  </si>
  <si>
    <t xml:space="preserve">260145 - DEMAIS DEBITOS - 84 MESES - REDUCAO DE ATE 50% - PRESTACOES ESCALONADAS                             </t>
  </si>
  <si>
    <t xml:space="preserve">260146 - DEBITOS PREVIDENCIARIOS - 60 MESES - REDUCAO DE ATE 50% - PREST ESCALONADAS                         </t>
  </si>
  <si>
    <t xml:space="preserve">260147 - DEMAIS DEBITOS - PARCELA UNICA - REDUCAO DE ATE 70% - SETOR TURISMO                                 </t>
  </si>
  <si>
    <t xml:space="preserve">260148 - DEBITOS PREVIDENCIARIOS - PARCELA UNICA - REDUCAO DE ATE 69% - SETOR TURISMO                        </t>
  </si>
  <si>
    <t xml:space="preserve">260149 - DEMAIS DEBITOS - 120 MESES - REDUCAO DE ATE 70% - RJ - PREST ESCALONADAS                            </t>
  </si>
  <si>
    <t xml:space="preserve">260150 - DEBITOS PREVIDENCIARIOS - 60 MESES - REDUCAO DE ATE 70% - RJ - PREST ESCALONADAS                    </t>
  </si>
  <si>
    <t xml:space="preserve">260151 - DEMAIS DEBITOS - 120 MESES - REDUCAO DE ATE 70% - RJ - PREST ESCALONADAS                            </t>
  </si>
  <si>
    <t xml:space="preserve">260152 - DEBITOS PREVIDENCIARIOS - 60 MESES - REDUCAO DE ATE 70% - RJ - PREST ESCALONADAS                    </t>
  </si>
  <si>
    <t xml:space="preserve">260153 - DEMAIS DEBITOS - 84 MESES - REDUCAO DE ATE 50% - PRESTACOES ESCALONADAS                             </t>
  </si>
  <si>
    <t xml:space="preserve">260154 - DEBITOS PREVIDENCIARIOS - 60 MESES - REDUCAO DE ATE 50% - PREST ESCALONADAS                         </t>
  </si>
  <si>
    <t xml:space="preserve">260155 - DEMAIS DEBITOS - MICROEMPRESA E EMPRESA DE PEQUENO PORTE - A VISTA - REDUCAO DE ATE 70%             </t>
  </si>
  <si>
    <t xml:space="preserve">260156 - DEBITOS PREVIDENCIARIOS - A VISTA - REDUCAO DE ATE 70% - MICROEMPRESA/EPP                           </t>
  </si>
  <si>
    <t xml:space="preserve">260157 - DEMAIS DEBITOS - 84 MESES - REDUCAO DE ATE 45% - PRESTACOES ESCALONADAS                             </t>
  </si>
  <si>
    <t xml:space="preserve">260158 - DEBITOS PREVIDENCIARIOS - 60 MESES - REDUCAO DE ATE 45% - PREST ESCALONADAS                         </t>
  </si>
  <si>
    <t xml:space="preserve">260159 - DEMAIS DEBITOS - 79 MESES - REDUCAO DE ATE 50% - PRESTACOES ESCALONADAS - COMPL                     </t>
  </si>
  <si>
    <t xml:space="preserve">260160 - DEBITOS PREVIDENCIARIOS - 54 MESES - REDUCAO DE ATE 50% - PREST ESCALONADAS - COMPL                 </t>
  </si>
  <si>
    <t xml:space="preserve">260161 - DEMAIS DEBITOS - 84 MESES - REDUCAO DE ATE 50% - PRESTACOES ESCALONADAS                             </t>
  </si>
  <si>
    <t xml:space="preserve">260162 - DEBITOS PREVIDENCIARIOS - 60 MESES - REDUCAO DE ATE 50% - PREST ESCALONADAS                         </t>
  </si>
  <si>
    <t xml:space="preserve">260163 - DEMAIS DEBITOS - 116 MESES - REDUCAO DE ATE 70% - PRESTACOES ESCALONADAS - RECUPERACAO JUD - COMPL  </t>
  </si>
  <si>
    <t>260164 - DEBITOS PREVIDENCIARIOS - 56 MESES - REDUCAO DE ATE 70% - PREST ESCALONADAS - RECUPERACAO JUD -COMPL</t>
  </si>
  <si>
    <t xml:space="preserve">260165 - SIMPLES NACIONAL - 120 MESES - REDUCAO DE ATE 70% - RJ - PREST ESCALONADAS                          </t>
  </si>
  <si>
    <t xml:space="preserve">260166 - DEMAIS DEBITOS - 84 MESES - REDUCAO DE ATE 50%                                                      </t>
  </si>
  <si>
    <t xml:space="preserve">260167 - DEBITOS PREVIDENCIARIOS - 60 MESES - REDUCAO DE ATE 50%                                             </t>
  </si>
  <si>
    <t xml:space="preserve">260168 - DEBITOS PREVIDENCIARIOS - 60 MESES - REDUCAO DE ATE 70% - PREST ESCALONADAS - C15                   </t>
  </si>
  <si>
    <t xml:space="preserve">260169 - DEMAIS DEBITOS - 84 MESES - REDUCAO DE ATE 50% - PRESTACOES ESCALONADAS                             </t>
  </si>
  <si>
    <t xml:space="preserve">260170 - DEBITOS PREVIDENCIARIOS - 60 MESES - REDUCAO DE ATE 50% - PREST ESCALONADAS                         </t>
  </si>
  <si>
    <t xml:space="preserve">260171 - DEMAIS DEBITOS - 120 MESES - REDUCAO DE ATE 66,34% - RJ - PRESTACOES ESCALONADAS                    </t>
  </si>
  <si>
    <t xml:space="preserve">260172 - DEBITOS PREVIDENCIARIOS - 60 MESES - REDUCAO DE ATE 27% - RJ - PREST ESCALONADAS                    </t>
  </si>
  <si>
    <t xml:space="preserve">260173 - DEMAIS DEBITOS - 145 MESES - REDUCAO DE ATE 60% - EMPRESARIO INDIVIDUAL                             </t>
  </si>
  <si>
    <t xml:space="preserve">260174 - DEMAIS DEBITOS - 120 MESES - REDUCAO DE ATE 70% - RJ - MORATORIA E PRESTACOES ESCALONADAS           </t>
  </si>
  <si>
    <t xml:space="preserve">260175 - DEBITOS PREVIDENCIARIOS - 60 MESES - REDUCAO DE ATE 70% - RJ - MORATORIA E PREST ESCALONADAS        </t>
  </si>
  <si>
    <t xml:space="preserve">260176 - DEMAIS DEBITOS - 84 MESES - REDUCAO DE ATE 50% - MORATORIA E PRESTACOES ESCALONADAS                 </t>
  </si>
  <si>
    <t xml:space="preserve">260177 - DEMAIS DEBITOS - 120 MESES - REDUCAO DE ATE 70% - RJ - PRESTACOES ESCALONADAS                       </t>
  </si>
  <si>
    <t xml:space="preserve">260178 - DEMAIS DEBITOS - 120 MESES - REDUCAO DE ATE 70% - RJ - PRESTACOES ESCALONADAS                       </t>
  </si>
  <si>
    <t xml:space="preserve">260179 - DEMAIS DEBITOS - 84 MESES - REDUCAO DE ATE 50% - ENTRADA E PRESTACOES ESCALONADAS                   </t>
  </si>
  <si>
    <t xml:space="preserve">260180 - DEMAIS DEBITOS - 120 MESES - REDUCAO DE ATE 70% - RJ - PRESTACOES ESCALONADAS                       </t>
  </si>
  <si>
    <t xml:space="preserve">260181 - DEBITOS PREVIDENCIARIOS - 60 MESES - REDUCAO DE ATE 70% - RJ - PREST ESCALONADAS                    </t>
  </si>
  <si>
    <t xml:space="preserve">260182 - DEBITOS PREVIDENCIARIOS - 60 MESES - REDUCAO DE ATE 50% - ENTRADA E PREST ESCALONADAS               </t>
  </si>
  <si>
    <t xml:space="preserve">260183 - DEBITOS PREVIDENCIARIOS -  58 MESES - REDUCAO DE ATE 70% - RJ - PREST ESCALONADAS - COMPL           </t>
  </si>
  <si>
    <t xml:space="preserve">260184 - DEBITOS PREVIDENCIARIOS - 60 MESES - REDUCAO DE ATE 70% - MICRO/EPP - PREST ESCALONADAS             </t>
  </si>
  <si>
    <t xml:space="preserve">260185 - DEMAIS DEBITOS - 120 MESES - REDUCAO DE ATE 70% - RJ - PRESTACOES ESCALONADAS                       </t>
  </si>
  <si>
    <t xml:space="preserve">260186 - DEMAIS DEBITOS - 3 ANUAIS - REDUCAO DE ATE 70% - RJ - PRESTACOES ESCALONADAS                        </t>
  </si>
  <si>
    <t xml:space="preserve">260189 - DEMAIS DEBITOS - 84 MESES - REDUCAO DE 50% - PARCELAS ESCALONADAS - COMPL                           </t>
  </si>
  <si>
    <t xml:space="preserve">260190 - DEBITOS PREVIDENCIARIOS - 60 MESES - REDUCAO DE ATE 47% - PREST ESCALONADAS - COMPL                 </t>
  </si>
  <si>
    <t xml:space="preserve">260192 - DEMAIS DEBITOS - 84 MESES - REDUCAO DE ATE 50% - PRESTACOES ESCALONADAS                             </t>
  </si>
  <si>
    <t xml:space="preserve">260193 - DEMAIS DEBITOS - 84 MESES - REDUCAO DE ATE 30,14% - PRESTACOES ESCALONADAS                          </t>
  </si>
  <si>
    <t xml:space="preserve">260194 - DEMAIS DEBITOS - 84 MESES - REDUCAO DE ATE 50% - COMPL                                              </t>
  </si>
  <si>
    <t xml:space="preserve">260195 - DEBITOS PREVIDENCIARIOS - RECUP JUDICIAL - 3 ANUAIS - REDUCAO DE ATE 70% - PRESTACOES ESCALONADAS   </t>
  </si>
  <si>
    <t xml:space="preserve">260196 - DEMAIS DEBITOS - 145 MESES - REDUCAO DE ATE 70% - IES - PREST ESCALONADAS                           </t>
  </si>
  <si>
    <t xml:space="preserve">260197 - DEBITOS PREVIDENCIARIOS - 60 MESES - REDUCAO DE ATE 70% - IES - PREST ESCALONADAS                   </t>
  </si>
  <si>
    <t xml:space="preserve">260198 - DEMAIS DEBITOS - A VISTA - REDUCAO DE ATE 50%                                                       </t>
  </si>
  <si>
    <t xml:space="preserve">260199 - DEBITOS PREVIDENCIARIOS - A VISTA - REDUCAO DE ATE 50%                                              </t>
  </si>
  <si>
    <t xml:space="preserve">260200 - DEMAIS DEBITOS - 145 MESES - REDUCAO DE ATE 70% - PESSOA NATURAL - ENTRADA                          </t>
  </si>
  <si>
    <t xml:space="preserve">260201 - DEMAIS DEBITOS - 120 MESES - REDUCAO DE ATE 70% - RECUP JUDICIAL - ENTR E PREST ESCALONADAS         </t>
  </si>
  <si>
    <t xml:space="preserve">260202 - DEBITOS PREVIDENCIARIOS - 60 MESES - REDUCAO DE ATE 70% - RECUP JUDICIAL - ENTR E PREST ESCALONADAS </t>
  </si>
  <si>
    <t xml:space="preserve">260203 - DEMAIS DEBITOS - 120 MESES - REDUCAO DE ATE 70% - RECUP JUDCIAL - ENTRADA                           </t>
  </si>
  <si>
    <t xml:space="preserve">260204 - DEMAIS DEBITOS - 145 MESES - REDUCAO DE ATE 70% - PORTE MICRO/EPP - PREST ESCALONADAS               </t>
  </si>
  <si>
    <t xml:space="preserve">260207 - DEMAIS DEBITOS - RECUP JUDICIAL - 120 MESES - REDUCAO DE ATE 70% - PREST ESCALONADAS                </t>
  </si>
  <si>
    <t xml:space="preserve">260208 - DEBITOS PREVIDENCIARIOS - 60 MESES - REDUCAO DE ATE 70% - RECUPERACAO JUDICIAL - PREST ESCALONADAS  </t>
  </si>
  <si>
    <t xml:space="preserve">260209 - DEMAIS DEBITOS - 84 MESES - REDUCAO DE ATE 50%                                                      </t>
  </si>
  <si>
    <t xml:space="preserve">260210 - DEBITOS PREVIDENCIARIOS - 60 MESES - REDUCAO DE ATE 50%                                             </t>
  </si>
  <si>
    <t xml:space="preserve">260211 - DEMAIS DEBITOS - 84 MESES - REDUCAO DE ATE 70% - MICRO/EPP                                          </t>
  </si>
  <si>
    <t xml:space="preserve">260212 - DEBITOS PREVIDENCIARIOS - 60 MESES - REDUCAO DE ATE 70% - MICRO/EPP                                 </t>
  </si>
  <si>
    <t xml:space="preserve">260213 - DEBITOS PREVIDENCIARIOS - 60 MESES - REDUCAO DE ATE 50% - ENTRADA DE 10%                            </t>
  </si>
  <si>
    <t xml:space="preserve">260214 - DEBITOS PREVIDENCIARIOS - 60 MESES - REDUCAO DE ATE 70% - RECUPERACAO JUDICIAL - PREST ESCALONADAS  </t>
  </si>
  <si>
    <t xml:space="preserve">260215 - DEMAIS DEBITOS - RECUP JUDICIAL - 120 MESES - REDUCAO DE ATE 70% - PREST ESCALONADAS                </t>
  </si>
  <si>
    <t xml:space="preserve">260216 - DEBITOS PREVIDENCIARIOS - 60 MESES - REDUCAO DE ATE 50% - PREST ESCALONADAS                         </t>
  </si>
  <si>
    <t xml:space="preserve">260217 - DEMAIS DEBITOS - 84 MESES - REDUCAO DE ATE 50% - PRESTACOES ESCALONADAS                             </t>
  </si>
  <si>
    <t xml:space="preserve">260218 - DEMAIS DEBITOS - PARCELA UNICA - REDUCAO DE ATE 70% - RJ                                            </t>
  </si>
  <si>
    <t xml:space="preserve">260219 - DEBITOS PREVIDENCIARIOS - PARCELA UNICA - REDUCAO DE ATE 70% - RJ                                   </t>
  </si>
  <si>
    <t xml:space="preserve">260220 - DEMAIS DEBITOS - 84 MESES - PRESTACOES ESCALONADAS                                                  </t>
  </si>
  <si>
    <t xml:space="preserve">260221 - DEBITOS PREVIDENCIARIOS - 60 MESES - PRESTACOES ESCALONADAS                                         </t>
  </si>
  <si>
    <t xml:space="preserve">260222 - DEBITOS PREVIDENCIARIOS - 60 MESES - REDUCAO DE ATE 50% - PREST ESCALONADAS                         </t>
  </si>
  <si>
    <t xml:space="preserve">260223 - DEMAIS DEBITOS - 120 MESES - REDUCAO DE ATE 70% - REC JUDICIAL - PREST ESCALONADAS                  </t>
  </si>
  <si>
    <t xml:space="preserve">260224 - DEMAIS DEBITOS - 120 MESES - REDUCAO DE ATE 70% - REC JUDICIAL - PREST ESCALONADAS                  </t>
  </si>
  <si>
    <t xml:space="preserve">260225 - DEMAIS DEBITOS - 84 MESES - REDUCAO DE ATE 50% - PRESTACOES ESCALONADAS                             </t>
  </si>
  <si>
    <t xml:space="preserve">260226 - DEBITOS PREVIDENCIARIOS - 60 MESES - REDUCAO DE ATE 50% - PREST ESCALONADAS                         </t>
  </si>
  <si>
    <t xml:space="preserve">260227 - DEBITOS PREVIDENCIARIOS - 60 MESES - REDUCAO DE ATE 60,67% - MICROEMPRESA/EPP                       </t>
  </si>
  <si>
    <t xml:space="preserve">260228 - DEMAIS DEBITOS - 145 MESES - REDUCAO DE ATE 70% - PORTE MICRO/EPP - PREST ESCALONADAS               </t>
  </si>
  <si>
    <t xml:space="preserve">260229 - DEMAIS DEBITOS - 120 MESES - REDUCAO DE ATE 70% - REC JUDICIAL - PREST ESCALONADAS                  </t>
  </si>
  <si>
    <t xml:space="preserve">260230 - DEBITOS PREVIDENCIARIOS - 60 MESES - REDUCAO DE ATE 70% - RECUP JUDICIAL - PREST ESCALONADAS        </t>
  </si>
  <si>
    <t xml:space="preserve">260231 - DEMAIS DEBITOS -  145 MESES - REDUCAO DE ATE 70%                                                    </t>
  </si>
  <si>
    <t xml:space="preserve">260233 - DEMAIS DEBITOS -  36 MESES - REDUCAO DE ATE 50% - ENTRADA                                           </t>
  </si>
  <si>
    <t xml:space="preserve">260234 - DEMAIS DEBITOS - 75 MESES - REDUCAO DE ATE 70% - MICRO/EPP                                          </t>
  </si>
  <si>
    <t xml:space="preserve">260235 - DEMAIS DEBITOS - 84 MESES - REDUCAO DE ATE 50% - PRESTACOES ESCALONADAS                             </t>
  </si>
  <si>
    <t xml:space="preserve">260236 - DEBITOS PREVIDENCIARIOS - 60 MESES - REDUCAO DE ATE 50% - PREST ESCALONADAS                         </t>
  </si>
  <si>
    <t xml:space="preserve">260237 - DEMAIS DEBITOS - 111 MESES - REDUCAO DE ATE 70% - RECUPERACAO JUDICIAL - ENTRADA - COMPL            </t>
  </si>
  <si>
    <t xml:space="preserve">260238 - DEBITOS PREVIDENCIARIOS - 60 MESES - REDUCAO DE ATE 50%                                             </t>
  </si>
  <si>
    <t xml:space="preserve">260239 - DEMAIS DEBITOS - 145 MESES - REDUCAO DE ATE 70% - PERSE                                             </t>
  </si>
  <si>
    <t xml:space="preserve">260240 - DEBITOS PREVIDENCIARIOS - 60 MESES - REDUCAO DE ATE 70% - PERSE                                     </t>
  </si>
  <si>
    <t xml:space="preserve">260241 - DEMAIS DEBITOS - 145 MESES - REDUCAO DE ATE 70% - PERSE - REC JUDICIAL                              </t>
  </si>
  <si>
    <t xml:space="preserve">260242 - DEBITOS PREVIDENCIARIOS - 60 MESES - REDUCAO DE ATE 70% - PERSE - REC JUDICIAL                      </t>
  </si>
  <si>
    <t xml:space="preserve">260243 - DEMAIS DEBITOS - 84 MESES - DESCONTO DE ATE 50% CP                                                  </t>
  </si>
  <si>
    <t xml:space="preserve">260244 - DEBITOS PREVIDENCIARIOS - 60 MESES - DESCONTO DE ATE 50% CP                                         </t>
  </si>
  <si>
    <t xml:space="preserve">260245 - DEMAIS DEBITOS - 145 MESES - REDUCAO DE ATE 70% - COOPERATIVA - PREST ESCALONADAS                   </t>
  </si>
  <si>
    <t xml:space="preserve">260246 - DEBITOS PREVIDENCIARIOS - 60 MESES - REDUCAO DE ATE 70% - COOPERATIVA - PREST ESCALONADAS           </t>
  </si>
  <si>
    <t xml:space="preserve">260247 - DEBITOS PREVIDENCIARIOS - 55 MESES - REDUCAO DE ATE 70% - RJ - PREST ESCALONADAS - COMPL            </t>
  </si>
  <si>
    <t xml:space="preserve">260248 - DEBITOS PREVIDENCIARIOS - 55 MESES - REDUCAO DE ATE 70% - RJ - PREST ESCALONADAS - COMPL            </t>
  </si>
  <si>
    <t xml:space="preserve">260249 - DEMAIS DEBITOS - 120 MESES - REDUCAO DE ATE 70% - REC JUDICIAL - MORATORIA E PREST ESCALONADAS      </t>
  </si>
  <si>
    <t xml:space="preserve">260250 - DEBITOS PREVIDENCIARIOS - 60 MESES - REDUCAO DE ATE 70% - RECUP JUDICIAL - PREST ESCALONADAS        </t>
  </si>
  <si>
    <t xml:space="preserve">260251 - DEMAIS DEBITOS - 84 MESES - REDUCAO DE ATE 40% - PRESTACOES ESCALONADAS                             </t>
  </si>
  <si>
    <t xml:space="preserve">260252 - DEBITOS PREVIDENCIARIOS - 60 MESES - REDUCAO DE ATE 40%                                             </t>
  </si>
  <si>
    <t xml:space="preserve">260253 - DEMAIS DEBITOS - 145 MESES - REDUCAO DE ATE 70% - IES - PREST ESCALONADAS - COMPL                   </t>
  </si>
  <si>
    <t xml:space="preserve">260254 - DEBITOS PREVIDENCIARIOS - 60 MESES - REDUCAO DE ATE 70% - IES - PREST ESCALONADAS - COMPL           </t>
  </si>
  <si>
    <t xml:space="preserve">260255 - DEMAIS DEBITOS - 120 MESES - REDUCAO DE ATE 70% - REC JUDICIAL - PREST ESCALONADAS                  </t>
  </si>
  <si>
    <t xml:space="preserve">260256 - DEBITOS PREVIDENCIARIOS - 60 MESES - REDUCAO DE ATE 70% - RECUP JUDICIAL - PREST ESCALONADAS        </t>
  </si>
  <si>
    <t xml:space="preserve">260257 - DEMAIS DEBITOS - 120 MESES - REDUCAO DE ATE 70% - REC JUDICIAL - MORATORIA E PREST ESCALONADAS      </t>
  </si>
  <si>
    <t xml:space="preserve">260258 - DEBITOS PREVIDENCIARIOS - 60 MESES - REDUCAO DE ATE 70% - RECUP JUDICIAL - PREST ESCALONADAS        </t>
  </si>
  <si>
    <t xml:space="preserve">260259 - DEMAIS DEBITOS - 120 MESES - REDUCAO DE ATE 70% - REC JUDICIAL - PREST ESCALONADAS                  </t>
  </si>
  <si>
    <t xml:space="preserve">260260 - DEBITOS PREVIDENCIARIOS - 60 MESES - REDUCAO DE ATE 70% - RECUP JUDICIAL - PREST ESCALONADAS        </t>
  </si>
  <si>
    <t xml:space="preserve">260261 - SIMPLES NACIONAL - 120 MESES - REDUCAO DE ATE 70% - REC JUDICIAL - PREST ESCALONADAS                </t>
  </si>
  <si>
    <t xml:space="preserve">260262 - DEMAIS DEBITOS - 84 MESES - REDUCAO DE ATE 50% - PRESTACOES ESCALONADAS                             </t>
  </si>
  <si>
    <t xml:space="preserve">260263 - DEBITOS PREVIDENCIARIOS - 60 MESES - REDUCAO DE ATE 50%                                             </t>
  </si>
  <si>
    <t xml:space="preserve">260264 - SIMPLES NACIONAL - 84 MESES - REDUCAO DE ATE 40%                                                    </t>
  </si>
  <si>
    <t xml:space="preserve">260267 - DEMAIS DEBITOS - PARCELA UNICA - REDUCAO DE ATE 30,72%                                              </t>
  </si>
  <si>
    <t xml:space="preserve">260268 - DEBITOS PREVIDENCIARIOS - PARCELA UNICA - REDUCAO DE ATE 30,72%                                     </t>
  </si>
  <si>
    <t xml:space="preserve">260269 - DEMAIS DEBITOS - 84 MESES - REDUCAO DE ATE 50% - PRESTACOES ESCALONADAS                             </t>
  </si>
  <si>
    <t xml:space="preserve">260270 - DEBITOS PREVIDENCIARIOS - 60 MESES - REDUCAO DE ATE 50%                                             </t>
  </si>
  <si>
    <t xml:space="preserve">260271 - DEMAIS DEBITOS - 145 MESES - REDUCAO DE ATE 70% - PREST ESCALONADAS                                 </t>
  </si>
  <si>
    <t xml:space="preserve">260272 - DEBITOS PREVIDENCIARIOS - 60 MESES - REDUCAO DE ATE 70%                                             </t>
  </si>
  <si>
    <t xml:space="preserve">260273 - DEMAIS DEBITOS - 145 MESES - REDUCAO DE ATE 70% - PREST ESCALONADAS                                 </t>
  </si>
  <si>
    <t xml:space="preserve">260274 - DEBITOS PREVIDENCIARIOS - 60 MESES - REDUCAO DE ATE 70% - PREST ESCALONADAS                         </t>
  </si>
  <si>
    <t xml:space="preserve">260275 - DEMAIS DEBITOS - 144 MESES - REDUCAO DE ATE 70% - ASSOCIACAO PRIVADA - PRES ESCALONADAS             </t>
  </si>
  <si>
    <t xml:space="preserve">260276 - DEBITOS PREVIDENCIARIOS - 60 MESES - REDUCAO DE ATE 70% - ASSOCIACAO PRIVADA - PREST ESCALONADAS    </t>
  </si>
  <si>
    <t xml:space="preserve">260277 - DEMAIS DEBITOS - 130 MESES - REDUCAO DE ATE 50% - MICRO/EPP                                         </t>
  </si>
  <si>
    <t xml:space="preserve">260278 - DEBITOS PREVIDENCIARIOS - 45 MESES - REDUCAO DE ATE 50% - MICRO/EPP                                 </t>
  </si>
  <si>
    <t xml:space="preserve">260279 - DEMAIS DEBITOS - 145 MESES - REDUCAO DE ATE 70% - IES - PREST ESCALONADAS - 1P                      </t>
  </si>
  <si>
    <t xml:space="preserve">260281 - DEBITOS PREVIDENCIARIOS - 60 MESES - REDUCAO DE ATE 70% - IES - PREST ESCALONADAS                   </t>
  </si>
  <si>
    <t xml:space="preserve">260282 - DEMAIS DEBITOS - 120 MESES - REDUCAO DE ATE 70% - RECUP JUDICIAL - PREST ESCALONADAS                </t>
  </si>
  <si>
    <t xml:space="preserve">260283 - DEBITOS PREVIDENCIARIOS - 60 MESES - REDUCAO DE ATE 70% - RECUP JUDICIAL - PREST ESCALONADAS        </t>
  </si>
  <si>
    <t xml:space="preserve">260284 - DEMAIS DEBITOS - 145 MESES - REDUCAO DE ATE 70% - PERSE - PREST ESCALONADAS                         </t>
  </si>
  <si>
    <t xml:space="preserve">260285 - DEBITOS PREVIDENCIARIOS - 60 MESES - REDUCAO DE ATE 70% - PERSE - PREST ESCALONADAS                 </t>
  </si>
  <si>
    <t xml:space="preserve">260286 - DEMAIS DEBITOS - 76 MESES - REDUCAO DE ATE 50% - PRESTACOES ESCALONADAS - COMPL                     </t>
  </si>
  <si>
    <t xml:space="preserve">260287 - DEBITOS PREVIDENCIARIOS - 52 MESES - REDUCAO DE ATE 50% - PREST ESCALONADAS - COMPL                 </t>
  </si>
  <si>
    <t xml:space="preserve">260288 - DEMAIS DEBITOS - 109 MESES - REDUCAO DE ATE 70% - PRESTACOES ESCALONADAS - RECUPERACAO JUD - COMPL  </t>
  </si>
  <si>
    <t xml:space="preserve">260289 - DEMAIS DEBITOS - 137 MESES - REDUCAO DE ATE 70% - IES - PREST ESCALONADAS - COMPL                   </t>
  </si>
  <si>
    <t xml:space="preserve">260291 - DEBITOS PREVIDENCIARIOS - 60 MESES - REDUCAO DE ATE 70% - ASSOCIACAO PRIVADA                        </t>
  </si>
  <si>
    <t xml:space="preserve">260292 - DEBITOS PREVIDENCIARIOS - A VISTA - REDUCAO DE ATE 70%                                              </t>
  </si>
  <si>
    <t xml:space="preserve">260293 - DEMAIS DEBITOS - 84 MESES - REDUCAO DE ATE 50% - PRESTACOES ESCALONADAS                             </t>
  </si>
  <si>
    <t xml:space="preserve">260294 - DEBITOS PREVIDENCIARIOS - 60 MESES - REDUCAO DE ATE 50% - PRESTACOES ESCALONADAS                    </t>
  </si>
  <si>
    <t xml:space="preserve">260295 - DEMAIS DEBITOS - 84 MESES - REDUCAO DE ATE 50% - PRESTACOES ESCALONADAS                             </t>
  </si>
  <si>
    <t xml:space="preserve">260296 - DEBITOS PREVIDENCIARIOS - 60 MESES - REDUCAO DE ATE 50% - PRESTACOES ESCALONADAS                    </t>
  </si>
  <si>
    <t xml:space="preserve">260297 - DEMAIS DEBITOS - 120 MESES - REDUCAO DE ATE 70% - RECUP JUDICIAL - PREST ESCALONADAS                </t>
  </si>
  <si>
    <t xml:space="preserve">260298 - DEBITOS PREVIDENCIARIOS - 60 MESES - REDUCAO DE ATE 70% - RECUP JUDICIAL - PREST ESCALONADAS        </t>
  </si>
  <si>
    <t xml:space="preserve">260301 - DEMAIS DEBITOS - 120 MESES - REDUCAO DE ATE 70% - RECUP JUDICIAL - PREST ESCALONADAS                </t>
  </si>
  <si>
    <t xml:space="preserve">260302 - DEBITOS PREVIDENCIARIOS - 60 MESES - REDUCAO DE ATE 70% - RECUP JUDICIAL - PREST ESCALONADAS        </t>
  </si>
  <si>
    <t xml:space="preserve">260303 - DEMAIS DEBITOS - 84 MESES - REDUCAO DE ATE 50%                                                      </t>
  </si>
  <si>
    <t xml:space="preserve">260305 - DEMAIS DEBITOS - 84 MESES - REDUCAO DE ATE 50% - PRESTACOES ESCALONADAS                             </t>
  </si>
  <si>
    <t xml:space="preserve">260306 - DEMAIS DEBITOS - 84 MESES - REDUCAO DE ATE 50% - PRESTACOES ESCALONADAS                             </t>
  </si>
  <si>
    <t xml:space="preserve">260307 - DEBITOS PREVIDENCIARIOS - 60 MESES - REDUCAO DE ATE 50% - PRESTACOES ESCALONADAS                    </t>
  </si>
  <si>
    <t xml:space="preserve">260308 - DEBITOS PREVIDENCIARIOS - 39 MESES - REDUCAO DE 50,16% - COMPL                                      </t>
  </si>
  <si>
    <t xml:space="preserve">260309 - DEMAIS DEBITOS - 63 MESES - REDUCAO DE 48% - PREST ESCALONADAS - COMPL                              </t>
  </si>
  <si>
    <t xml:space="preserve">260310 - DEMAIS DEBITOS - 84 MESES - REDUCAO DE ATE 45,22% - PRESTACOES ESCALONADAS                          </t>
  </si>
  <si>
    <t xml:space="preserve">260311 - DEMAIS DEBITOS - 120 MESES - REDUCAO DE ATE 70% - RECUP JUDICIAL - PREST ESCALONADAS                </t>
  </si>
  <si>
    <t xml:space="preserve">260312 - DEBITOS PREVIDENCIARIOS - 60 MESES - REDUCAO DE ATE 45,22% - PRESTACOES ESCALONADAS                 </t>
  </si>
  <si>
    <t xml:space="preserve">260313 - DEBITOS PREVIDENCIARIOS - 60 MESES - REDUCAO DE ATE 70% - RECUP JUDICIAL - PREST ESCALONADAS        </t>
  </si>
  <si>
    <t xml:space="preserve">260315 - DEBITOS PREVIDENCIARIOS - 60 MESES - REDUCAO DE ATE 70% - PERSE                                     </t>
  </si>
  <si>
    <t xml:space="preserve">260320 - DEMAIS DEBITOS - 84 MESES - REDUCAO DE ATE 50% - PRESTACOES ESCALONADAS                             </t>
  </si>
  <si>
    <t xml:space="preserve">260321 - DEBITOS PREVIDENCIARIOS - 60 MESES - REDUCAO DE ATE 50% - PREST ESCALONADAS                         </t>
  </si>
  <si>
    <t xml:space="preserve">260322 - DEMAIS DEBITOS E PREVIDENCIARIO - 24 MESES - REDUCAO DE ATE 50% - PRESTACOES ESCALONADAS            </t>
  </si>
  <si>
    <t xml:space="preserve">260323 - DEMAIS DEBITOS - 145 MESES - REDUCAO DE ATE 70% - PERSE - PREST ESCALONADAS                         </t>
  </si>
  <si>
    <t xml:space="preserve">260326 - DEMAIS DEBITOS - 139 MESES - REDUCAO DE ATE 70% - PERSE - PREST ESCALONADAS                         </t>
  </si>
  <si>
    <t xml:space="preserve">260327 - DEBITOS PREVIDENCIARIOS - 54 MESES - REDUCAO DE ATE 70% - PERSE - PREST ESCALONADAS                 </t>
  </si>
  <si>
    <t xml:space="preserve">260328 - DEMAIS DEBITOS - 144 MESES - REDUCAO DE ATE 67,80% - PESSOA NATURAL - ENTRADA                       </t>
  </si>
  <si>
    <t xml:space="preserve">260329 - DEBITOS PREVIDENCIARIOS - A VISTA - REDUCAO DE ATE 60,55% - PESSOA NATURAL                          </t>
  </si>
  <si>
    <t xml:space="preserve">260330 - DEMAIS DEBITOS - 111 MESES - REDUCAO DE ATE 70% - RJ - PREST ESCALONADAS - COMPL                    </t>
  </si>
  <si>
    <t xml:space="preserve">260331 - DEBITOS PREVIDENCIARIOS - 51 MESES - REDUCAO DE ATE 70% - RJ - PREST ESCALONADAS  - COMPL           </t>
  </si>
  <si>
    <t xml:space="preserve">260334 - DEMAIS DEBITOS -  145 MESES - REDUCAO DE ATE 70% - ASSOCIACAO PRIVADA                               </t>
  </si>
  <si>
    <t xml:space="preserve">260335 - DEBITOS PREVIDENCIARIOS - 60 MESES - REDUCAO DE ATE 70% - ASSOCIACAO PRIVADA                        </t>
  </si>
  <si>
    <t xml:space="preserve">260337 - DEMAIS DEBITOS - 44 MESES - REDUCAO DE ATE 50% - PRESTACOES ESCALONADAS                             </t>
  </si>
  <si>
    <t xml:space="preserve">260338 - DEBITOS PREVIDENCIARIOS - 44 MESES - REDUCAO DE ATE 50% - PREST ESCALONADAS                         </t>
  </si>
  <si>
    <t xml:space="preserve">260339 - DEMAIS DEBITOS - 145 MESES - REDUCAO DE ATE 38% - ASSOCIACAO PRIVADA - PREST ESCALONADAS            </t>
  </si>
  <si>
    <t xml:space="preserve">260340 - DEBITOS PREVIDENCIARIOS - 60 MESES - REDUCAO DE ATE 38% - ASSOCIACAO PRIVADA - PREST ESCALONADAS    </t>
  </si>
  <si>
    <t xml:space="preserve">260347 - DEMAIS DEBITOS - 145 MESES - REDUCAO DE ATE 38% - SANTA CASA - PRES ESCALONADAS                     </t>
  </si>
  <si>
    <t xml:space="preserve">260348 - DEBITOS PREVIDENCIARIOS - 60 MESES - REDUCAO DE ATE 38% - SANTA CASA - PREST ESCALONADAS            </t>
  </si>
  <si>
    <t xml:space="preserve">260351 - DEMAIS DEBITOS -  145 MESES - REDUCAO DE ATE 70% - FUNDACAO PRIVADA                                 </t>
  </si>
  <si>
    <t xml:space="preserve">260352 - DEMAIS DEBITOS - 145 MESES - REDUCAO DE ATE 65% - PESSOA NATURAL                                    </t>
  </si>
  <si>
    <t xml:space="preserve">260353 - DEBITOS PREVIDENCIARIOS - 60 MESES - REDUCAO DE ATE 65% - PESSOA NATURAL                            </t>
  </si>
  <si>
    <t xml:space="preserve">260354 - DEMAIS DEBITOS - A VISTA - REDUCAO DE ATE 70%                                                       </t>
  </si>
  <si>
    <t xml:space="preserve">260355 - DEMAIS DEBITOS - 120 MESES - REDUCAO DE ATE 70% - RECUPERACAO JUDICIAL - PREST ESCALONADAS E REND   </t>
  </si>
  <si>
    <t xml:space="preserve">260356 - DEBITOS PREVIDENCIARIOS - 60 MESES - REDUCAO DE ATE 70% - RECUP JUDICIAL - PREST ESCALONADA/REND    </t>
  </si>
  <si>
    <t xml:space="preserve">260357 - DEMAIS DEBITOS - 107 MESES - REDUCAO DE ATE 70% - RECUPERACAO JUDICIDAL                             </t>
  </si>
  <si>
    <t xml:space="preserve">260358 - DEMAIS DEBITOS - 65 MESES - REDUCAO DE ATE 50% - ADITIVO                                            </t>
  </si>
  <si>
    <t xml:space="preserve">260359 - DEMAIS DEBITOS - 84 MESES - REDUCAO DE ATE 50% - PRESTACOES ESCALONADAS                             </t>
  </si>
  <si>
    <t xml:space="preserve">260360 - DEBITOS PREVIDENCIARIOS - 60 MESES - REDUCAO DE ATE 50% - PREST ESCALONADAS                         </t>
  </si>
  <si>
    <t xml:space="preserve">260361 - DEMAIS DEBITOS - 120 MESES - REDUCAO DE ATE 70% - RECUP JUDICIAL - PREST ESCALONADAS                </t>
  </si>
  <si>
    <t xml:space="preserve">260362 - DEBITOS PREVIDENCIARIOS - 60 MESES - REDUCAO DE ATE 70%  - PORTE MICRO/EPP                          </t>
  </si>
  <si>
    <t xml:space="preserve">260363 - DEMAIS DEBITOS - 106 MESES - REDUCAO DE ATE 70% - PRESTACOES ESCALONADAS - RECUPERACAO JUD - COMPL  </t>
  </si>
  <si>
    <t xml:space="preserve">260364 - DEMAIS DEBITOS - 145 MESES - REDUCAO DE ATE 70% - PORTE MICRO/EPP                                   </t>
  </si>
  <si>
    <t xml:space="preserve">260365 - SIMPLES NACIONAL - 145 MESES - REDUCAO DE ATE 70%                                                   </t>
  </si>
  <si>
    <t xml:space="preserve">260366 - DEMAIS DEBITOS - 145 MESES - REDUCAO DE ATE 65% - PORTE MICRO/EPP - PREST ESCALONADAS               </t>
  </si>
  <si>
    <t xml:space="preserve">260367 - DEMAIS DEBITOS - 145 MESES - REDUCAO DE ATE 70% - PORTE MICRO/EPP - PREST ESCALONADAS               </t>
  </si>
  <si>
    <t xml:space="preserve">260368 - DEBITOS PREVIDENCIARIOS - 60 MESES - REDUCAO DE ATE 70% - PORTE MICRO/EPP - PREST ESCALONADAS       </t>
  </si>
  <si>
    <t xml:space="preserve">260369 - SIMPLES NACIONAL - 145 MESES - REDUCAO DE ATE 70% - PSERSE - ENTRADA                                </t>
  </si>
  <si>
    <t xml:space="preserve">260370 - DEMAIS DEBITOS - 141 MESES - REDUCAO DE ATE 70%                                                     </t>
  </si>
  <si>
    <t xml:space="preserve">260371 - DEMAIS DEBITOS - 120 MESES - REDUCAO DE ATE 65%                                                     </t>
  </si>
  <si>
    <t xml:space="preserve">260372 - DEBITOS PREVIDENCIARIOS - 60 MESES - REDUCAO DE ATE 65%                                             </t>
  </si>
  <si>
    <t xml:space="preserve">260377 - DEMAIS DEBITOS - 145 MESES - REDUCAO DE ATE 70% - CP - IES-  PREST ESCALONADAS                      </t>
  </si>
  <si>
    <t xml:space="preserve">260378 - DEBITOS PREVIDENCIARIOS - 60 MESES - REDUCAO DE ATE 70% - IES                                       </t>
  </si>
  <si>
    <t xml:space="preserve">260379 - DEMAIS DEBITOS - 145 MESES - REDUCAO DE ATE 70% - PORTE MICRO/EPP - PRESTACOES ESCALONADAS          </t>
  </si>
  <si>
    <t xml:space="preserve">260380 - DEBITOS PREVIDENCIARIOS - 50 MESES - REDUCAO DE ATE 67,84% - PREST ESCALONADAS - COMP               </t>
  </si>
  <si>
    <t xml:space="preserve">260381 - DEMAIS DEBITOS - 4 ANOS - REDUCAO DE ATE 50% - ENTRADA - PREST ESCALONADAS                          </t>
  </si>
  <si>
    <t xml:space="preserve">260382 - DEBITOS PREVIDENCIARIOS - 4 ANOS - REDUCAO DE ATE 53% - ENTRADA - PREST ESCALONADAS                 </t>
  </si>
  <si>
    <t xml:space="preserve">260383 - DEMAIS DEBITOS - 145 MESES - REDUCAO DE ATE 70% - EMP IND - PRESTACOES ESCALONADAS - CP             </t>
  </si>
  <si>
    <t xml:space="preserve">260384 - DEMAIS DEBITOS - 108 MESES - REDUCAO DE ATE 65% - PRESTACOES ESCALONADAS                            </t>
  </si>
  <si>
    <t xml:space="preserve">260385 - DEBITOS PREVIDENCIARIOS - 60 MESES - REDUCAO DE ATE 70% - EMP IND - CP                              </t>
  </si>
  <si>
    <t xml:space="preserve">260386 - DEMAIS DEBITOS - 120 MESES - REDUCAO DE ATE 65% - CP                                                </t>
  </si>
  <si>
    <t xml:space="preserve">260387 - DEBITOS PREVIDENCIARIOS - 60 MESES - REDUCAO DE ATE 65% - CP                                        </t>
  </si>
  <si>
    <t xml:space="preserve">260388 - DEBITOS PREVIDENCIARIOS - 60 MESES - REDUCAO DE ATE 65%                                             </t>
  </si>
  <si>
    <t xml:space="preserve">260389 - DEMAIS DEBITOS - 120 MESES - REDUCAO DE ATE 70% - REC JUDICIAL - PRESTACOES ESCALONADAS             </t>
  </si>
  <si>
    <t xml:space="preserve">260390 - DEBITOS PREVIDENCIARIOS - 60 MESES - REDUCAO DE ATE 70% - REC JUDICIAL - PREST ESCALONADA           </t>
  </si>
  <si>
    <t xml:space="preserve">260396 - DEMAIS DEBITOS - 84 MESES - REDUCAO DE ATE 50% - COMPL                                              </t>
  </si>
  <si>
    <t xml:space="preserve">260399 - DEMAIS DEBITOS - 111 MESES - REDUCAO DE ATE 70% - RJ - PRESTACOES ESCALONADAS - COMPL               </t>
  </si>
  <si>
    <t xml:space="preserve">260400 - DEMAIS DEBITOS - 120 MESES - REDUCAO DE ATE 60% - PREST ESCALONADAS                                 </t>
  </si>
  <si>
    <t xml:space="preserve">260401 - DEBITOS PREVIDENCIARIOS - 60 MESES - REDUCAO DE ATE 60% - PREST ESCALONADAS                         </t>
  </si>
  <si>
    <t xml:space="preserve">260407 - DEBITOS PREVIDENCIARIOS - 56 MESES - REDUCAO DE ATE 50% - PRESTACOES ESCALONADAS  - COMPL           </t>
  </si>
  <si>
    <t xml:space="preserve">260408 - DEMAIS DEBITOS - 120 MESES - REDUCAO DE ATE 70% - RECUP JUDICIAL - PREST ESCALONADAS                </t>
  </si>
  <si>
    <t xml:space="preserve">260409 - DEBITOS PREVIDENCIARIOS - 60 MESES - REDUCAO DE ATE 70% - RECUP JUDICIAL - PREST ESCALONADAS        </t>
  </si>
  <si>
    <t xml:space="preserve">260411 - DEBITOS PREVIDENCIARIOS - 60 MESES - REDUCAO DE ATE 65% - PRESTACOES ESCALONADAS                    </t>
  </si>
  <si>
    <t xml:space="preserve">260413 - DEBITOS PREVIDENCIARIOS - 60 MESES - REDUCAO DE ATE 38% - SANTA CASA - PREST ESCALONADAS            </t>
  </si>
  <si>
    <t xml:space="preserve">2701 - EMPRESARIO INDIVIDUAL - ATE 48 MESES - REDUCAO TOTAL ATE 70%                                        </t>
  </si>
  <si>
    <t xml:space="preserve">2702 - EMPRESARIO INDIVIDUAL - ATE 72 MESES - REDUCAO TOTAL ATE 60%                                        </t>
  </si>
  <si>
    <t xml:space="preserve">2703 - EMPRESARIO INDIVIDUAL - ATE 96 MESES - REDUCAO TOTAL ATE 50%                                        </t>
  </si>
  <si>
    <t xml:space="preserve">2704 - EMPRESARIO INDIVIDUAL - ATE 120 MESES - REDUCAO TOTAL ATE 40%                                       </t>
  </si>
  <si>
    <t xml:space="preserve">2705 - EMPRESARIO INDIVIDUAL - ATE 145 MESES - REDUCAO TOTAL ATE 30%                                       </t>
  </si>
  <si>
    <t xml:space="preserve">2706 - MICROEMPRESA E EMPRESA DE PEQUENO PORTE - ATE 48 MESES - REDUCAO TOTAL ATE 70%                      </t>
  </si>
  <si>
    <t xml:space="preserve">2707 - MICROEMPRESA E EMPRESA DE PEQUENO PORTE - ATE 72 MESES - REDUCAO TOTAL ATE 60%                      </t>
  </si>
  <si>
    <t xml:space="preserve">2708 - MICROEMPRESA E EMPRESA DE PEQUENO PORTE - ATE 96 MESES - REDUCAO TOTAL ATE 50%                      </t>
  </si>
  <si>
    <t xml:space="preserve">2709 - MICROEMPRESA E EMPRESA DE PEQUENO PORTE - ATE 120 MESES - REDUCAO TOTAL ATE 40%                     </t>
  </si>
  <si>
    <t xml:space="preserve">27010 - MICROEMPRESA E EMPRESA DE PEQUENO PORTE - ATE 145 MESES - REDUCAO TOTAL ATE 30%                     </t>
  </si>
  <si>
    <t xml:space="preserve">27011 - INSTITUICAO DE ENSINO - ATE 48 MESES - REDUCAO TOTAL ATE 70%                                        </t>
  </si>
  <si>
    <t xml:space="preserve">27012 - INSTITUICAO DE ENSINO - ATE 72 MESES - REDUCAO TOTAL ATE 60%                                        </t>
  </si>
  <si>
    <t xml:space="preserve">27013 - INSTITUICAO DE ENSINO - ATE 96 MESES - REDUCAO TOTAL ATE 50%                                        </t>
  </si>
  <si>
    <t xml:space="preserve">27014 - INSTITUICAO DE ENSINO - ATE 120 MESES - REDUCAO TOTAL ATE 40%                                       </t>
  </si>
  <si>
    <t xml:space="preserve">27015 - INSTITUICAO DE ENSINO - ATE 145 MESES - REDUCAO TOTAL ATE 30%                                       </t>
  </si>
  <si>
    <t xml:space="preserve">27016 - SANTA CASA, COOPERATIVA E ORGANIZACAO DA SOCIEDADE CIVIL - ATE 48 MESES - REDUCAO TOTAL ATE 70%     </t>
  </si>
  <si>
    <t xml:space="preserve">27017 - SANTA CASA, COOPERATIVA E ORGANIZACAO DA SOCIEDADE CIVIL - ATE 72 MESES - REDUCAO TOTAL ATE 60%     </t>
  </si>
  <si>
    <t xml:space="preserve">27018 - SANTA CASA, COOPERATIVA E ORGANIZACAO DA SOCIEDADE CIVIL - ATE 96 MESES - REDUCAO TOTAL ATE 50%     </t>
  </si>
  <si>
    <t xml:space="preserve">27019 - SANTA CASA, COOPERATIVA E ORGANIZACAO DA SOCIEDADE CIVIL - ATE 120 MESES - REDUCAO TOTAL ATE 40%    </t>
  </si>
  <si>
    <t xml:space="preserve">27020 - SANTA CASA, COOPERATIVA E ORGANIZACAO DA SOCIEDADE CIVIL - ATE 145 MESES - REDUCAO TOTAL ATE 30%    </t>
  </si>
  <si>
    <t xml:space="preserve">27021 - DEMAIS PESSOAS JURIDICAS - ATE 48 MESES - REDUCAO TOTAL ATE 50%                                     </t>
  </si>
  <si>
    <t xml:space="preserve">27022 - DEMAIS PESSOAS JURIDICAS - ATE 60 MESES - REDUCAO TOTAL ATE 45%                                     </t>
  </si>
  <si>
    <t xml:space="preserve">27023 - DEMAIS PESSOAS JURIDICAS - ATE 72 MESES - REDUCAO TOTAL ATE 40%                                     </t>
  </si>
  <si>
    <t xml:space="preserve">27024 - DEMAIS PESSOAS JURIDICAS - ATE 84 MESES - REDUCAO TOTAL ATE 35%                                     </t>
  </si>
  <si>
    <t xml:space="preserve">27025 - PESSOA NATURAL - ATE 145 MESES - REDUCAO TOTAL ATE 70%                                              </t>
  </si>
  <si>
    <t xml:space="preserve">27026 - EMPRESARIO INDIVIDUAL - FALIDO OU EM RECUPERACAO JUDICIAL - ATE 145 MESES - REDUCAO TOTAL ATE 70%   </t>
  </si>
  <si>
    <t xml:space="preserve">27027 - MICROEMPRESA E EPP - FALIDA OU EM RECUP JUDICIAL - ATE 145 MESES - REDUCAO TOTAL ATE 70%            </t>
  </si>
  <si>
    <t xml:space="preserve">27028 - INSTITUICAO DE ENSINO - FALIDA OU EM RECUP JUDICIAL - ATE 145 MESES - REDUCAO TOTAL ATE 70%         </t>
  </si>
  <si>
    <t xml:space="preserve">27029 - STA CASA, COOPERATIVA E ORG SOC CIVIL - FALIDA OU RECUP JUD - ATE 145 MESES - REDUCAO TOTAL ATE 70% </t>
  </si>
  <si>
    <t xml:space="preserve">27030 - DEMAIS PESSOAS JURIDICAS - FALIDAS - ATE 84 MESES - REDUCAO TOTAL ATE 50%                           </t>
  </si>
  <si>
    <t xml:space="preserve">27031 - PESSOA JURIDICA DE DIREITO PUBLICO - ATE 84 MESES - REDUCAO TOTAL ATE 50%                           </t>
  </si>
  <si>
    <t xml:space="preserve">27032 - DEMAIS PESSOAS JURIDICAS - FALIDAS - ATE 84 MESES - REDUCAO TOTAL ATE 50%                           </t>
  </si>
  <si>
    <t xml:space="preserve">27033 - MICROEMPRESA E EPP - FALIDA OU EM RECUPERACAO JUDICIAL - ATE 145 MESES - REDUCAO TOTAL ATE 70%      </t>
  </si>
  <si>
    <t xml:space="preserve">27034 - MANUAL - DEMAIS PESSOAS JURIDICAS - ATE 72 MESES - REDUCAO TOTAL ATE 40%                            </t>
  </si>
  <si>
    <t xml:space="preserve">27035 - MANUAL - DEMAIS PESSOAS JURIDICAS - ATE 84 MESES - REDUCAO ATE 35%                                  </t>
  </si>
  <si>
    <t xml:space="preserve">27036 - MANUAL - DEMAIS PESSOAS JURIDICAS - RECUP JUD - ATE 84 MESES - REDUCAO TOTAL ATE 50% - SEM VEDACAO  </t>
  </si>
  <si>
    <t xml:space="preserve">27037 - CORRESP - PESSOA NATURAL - ATE 145 MESES - REDUCAO DE ATE 42,69%                                    </t>
  </si>
  <si>
    <t xml:space="preserve">27038 - DEMAIS PESSOAS JURIDICAS - EM RECUP JUDICIAL - ATE 120 MESES - REDUCAO TOTAL ATE 70%                </t>
  </si>
  <si>
    <t xml:space="preserve">27039 - DEMAIS PESSOAS JURIDICAS - EM RECUP JUDICIAL - ATE 120 MESES - REDUCAO TOTAL ATE 70%                </t>
  </si>
  <si>
    <t xml:space="preserve">27041 - MANUAL - DEMAIS PESSOAS JURIDICAS - ATE 48 MESES - REDUCAO TOTAL ATE 50%                            </t>
  </si>
  <si>
    <t xml:space="preserve">27042 - RECUPERACAO EXTRAJUDICIAL - ATE 84 MESES - REDUCAO TOTAL ATE 35%                                    </t>
  </si>
  <si>
    <t xml:space="preserve">27043 - CORRESP - PESSOA NATURAL - ATE 145 MESES - REDUCAO 56,09%                                           </t>
  </si>
  <si>
    <t xml:space="preserve">27044 - CORRESP - PESSOA NATURAL - ATE 145 MESES - REDUCAO DE ATE 70%                                       </t>
  </si>
  <si>
    <t xml:space="preserve">27045 - CORRESP - PESSOA NATURAL - ATE 145 MESES - REDUCAO DE ATE 15,18%                                    </t>
  </si>
  <si>
    <t xml:space="preserve">27046 - CORRESP - PESSOA NATURAL - ATE 145 MESES - REDUCAO 57,50%                                           </t>
  </si>
  <si>
    <t xml:space="preserve">27047 - MANUAL - DEMAIS PESSOAS JURIDICAS - ATE 84 MESES - REDUCAO ATE 21,96%                               </t>
  </si>
  <si>
    <t xml:space="preserve">27048 - PESSOA NATURAL - ATE 145 MESES - REDUCAO DE ATE 70% - CORRESPONSAVEL - G                            </t>
  </si>
  <si>
    <t xml:space="preserve">27049 - MICROEMPRESA E EMPRESA DE PEQUENO PORTE - ATE 145 MESES - REDUCAO TOTAL ATE 15,78%                  </t>
  </si>
  <si>
    <t xml:space="preserve">27050 - CORRESP -  DEMAIS PESSOAS JURIDICAS - ATE 48 MESES - REDUCAO TOTAL ATE 50% - G                      </t>
  </si>
  <si>
    <t xml:space="preserve">27051 - DEMAIS PESSOAS JURIDICAS - ATE 48 MESES - REDUCAO TOTAL ATE 65%                                     </t>
  </si>
  <si>
    <t xml:space="preserve">27052 - DEMAIS PESSOAS JURIDICAS - ATE 72 MESES - REDUCAO TOTAL ATE 55%                                     </t>
  </si>
  <si>
    <t xml:space="preserve">27053 - DEMAIS PESSOAS JURIDICAS - ATE 96 MESES - REDUCAO TOTAL ATE 45%                                     </t>
  </si>
  <si>
    <t xml:space="preserve">27054 - DEMAIS PESSOAS JURIDICAS - ATE 120 MESES - REDUCAO TOTAL ATE 35%                                    </t>
  </si>
  <si>
    <t xml:space="preserve">27055 - DEMAIS PESSOAS JURIDICAS - FALIDAS - ATE 120 MESES - REDUCAO TOTAL ATE 65%                          </t>
  </si>
  <si>
    <t xml:space="preserve">27057 - CORRESP - PESSOA NATURAL - ATE 145 MESES - REDUCAO DE ATE 70%                                       </t>
  </si>
  <si>
    <t xml:space="preserve">27058 - MANUAL - MICROEMPRESA E EMPRESA DE PEQUENO PORTE - ATE 120 MESES - REDUCAO TOTAL ATE 38,04%         </t>
  </si>
  <si>
    <t xml:space="preserve">27059 - MANUAL - MICROEMPRESA E EMPRESA DE PEQUENO PORTE - ATE 48 MESES - REDUCAO TOTAL ATE 70%             </t>
  </si>
  <si>
    <t xml:space="preserve">2801 - EMPRESARIO INDIVIDUAL - ATE 48 MESES - REDUCAO TOTAL ATE 70%                                        </t>
  </si>
  <si>
    <t xml:space="preserve">2802 - EMPRESARIO INDIVIDUAL - ATE 60 MESES - REDUCAO TOTAL ATE 60%                                        </t>
  </si>
  <si>
    <t xml:space="preserve">2803 - MICROEMPRESA E EMPRESA DE PEQUENO PORTE - ATE 48 MESES - REDUCAO TOTAL ATE 70%                      </t>
  </si>
  <si>
    <t xml:space="preserve">2804 - MICROEMPRESA E EMPRESA DE PEQUENO PORTE - ATE 60 MESES - REDUCAO TOTAL ATE 60%                      </t>
  </si>
  <si>
    <t xml:space="preserve">2805 - INSTITUICAO DE ENSINO - ATE 48 MESES - REDUCAO TOTAL ATE 70%                                        </t>
  </si>
  <si>
    <t xml:space="preserve">2806 - INSTITUICAO DE ENSINO - ATE 60 MESES - REDUCAO TOTAL ATE 60%                                        </t>
  </si>
  <si>
    <t xml:space="preserve">2807 - SANTA CASA, COOPERATIVA E ORGANIZACAO SOCIEDADE CIVIL - ATE 48 MESES - REDUCAO TOTAL ATE 70%        </t>
  </si>
  <si>
    <t xml:space="preserve">2808 - SANTA CASA, COOPERATIVA E ORGANIZACAO SOCIEDADE CIVIL - ATE 60 MESES - REDUCAO TOTAL ATE 60%        </t>
  </si>
  <si>
    <t xml:space="preserve">2809 - DEMAIS PESSOAS JURIDICAS - ATE 48 MESES - REDUCAO TOTAL ATE 50%                                     </t>
  </si>
  <si>
    <t xml:space="preserve">28010 - DEMAIS PESSOAS JURIDICAS - ATE 60 MESES - REDUCAO TOTAL ATE 45%                                     </t>
  </si>
  <si>
    <t xml:space="preserve">28011 - PESSOA NATURAL - ATE 60 MESES - REDUCAO TOTAL ATE 70%                                               </t>
  </si>
  <si>
    <t xml:space="preserve">28012 - EMPRESARIO INDIVIDUAL - FALIDO OU EM RECUPERACAO JUDICIAL - ATE 60 MESES - REDUCAO TOTAL ATE 70%    </t>
  </si>
  <si>
    <t xml:space="preserve">28013 - MICROEMPRESA E EPP - FALIDA OU EM RECUPERACAO JUDICIAL - ATE 60 MESES - REDUCAO TOTAL ATE 70%       </t>
  </si>
  <si>
    <t xml:space="preserve">28014 - INSTITUICAO DE ENSINO - FALIDA OU EM RECUPERACAO JUDICIAL - ATE 60 MESES - REDUCAO TOTAL ATE 70%    </t>
  </si>
  <si>
    <t xml:space="preserve">28015 - STA CASA, COOPERATIVA E ORG SOC CIVIL - FALIDA OU RECUP JUD - ATE 60 MESES - REDUCAO TOTAL ATE 70%  </t>
  </si>
  <si>
    <t xml:space="preserve">28016 - DEMAIS PESSOAS JURIDICAS - FALIDAS - ATE 60 MESES - REDUCAO TOTAL ATE 50%                           </t>
  </si>
  <si>
    <t xml:space="preserve">28017 - PESSOA JURIDICA DE DIREITO PUBLICO - ATE 60 MESES - REDUCAO TOTAL ATE 50%                           </t>
  </si>
  <si>
    <t xml:space="preserve">28018 - DEMAIS PESSOAS JURIDICAS - FALIDAS - ATE 60 MESES - REDUCAO TOTAL ATE 50%                           </t>
  </si>
  <si>
    <t xml:space="preserve">28019 - MANUAL - DEMAIS PESSOAS JURIDICAS - ATE 48 MESES - REDUCAO TOTAL ATE 50%                            </t>
  </si>
  <si>
    <t xml:space="preserve">28020 - MANUAL - DEMAIS PESSOAS JURIDICAS - RECUP JUD - ATE 60 MESES - REDUCAO TOTAL ATE 50% - SEM VEDACAO  </t>
  </si>
  <si>
    <t xml:space="preserve">28021 - MANUAL - DEMAIS PESSOAS JURIDICAS - ATE 60 MESES - REDUCAO ATE 45%                                  </t>
  </si>
  <si>
    <t xml:space="preserve">28022 - CORRESP - PESSOA NATURAL - ATE 60 MESES - REDUCAO TOTAL ATE 70%                                     </t>
  </si>
  <si>
    <t xml:space="preserve">28023 - MANUAL - DEMAIS PESSOAS JURIDICAS - ATE 48 MESES - REDUCAO TOTAL ATE 50%                            </t>
  </si>
  <si>
    <t xml:space="preserve">28024 - MANUAL - MICROEMPRESA E EMPRESA DE PEQUENO PORTE - ATE 60 MESES - REDUCAO TOTAL ATE 60%             </t>
  </si>
  <si>
    <t xml:space="preserve">28025 - MANUAL - DEMAIS PESSOAS JURIDICAS - ATE 60 MESES                                                    </t>
  </si>
  <si>
    <t xml:space="preserve">28026 - MANUAL - MICROEMPRESA E EMPRESA DE PEQUENO PORTE - ATE 60 MESES                                     </t>
  </si>
  <si>
    <t xml:space="preserve">28027 - DEMAIS PESSOAS JURIDICAS - EM RECUP JUDICIAL - ATE 60 MESES - REDUCAO TOTAL ATE 70%                 </t>
  </si>
  <si>
    <t xml:space="preserve">28028 - DEMAIS PESSOAS JURIDICAS - EM RECUP JUDICIAL - ATE 60 MESES - REDUCAO TOTAL ATE 70%                 </t>
  </si>
  <si>
    <t xml:space="preserve">28029 - MANUAL - DEMAIS PESSOAS JURIDICAS - ATE 60 MESES - REDUCAO ATE 45%                                  </t>
  </si>
  <si>
    <t xml:space="preserve">28030 - MICROEMPRESA E EPP - FALIDA OU EM RECUPERACAO JUDICIAL - ATE 60 MESES - REDUCAO TOTAL ATE 70%       </t>
  </si>
  <si>
    <t xml:space="preserve">28031 - MANUAL - DEMAIS PESSOAS JURIDICAS - ATE 48 MESES - REDUCAO TOTAL ATE 50%                            </t>
  </si>
  <si>
    <t xml:space="preserve">28032 - FUNRURAL - EMPRESARIO INDIVIDUAL - ATE 145 MESES - REDUCAO TOTAL ATE 70%                            </t>
  </si>
  <si>
    <t xml:space="preserve">28033 - FUNRURAL - MICROEMPRESA E EMPRESA DE PEQUENO PORTE - ATE 145 MESES - REDUCAO TOTAL ATE 70%          </t>
  </si>
  <si>
    <t xml:space="preserve">28035 - FUNRURAL - STA CASA, COOPERATIVA E ORG SOCIEDADE CIVIL - ATE 145 MESES - REDUCAO TOTAL ATE 70%      </t>
  </si>
  <si>
    <t xml:space="preserve">28036 - FUNRURAL - DEMAIS PESSOAS JURIDICAS - ATE 84 MESES - REDUCAO TOTAL ATE 50%                          </t>
  </si>
  <si>
    <t xml:space="preserve">28037 - FUNRURAL - PESSOA NATURAL - ATE 145 MESES - REDUCAO TOTAL ATE 70%                                   </t>
  </si>
  <si>
    <t xml:space="preserve">28038 - RECUPERACAO EXTRAJUDICIAL - ATE 60 MESES - REDUCAO ATE 45%                                          </t>
  </si>
  <si>
    <t xml:space="preserve">28039 - FUNRURAL - DEMAIS PESSOAS JURIDICAS EM RECUP JUDICIAL - ATE 120 MESES - REDUCAO TOTAL ATE 70%       </t>
  </si>
  <si>
    <t xml:space="preserve">28040 - MANUAL - MICROEMPRESA E EMPRESA DE PEQUENO PORTE - ATE 60 MESES - DESCONTO DE ATE 15,78%            </t>
  </si>
  <si>
    <t xml:space="preserve">28041 - PESSOA NATURAL - ATE 60 MESES - REDUCAO TOTAL ATE 70% - CORRESPONSAVEL - G                          </t>
  </si>
  <si>
    <t xml:space="preserve">28042 - DEMAIS PESSOAS JURIDICAS - ATE 48 MESES - REDUCAO TOTAL ATE 65%                                     </t>
  </si>
  <si>
    <t xml:space="preserve">28043 - DEMAIS PESSOAS JURIDICAS - ATE 60 MESES - REDUCAO TOTAL ATE 55%                                     </t>
  </si>
  <si>
    <t xml:space="preserve">28044 - DEMAIS PESSOAS JURIDICAS - FALIDAS - ATE 60 MESES - REDUCAO TOTAL ATE 65%                           </t>
  </si>
  <si>
    <t xml:space="preserve">28047 - FUNRURAL - DEMAIS PESSOAS JURIDICAS - ATE 120 MESES - REDUCAO TOTAL ATE 65%                         </t>
  </si>
  <si>
    <t xml:space="preserve">2901 - EMPRESARIO INDIVIDUAL E COOPERATIVA - ATE 12 ANOS - REDUCAO TOTAL ATE 70%                           </t>
  </si>
  <si>
    <t xml:space="preserve">2902 - EMPRESARIO INDIVIDUAL E COOPERATIVA - ATE 24 SEMESTRES - REDUCAO TOTAL ATE 70%                      </t>
  </si>
  <si>
    <t xml:space="preserve">2903 - EMPRESARIO INDIVIDUAL E COOPERATIVA - ATE 145 MESES - REDUCAO TOTAL ATE 70%                         </t>
  </si>
  <si>
    <t xml:space="preserve">2904 - EMPRESARIO INDIVIDUAL E COOPERATIVA - FALIDA OU RECUP JUD - ATE 12 ANOS - REDUCAO TOTAL ATE 70%     </t>
  </si>
  <si>
    <t xml:space="preserve">2906 - EMPRESARIO INDIVIDUAL E COOPERATIVA - FALIDA OU RECUP JUD - ATE 145 MESES - REDUCAO TOTAL ATE 70%   </t>
  </si>
  <si>
    <t xml:space="preserve">2907 - MICROEMPRESA E EMPRESA DE PEQUENO PORTE - ATE 12 ANOS - REDUCAO TOTAL ATE 70%                       </t>
  </si>
  <si>
    <t xml:space="preserve">2909 - MICROEMPRESA E EMPRESA DE PEQUENO PORTE - ATE 145 MESES - REDUCAO TOTAL ATE 70%                     </t>
  </si>
  <si>
    <t xml:space="preserve">29013 - DEMAIS PESSOAS JURIDICAS - ATE 7 ANOS - REDUCAO TOTAL ATE 50%                                       </t>
  </si>
  <si>
    <t xml:space="preserve">29014 - DEMAIS PESSOAS JURIDICAS - ATE 14 SEMESTRES - REDUCAO TOTAL ATE 50%                                 </t>
  </si>
  <si>
    <t xml:space="preserve">29015 - DEMAIS PESSOAS JURIDICAS - ATE 84 MESES - REDUCAO TOTAL ATE 50%                                     </t>
  </si>
  <si>
    <t xml:space="preserve">29018 - DEMAIS PESSOAS JURIDICAS - FALIDAS OU EM RECUP JUDICIAL - ATE 84 MESES - REDUCAO TOTAL ATE 50%      </t>
  </si>
  <si>
    <t xml:space="preserve">29019 - PESSOA NATURAL - ATE 12 ANOS - REDUCAO TOTAL ATE 70%                                                </t>
  </si>
  <si>
    <t xml:space="preserve">29020 - PESSOA NATURAL - ATE 24 SEMESTRES - REDUCAO TOTAL ATE 70%                                           </t>
  </si>
  <si>
    <t xml:space="preserve">29021 - PESSOA NATURAL - ATE 145 MESES - REDUCAO TOTAL ATE 70%                                              </t>
  </si>
  <si>
    <t xml:space="preserve">29022 - PESSOA NATURAL - DEBITOS COM MAIS DE 15 ANOS - ATE 12 ANOS - REDUCAO TOTAL ATE 70%                  </t>
  </si>
  <si>
    <t xml:space="preserve">29023 - PESSOA NATURAL - DEBITOS COM MAIS DE 15 ANOS - ATE 24 SEMESTRES - REDUCAO TOTAL ATE 70%             </t>
  </si>
  <si>
    <t xml:space="preserve">29024 - PESSOA NATURAL - DEBITOS COM MAIS DE 15 ANOS - ATE 145 MESES - REDUCAO TOTAL ATE 70%                </t>
  </si>
  <si>
    <t xml:space="preserve">29025 - EMPRESARIO INDIVIDUAL E COOPERATIVA - DEBITOS MAIS DE 15 ANOS - ATE 12 ANOS - REDUCAO TOTAL ATE 70% </t>
  </si>
  <si>
    <t>29027 - EMPRESARIO INDIVIDUAL E COOPERATIVA - DEBITOS MAIS DE 15 ANOS - ATE 145 MESES - REDUCAO TOTAL ATE 70</t>
  </si>
  <si>
    <t xml:space="preserve">29028 - MICROEMPRESA E EPP - DEBITOS MAIS DE 15 ANOS - ATE 12 ANOS - REDUCAO TOTAL ATE 70%                  </t>
  </si>
  <si>
    <t xml:space="preserve">29030 - MICROEMPRESA E EPP - DEBITOS MAIS DE 15 ANOS - ATE 145 MESES - REDUCAO TOTAL ATE 70%                </t>
  </si>
  <si>
    <t xml:space="preserve">29033 - DEMAIS PESSOAS JURIDICAS - DEBITOS COM MAIS DE 15 ANOS - ATE 84 MESES - REDUCAO TOTAL ATE 50%       </t>
  </si>
  <si>
    <t xml:space="preserve">29044 - PESSOA NATURAL - ATE 12 ANOS - REDUCAO TOTAL ATE 70%                                                </t>
  </si>
  <si>
    <t xml:space="preserve">29045 - CORRESP - PESSOA NATURAL - ATE 12 ANOS - REDUCAO TOTAL ATE 70%                                      </t>
  </si>
  <si>
    <t xml:space="preserve">29046 - CORRESP - PESSOA NATURAL - ATE 24 SEMESTRES - REDUCAO TOTAL ATE 70%                                 </t>
  </si>
  <si>
    <t xml:space="preserve">29049 - EMPRESARIO INDIVIDUAL E COOPERATIVA - FALIDA OU RECUP JUD - ATE 145 MESES - REDUCAO TOTAL ATE 70%   </t>
  </si>
  <si>
    <t xml:space="preserve">29050 - CORRESP - PESSOA NATURAL - ATE 145 MESES - REDUCAO TOTAL ATE 70%                                    </t>
  </si>
  <si>
    <t xml:space="preserve">29051 - DEMAIS PESSOAS JURIDICAS - ATE 10 ANOS - REDUCAO TOTAL ATE 65%                                      </t>
  </si>
  <si>
    <t xml:space="preserve">29052 - DEMAIS PESSOAS JURIDICAS - ATE 20 SEMESTRES - REDUCAO TOTAL ATE 65%                                 </t>
  </si>
  <si>
    <t xml:space="preserve">29053 - DEMAIS PESSOAS JURIDICAS - ATE 120 MESES - REDUCAO TOTAL ATE 65%                                    </t>
  </si>
  <si>
    <t xml:space="preserve">29059 - DEMAIS PESSOAS JURIDICAS - DEBITOS COM MAIS DE 15 ANOS - ATE 120 MESES - REDUCAO TOTAL ATE 65%      </t>
  </si>
  <si>
    <t xml:space="preserve">3001 - MICROEMPRESA E EMPRESA DE PEQUENO PORTE - ATE 145 MESES - REDUCAO TOTAL ATE 70%                     </t>
  </si>
  <si>
    <t xml:space="preserve">3002 - MICROEMPRESA E EPP - FALIDA OU EM RECUP JUDICIAL - ATE 145 MESES - REDUCAO TOTAL ATE 70%            </t>
  </si>
  <si>
    <t xml:space="preserve">3003 - MICROEMPRESA E EPP - FALIDA OU EM RECUP JUDICIAL - ATE 145 MESES - REDUCAO TOTAL ATE 70%            </t>
  </si>
  <si>
    <t xml:space="preserve">3004 - DEBITOS DE SIMPLES NACIONAL - ATE 84 MESES - REDUCAO TOTAL ATE 50%                                  </t>
  </si>
  <si>
    <t xml:space="preserve">3005 - MANUAL - MICROEMPRESA E EMPRESA DE PEQUENO PORTE - ATE 145 MESES - REDUCAO TOTAL ATE 70%            </t>
  </si>
  <si>
    <t xml:space="preserve">3006 - MANUAL - PESSOA FISICA CORRESPONSAVEL - ATE 145 MESES - REDUCAO TOTAL ATE 70%                       </t>
  </si>
  <si>
    <t xml:space="preserve">3007 - PESSOA FISICA CORRESPONSAVEL - ATE 145 MESES - REDUCAO TOTAL ATE 70% - G                            </t>
  </si>
  <si>
    <t xml:space="preserve">3008 - DEBITOS DE SIMPLES NACIONAL - ATE 120 MESES - REDUCAO TOTAL ATE 65%                                 </t>
  </si>
  <si>
    <t xml:space="preserve">3201 - REDUCAO ATE 50% - ATE 12 MESES                                                                      </t>
  </si>
  <si>
    <t xml:space="preserve">3202 - REDUCAO ATE 40% - ATE 41 MESES                                                                      </t>
  </si>
  <si>
    <t xml:space="preserve">3203 - REDUCAO ATE 30% - ATE 60 MESES                                                                      </t>
  </si>
  <si>
    <t xml:space="preserve">3204 - REDUCAO ATE 50% - ATE 12 MESES                                                                      </t>
  </si>
  <si>
    <t xml:space="preserve">3205 - REDUCAO ATE 40% - ATE 41 MESES                                                                      </t>
  </si>
  <si>
    <t xml:space="preserve">3206 - REDUCAO ATE 30% - ATE 60 MESES                                                                      </t>
  </si>
  <si>
    <t xml:space="preserve">3301 - REDUCAO ATE 50% - ATE 12 MESES                                                                      </t>
  </si>
  <si>
    <t xml:space="preserve">3302 - REDUCAO ATE 40% - ATE 41 MESES                                                                      </t>
  </si>
  <si>
    <t xml:space="preserve">3303 - REDUCAO ATE 30% - ATE 60 MESES                                                                      </t>
  </si>
  <si>
    <t xml:space="preserve">3401 - REDUCAO ATE 50% - ATE 12 MESES                                                                      </t>
  </si>
  <si>
    <t xml:space="preserve">3402 - REDUCAO ATE 40% - ATE 41 MESES                                                                      </t>
  </si>
  <si>
    <t xml:space="preserve">3403 - REDUCAO ATE 30% - ATE 60 MESES                                                                      </t>
  </si>
  <si>
    <t xml:space="preserve">3501 - EMPRESARIO INDIVIDUAL - ATE 48 MESES - REDUCAO TOTAL ATE 70%                                        </t>
  </si>
  <si>
    <t xml:space="preserve">3502 - EMPRESARIO INDIVIDUAL - ATE 72 MESES - REDUCAO TOTAL ATE 60%                                        </t>
  </si>
  <si>
    <t xml:space="preserve">3503 - EMPRESARIO INDIVIDUAL - ATE 96 MESES - REDUCAO TOTAL ATE 50%                                        </t>
  </si>
  <si>
    <t xml:space="preserve">3504 - EMPRESARIO INDIVIDUAL - ATE 120 MESES - REDUCAO TOTAL ATE 40%                                       </t>
  </si>
  <si>
    <t xml:space="preserve">3505 - EMPRESARIO INDIVIDUAL - ATE 145 MESES - REDUCAO TOTAL ATE 30%                                       </t>
  </si>
  <si>
    <t xml:space="preserve">3506 - MICROEMPRESA E EMPRESA DE PEQUENO PORTE - ATE 48 MESES - REDUCAO TOTAL ATE 70%                      </t>
  </si>
  <si>
    <t xml:space="preserve">3507 - MICROEMPRESA E EMPRESA DE PEQUENO PORTE - ATE 72 MESES - REDUCAO TOTAL ATE 60%                      </t>
  </si>
  <si>
    <t xml:space="preserve">3508 - MICROEMPRESA E EMPRESA DE PEQUENO PORTE - ATE 96 MESES - REDUCAO TOTAL ATE 50%                      </t>
  </si>
  <si>
    <t xml:space="preserve">3509 - MICROEMPRESA E EMPRESA DE PEQUENO PORTE - ATE 120 MESES - REDUCAO TOTAL ATE 40%                     </t>
  </si>
  <si>
    <t xml:space="preserve">35010 - MICROEMPRESA E EMPRESA DE PEQUENO PORTE - ATE 145 MESES - REDUCAO TOTAL ATE 30%                     </t>
  </si>
  <si>
    <t xml:space="preserve">35011 - INSTITUICAO DE ENSINO - ATE 48 MESES - REDUCAO TOTAL ATE 70%                                        </t>
  </si>
  <si>
    <t xml:space="preserve">35012 - INSTITUICAO DE ENSINO - ATE 72 MESES - REDUCAO TOTAL ATE 60%                                        </t>
  </si>
  <si>
    <t xml:space="preserve">35013 - INSTITUICAO DE ENSINO - ATE 96 MESES - REDUCAO TOTAL ATE 50%                                        </t>
  </si>
  <si>
    <t xml:space="preserve">35014 - INSTITUICAO DE ENSINO - ATE 120 MESES - REDUCAO TOTAL ATE 40%                                       </t>
  </si>
  <si>
    <t xml:space="preserve">35015 - INSTITUICAO DE ENSINO - ATE 145 MESES - REDUCAO TOTAL ATE 30%                                       </t>
  </si>
  <si>
    <t xml:space="preserve">35016 - SANTA CASA, COOPERATIVA E ORGANIZACAO DA SOCIEDADE CIVIL - ATE 48 MESES - REDUCAO TOTAL ATE 70%     </t>
  </si>
  <si>
    <t xml:space="preserve">35017 - SANTA CASA, COOPERATIVA E ORGANIZACAO DA SOCIEDADE CIVIL - ATE 72 MESES - REDUCAO TOTAL ATE 60%     </t>
  </si>
  <si>
    <t xml:space="preserve">35018 - SANTA CASA, COOPERATIVA E ORGANIZACAO DA SOCIEDADE CIVIL - ATE 96 MESES - REDUCAO TOTAL ATE 50%     </t>
  </si>
  <si>
    <t xml:space="preserve">35019 - SANTA CASA, COOPERATIVA E ORGANIZACAO DA SOCIEDADE CIVIL - ATE 120 MESES - REDUCAO TOTAL ATE 40%    </t>
  </si>
  <si>
    <t xml:space="preserve">35020 - SANTA CASA, COOPERATIVA E ORGANIZACAO DA SOCIEDADE CIVIL - ATE 145 MESES - REDUCAO TOTAL ATE 30%    </t>
  </si>
  <si>
    <t xml:space="preserve">35021 - DEMAIS PESSOAS JURIDICAS - ATE 48 MESES - REDUCAO TOTAL ATE 50%                                     </t>
  </si>
  <si>
    <t xml:space="preserve">35022 - DEMAIS PESSOAS JURIDICAS - ATE 60 MESES - REDUCAO TOTAL ATE 45%                                     </t>
  </si>
  <si>
    <t xml:space="preserve">35023 - DEMAIS PESSOAS JURIDICAS - ATE 72 MESES - REDUCAO TOTAL ATE 40%                                     </t>
  </si>
  <si>
    <t xml:space="preserve">35024 - DEMAIS PESSOAS JURIDICAS - ATE 84 MESES - REDUCAO TOTAL ATE 35%                                     </t>
  </si>
  <si>
    <t xml:space="preserve">35025 - PESSOA NATURAL - ATE 145 MESES - REDUCAO TOTAL ATE 70%                                              </t>
  </si>
  <si>
    <t xml:space="preserve">35027 - MANUAL - DEMAIS PESSOAS JURIDICAS - ATE 84 MESES - REDUCAO TOTAL ATE 35%                            </t>
  </si>
  <si>
    <t xml:space="preserve">35032 - DEMAIS PESSOAS JURIDICAS - ATE 48 MESES - REDUCAO TOTAL ATE 65%                                     </t>
  </si>
  <si>
    <t xml:space="preserve">35033 - DEMAIS PESSOAS JURIDICAS - ATE 72 MESES - REDUCAO TOTAL ATE 55%                                     </t>
  </si>
  <si>
    <t xml:space="preserve">35034 - DEMAIS PESSOAS JURIDICAS - ATE 96 MESES - REDUCAO TOTAL ATE 45%                                     </t>
  </si>
  <si>
    <t xml:space="preserve">35035 - DEMAIS PESSOAS JURIDICAS - ATE 120 MESES - REDUCAO TOTAL ATE 35%                                    </t>
  </si>
  <si>
    <t xml:space="preserve">3601 - EMPRESARIO INDIVIDUAL - ATE 48 MESES - REDUCAO TOTAL ATE 70%                                        </t>
  </si>
  <si>
    <t xml:space="preserve">3602 - EMPRESARIO INDIVIDUAL - ATE 60 MESES - REDUCAO TOTAL ATE 60%                                        </t>
  </si>
  <si>
    <t xml:space="preserve">3603 - MICROEMPRESA E EMPRESA DE PEQUENO PORTE - ATE 48 MESES - REDUCAO TOTAL ATE 70%                      </t>
  </si>
  <si>
    <t xml:space="preserve">3604 - MICROEMPRESA E EMPRESA DE PEQUENO PORTE - ATE 60 MESES - REDUCAO TOTAL ATE 60%                      </t>
  </si>
  <si>
    <t xml:space="preserve">3605 - INSTITUICOES DE ENSINO - ATE 48 MESES - REDUCAO TOTAL ATE 70%                                       </t>
  </si>
  <si>
    <t xml:space="preserve">3606 - INSTITUICOES DE ENSINO - ATE 60 MESES - REDUCAO TOTAL ATE 60%                                       </t>
  </si>
  <si>
    <t xml:space="preserve">3607 - SANTA CASA, COOPERATIVA E ORGANIZACAO DA SOCIEDADE CIVIL - ATE 48 MESES - REDUCAO TOTAL ATE 70%     </t>
  </si>
  <si>
    <t xml:space="preserve">3608 - SANTA CASA, COOPERATIVA E ORGANIZACAO DA SOCIEDADE CIVIL - ATE 60 MESES - REDUCAO TOTAL ATE 60%     </t>
  </si>
  <si>
    <t xml:space="preserve">3609 - DEMAIS PESSOAS JURIDICAS - ATE 48 MESES - REDUCAO TOTAL ATE 50%                                     </t>
  </si>
  <si>
    <t xml:space="preserve">36010 - DEMAIS PESSOAS JURIDICAS - ATE 60 MESES - REDUCAO TOTAL ATE 45%                                     </t>
  </si>
  <si>
    <t xml:space="preserve">36011 - PESSOA NATURAL - ATE 60 MESES - REDUCAO TOTAL ATE 70%                                               </t>
  </si>
  <si>
    <t xml:space="preserve">36019 - MANUAL - DEMAIS PESSOAS JURIDICAS - ATE 60 MESES - REDUCAO TOTAL ATE 45%                            </t>
  </si>
  <si>
    <t xml:space="preserve">36020 - MANUAL - MICROEMPRESA E EMPRESA DE PEQUENO PORTE - ATE 48 MESES - REDUCAO TOTAL ATE 70%             </t>
  </si>
  <si>
    <t xml:space="preserve">36021 - MANUAL - MICROEMPRESA E EMPRESA DE PEQUENO PORTE - ATE 48 MESES - REDUCAO TOTAL ATE 70%             </t>
  </si>
  <si>
    <t xml:space="preserve">36022 - DEMAIS PESSOAS JURIDICAS - ATE 48 MESES - REDUCAO TOTAL ATE 65%                                     </t>
  </si>
  <si>
    <t xml:space="preserve">36023 - DEMAIS PESSOAS JURIDICAS - ATE 60 MESES - REDUCAO TOTAL ATE 55%                                     </t>
  </si>
  <si>
    <t xml:space="preserve">3703 - EMPRESARIO INDIVIDUAL E COOPERATIVA  - ATE 145 MESES - REDUCAO TOTAL DE 70%                         </t>
  </si>
  <si>
    <t xml:space="preserve">3706 - MICROEMPRESA E EMPRESA DE PEQUENO PORTE - ATE 145 MESES - REDUCAO TOTAL DE 70%                      </t>
  </si>
  <si>
    <t xml:space="preserve">3708 - DEMAIS PESSOAS JURIDICAS - ATE 14 SEMESTRES - REDUCAO TOTAL DE 50%                                  </t>
  </si>
  <si>
    <t xml:space="preserve">37010 - PESSOA NATURAL - ATE 12 ANOS - REDUCAO TOTAL DE 70%                                                 </t>
  </si>
  <si>
    <t xml:space="preserve">37011 - PESSOA NATURAL - ATE 24 SEMESTRES - REDUCAO TOTAL DE 70%                                            </t>
  </si>
  <si>
    <t xml:space="preserve">37012 - PESSOA NATURAL - ATE 145 MESES - REDUCAO TOTAL DE 70%                                               </t>
  </si>
  <si>
    <t xml:space="preserve">3801 - MICROEMPRESA E EMPRESA DE PEQUENO PORTE - ATE 145 MESES - REDUCAO TOTAL ATE 70%                     </t>
  </si>
  <si>
    <t xml:space="preserve">3802 - DEBITOS DE SIMPLES NACIONAL - ATE 84 MESES - REDUCAO TOTAL ATE 50%                                  </t>
  </si>
  <si>
    <t xml:space="preserve">3803 - MANUAL - MICROEMPRESA E EMPRESA DE PEQUENO PORTE - ATE 145 MESES - REDUCAO TOTAL ATE 70%            </t>
  </si>
  <si>
    <t xml:space="preserve">3804 - MANUAL - MICROEMPRESA E EMPRESA DE PEQUENO PORTE - ATE 145 MESES - REDUCAO TOTAL ATE 70%            </t>
  </si>
  <si>
    <t xml:space="preserve">3805 - MANUAL - MICROEMPRESA E EMPRESA DE PEQUENO PORTE - ATE 145 MESES - REDUCAO TOTAL ATE 70%            </t>
  </si>
  <si>
    <t xml:space="preserve">3806 - MANUAL - MICROEMPRESA E EMPRESA DE PEQUENO PORTE - ATE 145 MESES - REDUCAO TOTAL ATE 70%            </t>
  </si>
  <si>
    <t xml:space="preserve">3807 - MANUAL - MICROEMPRESA E EMPRESA DE PEQUENO PORTE - ATE 145 MESES - REDUCAO TOTAL ATE 70%            </t>
  </si>
  <si>
    <t xml:space="preserve">3808 - MANUAL - MICROEMPRESA E EMPRESA DE PEQUENO PORTE - ATE 145 MESES - REDUCAO TOTAL ATE 70%            </t>
  </si>
  <si>
    <t xml:space="preserve">3809 - MANUAL - MICROEMPRESA E EMPRESA DE PEQUENO PORTE - ATE 145 MESES - REDUCAO TOTAL ATE 70%            </t>
  </si>
  <si>
    <t xml:space="preserve">38010 - MANUAL - MICROEMPRESA E EMPRESA DE PEQUENO PORTE - ATE 145 MESES - REDUCAO TOTAL ATE 70%            </t>
  </si>
  <si>
    <t xml:space="preserve">38011 - MANUAL - MICROEMPRESA E EMPRESA DE PEQUENO PORTE - ATE 145 MESES - REDUCAO TOTAL ATE 70%            </t>
  </si>
  <si>
    <t xml:space="preserve">38012 - MANUAL - MICROEMPRESA E EMPRESA DE PEQUENO PORTE - ATE 145 MESES - REDUCAO TOTAL ATE 70%            </t>
  </si>
  <si>
    <t xml:space="preserve">38013 - DEBITOS DE SIMPLES NACIONAL - ATE 120 MESES - REDUCAO TOTAL ATE 65%                                 </t>
  </si>
  <si>
    <t xml:space="preserve">4101 - DEBITOS PREVIDENCIARIOS - PESSOA JURIDICA - ATE 12 MESES - REDUCAO ATE 50%                          </t>
  </si>
  <si>
    <t xml:space="preserve">4102 - DEBITOS PREVIDENCIARIOS - PESSOA JURIDICA - ATE 36 MESES - REDUCAO ATE 40%                          </t>
  </si>
  <si>
    <t xml:space="preserve">4201 - EMPRESARIO INDIVIDUAL - ATE 145 MESES - REDUCAO TOTAL ATE 70%                                       </t>
  </si>
  <si>
    <t xml:space="preserve">4202 - MICROEMPRESA E EMPRESA DE PEQUENO PORTE - ATE 145 MESES - REDUCAO TOTAL ATE 70%                     </t>
  </si>
  <si>
    <t xml:space="preserve">4203 - DEMAIS PESSOAS JURIDICAS - ATE 145 MESES - REDUCAO TOTAL ATE 70%                                    </t>
  </si>
  <si>
    <t xml:space="preserve">4204 - EMPRESARIO INDIVIDUAL - ATE 145 MESES - REDUCAO TOTAL ATE 70% - CNAE SECUNDARIO                     </t>
  </si>
  <si>
    <t xml:space="preserve">4205 - MICROEMPRESA E EMPRESA DE PEQUENO PORTE - ATE 145 MESES - REDUCAO TOTAL ATE 70% - CNAE SECUNDARIO   </t>
  </si>
  <si>
    <t xml:space="preserve">4206 - DEMAIS PESSOAS JURIDICAS - ATE 145 MESES - REDUCAO TOTAL ATE 70% - CNAE SECUNDARIO                  </t>
  </si>
  <si>
    <t xml:space="preserve">4207 - DEMAIS PESSOAS JURIDICAS - ATE 145 MESES - REDUCAO TOTAL ATE 70% - RJ                               </t>
  </si>
  <si>
    <t xml:space="preserve">4208 - MICROEMPRESA E EMP PEQ PORTE - ATE 145 MESES - REDUCAO TOTAL ATE 70% - REC JUDIC - CNAE SECUNDARIO  </t>
  </si>
  <si>
    <t xml:space="preserve">4209 - Manual - DEMAIS PESSOAS JURIDICAS - ATE 145 MESES - REDUCAO TOTAL ATE 44,74% - CNAE SECUNDARIO      </t>
  </si>
  <si>
    <t xml:space="preserve">42010 - CORRESPONSAVEL - PORTE DEMAIS - ATE 145 MESES - REDUCAO TOTAL ATE 70% - CNAE SECUND - G             </t>
  </si>
  <si>
    <t xml:space="preserve">4301 - EMPRESARIO INDIVIDUAL - ATE 60 MESES - REDUCAO TOTAL ATE 70%                                        </t>
  </si>
  <si>
    <t xml:space="preserve">4302 - MICROEMPRESA E EMPRESA DE PEQUENO PORTE - ATE 60 MESES - REDUCAO TOTAL ATE 70%                      </t>
  </si>
  <si>
    <t xml:space="preserve">4303 - DEMAIS PESSOAS JURIDICAS - ATE 60 MESES - REDUCAO TOTAL ATE 70%                                     </t>
  </si>
  <si>
    <t xml:space="preserve">4304 - EMPRESARIO INDIVIDUAL - ATE 60 MESES - REDUCAO TOTAL ATE 70% - CNAE SECUNDARIO                      </t>
  </si>
  <si>
    <t xml:space="preserve">4305 - MICROEMPRESA E EMPRESA DE PEQUENO PORTE - ATE 60 MESES - REDUCAO TOTAL ATE 70% - CNAE SECUNDARIO    </t>
  </si>
  <si>
    <t xml:space="preserve">4306 - DEMAIS PESSOAS JURIDICAS - ATE 60 MESES - REDUCAO TOTAL ATE 70% - CNAE SECUNDARIO                   </t>
  </si>
  <si>
    <t>4307 - MICROEMPRESA E EMP DE PEQ PORTE - ATE 60 MESES - REDUCAO TOTAL ATE 70% - REC JUDIC - CNAE SECUNDARIO</t>
  </si>
  <si>
    <t xml:space="preserve">4308 - DEMAIS PESSOAS JURIDICAS - ATE 60 MESES - REDUCAO TOTAL ATE 70% - RJ                                </t>
  </si>
  <si>
    <t xml:space="preserve">4309 - Manual - DEMAIS PESSOAS JURIDICAS - ATE 60 MESES - REDUCAO TOTAL ATE 44,74% - CNAE SECUNDARIO       </t>
  </si>
  <si>
    <t xml:space="preserve">4401 - EMPRESARIO INDIVIDUAL - ATE 145 MESES - REDUCAO TOTAL ATE 70%                                       </t>
  </si>
  <si>
    <t xml:space="preserve">4402 - MICROEMPRESA E EMPRESA DE PEQUENO PORTE - ATE 145 MESES - REDUCAO TOTAL ATE 70%                     </t>
  </si>
  <si>
    <t xml:space="preserve">4403 - DEMAIS PESSOAS JURIDICAS - ATE 145 MESES - REDUCAO TOTAL ATE 70%                                    </t>
  </si>
  <si>
    <t xml:space="preserve">4404 - EMPRESARIO INDIVIDUAL - ATE 145 MESES - REDUCAO TOTAL ATE 70% - CNAE SECUNDARIO                     </t>
  </si>
  <si>
    <t xml:space="preserve">4405 - MICROEMPRESA E EMPRESA DE PEQUENO PORTE - ATE 145 MESES - REDUCAO TOTAL ATE 70% - CNAE SECUNDARIO   </t>
  </si>
  <si>
    <t xml:space="preserve">4406 - DEMAIS PESSOAS JURIDICAS - ATE 145 MESES - REDUCAO TOTAL ATE 70% - CNAE SECUNDARIO                  </t>
  </si>
  <si>
    <t xml:space="preserve">4407 - MICROEMPRESA E EMPRESA DE PEQUENO PORTE - ATE 145 MESES - REDUCAO TOTAL ATE 70%                     </t>
  </si>
  <si>
    <t xml:space="preserve">4501 - EMPRESARIO INDIVIDUAL - ATE 145 MESES - REDUCAO TOTAL ATE 70%                                       </t>
  </si>
  <si>
    <t xml:space="preserve">4502 - MICROEMPRESA E EMPRESA DE PEQUENO PORTE - ATE 145 MESES - REDUCAO TOTAL ATE 70%                     </t>
  </si>
  <si>
    <t xml:space="preserve">4503 - DEMAIS PESSOAS JURIDICAS - ATE 145 MESES - REDUCAO TOTAL ATE 70%                                    </t>
  </si>
  <si>
    <t xml:space="preserve">4504 - DEMAIS PESSOAS JURIDICAS - ATE 145 MESES - REDUCAO TOTAL ATE 70% - CNAE SECUNDARIO                  </t>
  </si>
  <si>
    <t xml:space="preserve">4505 - MICROEMPRESA E EMPRESA DE PEQUENO PORTE - ATE 145 MESES - REDUCAO TOTAL ATE 70% - CNAE SECUNDARIO   </t>
  </si>
  <si>
    <t xml:space="preserve">4601 - EMPRESARIO INDIVIDUAL - ATE 60 MESES - REDUCAO TOTAL ATE 70%                                        </t>
  </si>
  <si>
    <t xml:space="preserve">4602 - MICROEMPRESA E EMPRESA DE PEQUENO PORTE - ATE 60 MESES - REDUCAO TOTAL ATE 70%                      </t>
  </si>
  <si>
    <t xml:space="preserve">4603 - DEMAIS PESSOAS JURIDICAS - ATE 60 MESES - REDUCAO TOTAL ATE 70%                                     </t>
  </si>
  <si>
    <t xml:space="preserve">4604 - DEMAIS PESSOAS JURIDICAS - ATE 60 MESES - REDUCAO TOTAL ATE 70% - CNAE SECUNDARIO                   </t>
  </si>
  <si>
    <t xml:space="preserve">4605 - MICROEMPRESA E EMPRESA DE PEQUENO PORTE - ATE 60 MESES - REDUCAO TOTAL ATE 70% - CNAE SECUNDARIO    </t>
  </si>
  <si>
    <t xml:space="preserve">4701 - EMPRESARIO INDIVIDUAL - ATE 145 MESES - REDUCAO TOTAL ATE 70%                                       </t>
  </si>
  <si>
    <t xml:space="preserve">4702 - MICROEMPRESA E EMPRESA DE PEQUENO PORTE - ATE 145 MESES - REDUCAO TOTAL ATE 70%                     </t>
  </si>
  <si>
    <t xml:space="preserve">4703 - DEMAIS PESSOAS JURIDICAS - ATE 145 MESES - REDUCAO TOTAL ATE 70%                                    </t>
  </si>
  <si>
    <t xml:space="preserve">4705 - MICROEMPRESA E EMPRESA DE PEQUENO PORTE - ATE 145 MESES - REDUCAO TOTAL ATE 70% - CNAE SECUNDARIO   </t>
  </si>
  <si>
    <t xml:space="preserve">4706 - DEMAIS PESSOAS JURIDICAS - ATE 145 MESES - REDUCAO TOTAL ATE 70% - CNAE SECUNDARIO                  </t>
  </si>
  <si>
    <t xml:space="preserve">4801 - MICROEMPREENDEDOR INDIVIDUAL - ATE 145 MESES - REDUCAO TOTAL ATE 70%                                </t>
  </si>
  <si>
    <t xml:space="preserve">4802 - MICROEMPRESA E EMPRESA DE PEQUENO PORTE - ATE 145 MESES - REDUCAO TOTAL ATE 70%                     </t>
  </si>
  <si>
    <t xml:space="preserve">4803 - MICROEMPRESA E EMPRESA DE PEQUENO PORTE FALIDA OU RECUP JUD - ATE 145 MESES - REDUCAO TOTAL ATE 70% </t>
  </si>
  <si>
    <t/>
  </si>
  <si>
    <t xml:space="preserve">2601 - MICROEMPRESA E EMPRESA PEQUENO PORTE - BAIXADAS OU INAPTAS - PGTO A VISTA - REDUCAO ATE 70%         </t>
  </si>
  <si>
    <t xml:space="preserve">2701 - MICROEMPRESA E EMPRESA PEQUENO PORTE - BAIXADAS OU INAPTAS - PGTO A VISTA - REDUCAO ATE 70%         </t>
  </si>
  <si>
    <t xml:space="preserve">2602 - MICROEMPRESA E EMPRESA PEQUENO PORTE - BAIXADAS OU INAPTAS - ATE 12 MESES - REDUCAO ATE 60%         </t>
  </si>
  <si>
    <t xml:space="preserve">2702 - MICROEMPRESA E EMPRESA PEQUENO PORTE - BAIXADAS OU INAPTAS - ATE 12 MESES - REDUCAO ATE 60%         </t>
  </si>
  <si>
    <t xml:space="preserve">2603 - MICROEMPRESA E EMPRESA PEQUENO PORTE - BAIXADAS OU INAPTAS - ATE 24 MESES - REDUCAO ATE 50%         </t>
  </si>
  <si>
    <t xml:space="preserve">2703 - MICROEMPRESA E EMPRESA PEQUENO PORTE - BAIXADAS OU INAPTAS - ATE 24 MESES - REDUCAO ATE 50%         </t>
  </si>
  <si>
    <t xml:space="preserve">2604 - MICROEMPRESA E EMPRESA PEQUENO PORTE - BAIXADAS OU INAPTAS - ATE 48 MESES - REDUCAO ATE 40%         </t>
  </si>
  <si>
    <t xml:space="preserve">2704 - MICROEMPRESA E EMPRESA PEQUENO PORTE - BAIXADAS OU INAPTAS - ATE 48 MESES - REDUCAO ATE 40%         </t>
  </si>
  <si>
    <t xml:space="preserve">2407 - MICROEMPRESA E EMPRESA PEQUENO PORTE - BAIXADAS OU INAPTAS - ATE 84 MESES - REDUCAO ATE 20%         </t>
  </si>
  <si>
    <t xml:space="preserve">2506 - MICROEMPRESA E EMPRESA PEQUENO PORTE - BAIXADAS OU INAPTAS - ATE 60 MESES - REDUCAO ATE 30%         </t>
  </si>
  <si>
    <t xml:space="preserve">2408 - MICROEMPRESA E EMPRESA PEQUENO PORTE - BAIXADAS OU INAPTAS - ATE 95 MESES - REDUCAO ATE 10%         </t>
  </si>
  <si>
    <t xml:space="preserve">2507 - DEMAIS PESSOAS JURIDICAS - BAIXADAS OU INAPTAS - PGTO A VISTA - REDUCAO ATE 50%                     </t>
  </si>
  <si>
    <t xml:space="preserve">2409 - DEMAIS PESSOAS JURIDICAS - BAIXADAS OU INAPTAS - PGTO A VISTA - REDUCAO ATE 50%                     </t>
  </si>
  <si>
    <t xml:space="preserve">2508 - DEMAIS PESSOAS JURIDICAS - BAIXADAS OU INAPTAS - ATE 12 MESES - REDUCAO ATE 45%                     </t>
  </si>
  <si>
    <t xml:space="preserve">2410 - DEMAIS PESSOAS JURIDICAS - BAIXADAS OU INAPTAS - ATE 12 MESES - REDUCAO ATE 45%                     </t>
  </si>
  <si>
    <t xml:space="preserve">2509 - DEMAIS PESSOAS JURIDICAS - BAIXADAS OU INAPTAS - ATE 24 MESES - REDUCAO ATE 35%                     </t>
  </si>
  <si>
    <t xml:space="preserve">24011 - DEMAIS PESSOAS JURIDICAS - BAIXADAS OU INAPTAS - ATE 24 MESES - REDUCAO ATE 35%                     </t>
  </si>
  <si>
    <t xml:space="preserve">2510 - DEMAIS PESSOAS JURIDICAS - BAIXADAS OU INAPTAS - ATE 48 MESES - REDUCAO ATE 25%                     </t>
  </si>
  <si>
    <t xml:space="preserve">24012 - DEMAIS PESSOAS JURIDICAS - BAIXADAS OU INAPTAS - ATE 48 MESES - REDUCAO ATE 25%                     </t>
  </si>
  <si>
    <t xml:space="preserve">25011 - DEMAIS PESSOAS JURIDICAS - BAIXADAS OU INAPTAS - ATE 60 MESES - REDUCAO ATE 15%                     </t>
  </si>
  <si>
    <t xml:space="preserve">24013 - DEMAIS PESSOAS JURIDICAS - BAIXADAS OU INAPTAS - ATE 60 MESES - REDUCAO ATE 15%                     </t>
  </si>
  <si>
    <t xml:space="preserve">25012 - PESSOA NATURAL, MICROEMPRESA E PEQUENO PORTE - DEBITOS COM MAIS DE 15 ANOS - PGTO A VISTA - ATE 70% </t>
  </si>
  <si>
    <t xml:space="preserve">24014 - DEMAIS PESSOAS JURIDICAS - BAIXADAS OU INAPTAS - ATE 79 MESES - REDUCAO ATE 10%                     </t>
  </si>
  <si>
    <t xml:space="preserve">25013 - PESSOA NATURAL, MICROEMPRESA E PEQUENO PORTE - DEBITOS COM MAIS DE 15 ANOS - ATE 12 MESES - ATE 60% </t>
  </si>
  <si>
    <t xml:space="preserve">24015 - PESSOA NATURAL, MICROEMPRESA E PEQUENO PORTE - DEBITOS COM MAIS DE 15 ANOS - PGTO A VISTA - ATE 70% </t>
  </si>
  <si>
    <t xml:space="preserve">25014 - PESSOA NATURAL, MICROEMPRESA E PEQUENO PORTE - DEBITOS COM MAIS DE 15 ANOS - ATE 24 MESES - ATE 50% </t>
  </si>
  <si>
    <t xml:space="preserve">24016 - PESSOA NATURAL, MICROEMPRESA E PEQUENO PORTE - DEBITOS COM MAIS DE 15 ANOS - ATE 12 MESES - ATE 60% </t>
  </si>
  <si>
    <t xml:space="preserve">25015 - PESSOA NATURAL, MICROEMPRESA E PEQUENO PORTE - DEBITOS COM MAIS DE 15 ANOS - ATE 48 MESES - ATE 40% </t>
  </si>
  <si>
    <t xml:space="preserve">24017 - PESSOA NATURAL, MICROEMPRESA E PEQUENO PORTE - DEBITOS COM MAIS DE 15 ANOS - ATE 24 MESES - ATE 50% </t>
  </si>
  <si>
    <t xml:space="preserve">25016 - PESSOA NATURAL, MICROEMPRESA E PEQUENO PORTE - DEBITOS COM MAIS DE 15 ANOS - ATE 60 MESES - ATE 30% </t>
  </si>
  <si>
    <t xml:space="preserve">24018 - PESSOA NATURAL, MICROEMPRESA E PEQUENO PORTE - DEBITOS COM MAIS DE 15 ANOS - ATE 48 MESES - ATE 40% </t>
  </si>
  <si>
    <t xml:space="preserve">25017 - DEMAIS PESSOAS JURIDICAS - DEBITOS COM MAIS DE 15 ANOS - PGTO A VISTA - REDUCAO ATE 50%             </t>
  </si>
  <si>
    <t xml:space="preserve">24019 - PESSOA NATURAL, MICROEMPRESA E PEQUENO PORTE - DEBITOS COM MAIS DE 15 ANOS - ATE 60 MESES - ATE 30% </t>
  </si>
  <si>
    <t xml:space="preserve">25018 - DEMAIS PESSOAS JURIDICAS - DEBITOS COM MAIS DE 15 ANOS - ATE 12 MESES - REDUCAO ATE 45%             </t>
  </si>
  <si>
    <t xml:space="preserve">24020 - PESSOA NATURAL, MICROEMPRESA E PEQUENO PORTE - DEBITOS COM MAIS DE 15 ANOS - ATE 84 MESES - ATE 20% </t>
  </si>
  <si>
    <t xml:space="preserve">25019 - DEMAIS PESSOAS JURIDICAS - DEBITOS COM MAIS DE 15 ANOS - ATE 24 MESES - REDUCAO ATE 35%             </t>
  </si>
  <si>
    <t xml:space="preserve">24021 - PESSOA NATURAL, MICROEMPRESA E PEQUENO PORTE - DEBITOS COM MAIS DE 15 ANOS - ATE 95 MESES - ATE 10% </t>
  </si>
  <si>
    <t xml:space="preserve">25020 - DEMAIS PESSOAS JURIDICAS - DEBITOS COM MAIS DE 15 ANOS - ATE 48 MESES - REDUCAO ATE 25%             </t>
  </si>
  <si>
    <t xml:space="preserve">24022 - DEMAIS PESSOAS JURIDICAS - DEBITOS COM MAIS DE 15 ANOS - PGTO A VISTA - REDUCAO ATE 50%             </t>
  </si>
  <si>
    <t xml:space="preserve">25021 - DEMAIS PESSOAS JURIDICAS - DEBITOS COM MAIS DE 15 ANOS - ATE 60 MESES - REDUCAO ATE 15%             </t>
  </si>
  <si>
    <t xml:space="preserve">24023 - DEMAIS PESSOAS JURIDICAS - DEBITOS COM MAIS DE 15 ANOS - ATE 12 MESES - REDUCAO ATE 45%             </t>
  </si>
  <si>
    <t xml:space="preserve">25022 - PESSOA NATURAL, ME E EPP - DEBITOS SUSPENSOS HA MAIS DE 10 ANOS - PGTO VISTA - ATE 70%              </t>
  </si>
  <si>
    <t xml:space="preserve">24024 - DEMAIS PESSOAS JURIDICAS - DEBITOS COM MAIS DE 15 ANOS - ATE 24 MESES - REDUCAO ATE 35%             </t>
  </si>
  <si>
    <t xml:space="preserve">25024 - PESSOA NATURAL, ME E EPP - DEBITOS SUSPENSOS HA MAIS DE 10 ANOS - ATE 24 MESES - ATE 50%            </t>
  </si>
  <si>
    <t xml:space="preserve">24025 - DEMAIS PESSOAS JURIDICAS - DEBITOS COM MAIS DE 15 ANOS - ATE 48 MESES - REDUCAO ATE 25%             </t>
  </si>
  <si>
    <t xml:space="preserve">25025 - PESSOA NATURAL, ME E EPP - DEBITOS SUSPENSOS HA MAIS DE 10 ANOS - ATE 48 MESES - ATE 40%            </t>
  </si>
  <si>
    <t xml:space="preserve">24026 - DEMAIS PESSOAS JURIDICAS - DEBITOS COM MAIS DE 15 ANOS - ATE 60 MESES - REDUCAO ATE 15%             </t>
  </si>
  <si>
    <t xml:space="preserve">25029 - PESSOA NATURAL - SITUACAO CADASTRAL TITULAR FALECIDO - PGTO A VISTA - REDUCAO ATE 70%               </t>
  </si>
  <si>
    <t xml:space="preserve">24027 - DEMAIS PESSOAS JURIDICAS - DEBITOS COM MAIS DE 15 ANOS - ATE 79 MESES - REDUCAO ATE 10%             </t>
  </si>
  <si>
    <t xml:space="preserve">25030 - PESSOA NATURAL - SITUACAO CADASTRAL TITULAR FALECIDO - ATE 12 MESES - REDUCAO ATE 60%               </t>
  </si>
  <si>
    <t xml:space="preserve">24028 - PESSOA NATURAL, ME E EPP - DEBITOS SUSPENSOS HA MAIS DE 10 ANOS - PGTO VISTA - ATE 70%              </t>
  </si>
  <si>
    <t xml:space="preserve">25031 - PESSOA NATURAL - SITUACAO CADASTRAL TITULAR FALECIDO - ATE 24 MESES - REDUCAO ATE 50%               </t>
  </si>
  <si>
    <t xml:space="preserve">24029 - PESSOA NATURAL, ME E EPP - DEBITOS SUSPENSOS HA MAIS DE 10 ANOS - ATE 12 MESES - ATE 60%            </t>
  </si>
  <si>
    <t xml:space="preserve">25032 - PESSOA NATURAL - SITUACAO CADASTRAL TITULAR FALECIDO - ATE 48 MESES - REDUCAO ATE 40%               </t>
  </si>
  <si>
    <t xml:space="preserve">24030 - PESSOA NATURAL, ME E EPP - DEBITOS SUSPENSOS HA MAIS DE 10 ANOS - ATE 24 MESES - ATE 50%            </t>
  </si>
  <si>
    <t xml:space="preserve">25033 - PESSOA NATURAL - SITUACAO CADASTRAL TITULAR FALECIDO - ATE 60 MESES - REDUCAO ATE 30%               </t>
  </si>
  <si>
    <t xml:space="preserve">24031 - PESSOA NATURAL, ME E EPP - DEBITOS SUSPENSOS HA MAIS DE 10 ANOS - ATE 48 MESES - ATE 40%            </t>
  </si>
  <si>
    <t xml:space="preserve">25034 - TRANSACAO EXTRAORDINARIA - PESSOA NATURAL, MICROEMPRESA, EMPRESA PEQUENO PORTE - ATE 57 MESES       </t>
  </si>
  <si>
    <t xml:space="preserve">24032 - DEMAIS PESSOAS JURIDICAS - DEBITOS SUSPENSOS HA MAIS DE 10 ANOS - PGTO A VISTA - REDUCAO ATE 50%    </t>
  </si>
  <si>
    <t xml:space="preserve">25035 - TRANSACAO EXTRAORDINARIA - DEMAIS PESSOAS JURIDICAS - ATE 57 MESES                                  </t>
  </si>
  <si>
    <t xml:space="preserve">24033 - DEMAIS PESSOAS JURIDICAS - DEBITOS SUSPENSOS HA MAIS DE 10 ANOS - ATE 12 MESES - REDUCAO ATE 40%    </t>
  </si>
  <si>
    <t xml:space="preserve">25036 - TRANSACAO EXTRAORDINARIA - EMPRESARIO IND, SANTA CASA MISERI, SOC COOPERAT, ORG SOC CIV - 57 MESES  </t>
  </si>
  <si>
    <t xml:space="preserve">24034 - DEMAIS PESSOAS JURIDICAS - DEBITOS SUSPENSOS HA MAIS DE 10 ANOS - ATE 30 MESES - REDUCAO ATE 30%    </t>
  </si>
  <si>
    <t xml:space="preserve">25037 - TRANSACAO EXTRAORDINARIA - INSTITUICOES DE ENSINO - ATE 57 MESES                                    </t>
  </si>
  <si>
    <t xml:space="preserve">24035 - PESSOA NATURAL - SITUACAO CADASTRAL TITULAR FALECIDO - PGTO A VISTA - REDUCAO ATE 70%               </t>
  </si>
  <si>
    <t xml:space="preserve">25038 - M  - TRANSACAO EXTRAORDINARIA - 145 MESES                                                           </t>
  </si>
  <si>
    <t xml:space="preserve">24036 - PESSOA NATURAL - SITUACAO CADASTRAL TITULAR FALECIDO - ATE 12 MESES - REDUCAO ATE 60%               </t>
  </si>
  <si>
    <t xml:space="preserve">25040 - FUNRURAL - TRANSACAO EXTRAORDINARIA - PESSOA NATURAL, MICROEMPRESA, EPP - ATE 145 MESES             </t>
  </si>
  <si>
    <t xml:space="preserve">24037 - PESSOA NATURAL - SITUACAO CADASTRAL TITULAR FALECIDO - ATE 24 MESES - REDUCAO ATE 50%               </t>
  </si>
  <si>
    <t xml:space="preserve">25041 - FUNRURAL - TRANSACAO EXTRAORDINARIA - DEMAIS PESSOAS JURIDICAS - ATE 84 MESES                       </t>
  </si>
  <si>
    <t xml:space="preserve">24038 - PESSOA NATURAL - SITUACAO CADASTRAL TITULAR FALECIDO - ATE 48 MESES - REDUCAO ATE 40%               </t>
  </si>
  <si>
    <t xml:space="preserve">25042 - FUNRURAL -TRANSACAO EXTRAORDINARIA - EMPR IND, STA CASA, SOC COOPER, ORG SOC CIV - ATE 145 MESES    </t>
  </si>
  <si>
    <t xml:space="preserve">24039 - PESSOA NATURAL - SITUACAO CADASTRAL TITULAR FALECIDO - ATE 60 MESES - REDUCAO ATE 30%               </t>
  </si>
  <si>
    <t xml:space="preserve">25043 - FUNRURAL - TRANSACAO EXTRAORDINARIA - INSTITUICOES DE ENSINO - ATE 145 MESES                        </t>
  </si>
  <si>
    <t xml:space="preserve">24040 - PESSOA NATURAL - SITUACAO CADASTRAL TITULAR FALECIDO - ATE 84 MESES - REDUCAO ATE 20%               </t>
  </si>
  <si>
    <t xml:space="preserve">25044 - FUNRURAL - TRANSACAO EXTRAORDINARIA - DEMAIS PESSOAS JURIDICAS - ATE 120 MESES                      </t>
  </si>
  <si>
    <t xml:space="preserve">24041 - PESSOA NATURAL - SITUACAO CADASTRAL TITULAR FALECIDO - ATE 95 MESES - REDUCAO ATE 10%               </t>
  </si>
  <si>
    <t xml:space="preserve">24042 - TRANSACAO EXTRAORDINARIA - PESSOA NATURAL, MICROEMPRESA E EMPRESA PEQUENO PORTE - ATE 97 MESES      </t>
  </si>
  <si>
    <t xml:space="preserve">24043 - TRANSACAO EXTRAORDINARIA - DEMAIS PESSOAS JURIDICAS - ATE 81 MESES                                  </t>
  </si>
  <si>
    <t>24044 - TRANSACAO EXTRAORDINARIA - EMPRESARIO IND, SANTA CASA MISERIC, SOC COOPERAT, ORG SOC CIV - 142 MESES</t>
  </si>
  <si>
    <t xml:space="preserve">24045 - TRANSACAO EXTRAORDINARIA - PESSOA NATURAL, MICROEMPRESA E EMPRESA DE PEQUENO PORTE - 142 MESES      </t>
  </si>
  <si>
    <t xml:space="preserve">24046 - TRANSACAO EXTRAORDINARIA - INSTITUICOES DE ENSINO - 142 MESES                                       </t>
  </si>
  <si>
    <t xml:space="preserve">24047 - TRANSACAO EXTRAORDINARIA - SIMPLES NACIONAL - DEMAIS PESSOAS JURIDICAS - ATE 81 MESES               </t>
  </si>
  <si>
    <t xml:space="preserve">24048 - TRANSACAO EXTRAORDINARIA - SIMPLES NACIONAL - MICROEMPRESA E EMPRESA DE PEQUENO PORTE - 142 MESES   </t>
  </si>
  <si>
    <t xml:space="preserve">24049 - TRANSACAO EXTRAORDINARIA - DEMAIS PESSOAS JURIDICAS - ATE 120 MESES                                 </t>
  </si>
  <si>
    <t xml:space="preserve">24050 - TRANSACAO EXTRAORDINARIA - SIMPLES NACIONAL - DEMAIS PESSOAS JURIDICAS - ATE 120 MESES              </t>
  </si>
  <si>
    <t>_0024_TRANSACAO_DEMAIS_DEBITOS</t>
  </si>
  <si>
    <t>_0025_TRANSACAO_DEBITOS_PREVIDENCIARIOS</t>
  </si>
  <si>
    <t>_0026_TRANSACAO_INDIVIDUAL_(DEPENDE_DE_PREVIA_APROVACAO_DO_PDA_DA_REGIAO)</t>
  </si>
  <si>
    <t>_0027_TRANSACAO_EXCEPCIONAL_DEMAIS_DEBITOS</t>
  </si>
  <si>
    <t>_0028_TRANSACAO_EXCEPCIONAL_DEBITOS_PREVIDENCIARIOS</t>
  </si>
  <si>
    <t>_0029_TRANSACAO_EXCEPCIONAL_CREDITO_RURAL_E_FUNDIARIO</t>
  </si>
  <si>
    <t>_0030_TRANSACAO_EXCEPCIONAL_SIMPLES_NACIONAL</t>
  </si>
  <si>
    <t>_0032_TRANSAÇÃO_NA_DÍVIDA_ATIVA_DE_PEQUENO_VALOR_DEMAIS_DÉBITOS</t>
  </si>
  <si>
    <t>_0033_TRANSACAO_NA_DIVIDA_ATIVA_TRIBUTARIA_DE_PEQUENO_VALOR_DEBITOS_PREVIDENCIARIOS</t>
  </si>
  <si>
    <t>_0034_TRANSACAO_NA_DIVIDA_ATIVA_TRIBUTARIA_DE_PEQUENO_VALOR_SIMPLES_NACIONAL</t>
  </si>
  <si>
    <t>_0035_REPACTUACAO_TRANSACAO_EXCEPCIONAL_DEMAIS_DEBITOS</t>
  </si>
  <si>
    <t>_0036_REPACTUACAO_TRANSACAO_EXCEPCIONAL_DEBITOS_PREVIDENCIARIOS</t>
  </si>
  <si>
    <t>_0037_REPACTUACAO_TRANSACAO_EXCEPCIONAL_CREDITO_RURAL_E_FUNDIARIO</t>
  </si>
  <si>
    <t>_0038_REPACTUACAO_TRANSACAO_EXCEPCIONAL_SIMPLES_NACIONAL</t>
  </si>
  <si>
    <t>_0041_TRANSACAO_NO_CONTENCIOSO_TRIBUTARIO</t>
  </si>
  <si>
    <t>_0042_TRANSACAO_DO_SETOR_DE_EVENTOS_PERSE_DEMAIS_DEBITOS</t>
  </si>
  <si>
    <t>_0043_TRANSACAO_DO_SETOR_DE_EVENTOS_PERSE_DEBITOS_PREVIDENCIARIOS</t>
  </si>
  <si>
    <t>_0044_TRANSACAO_DO_SETOR_DE_EVENTOS_PERSE_SIMPLES_NACIONAL</t>
  </si>
  <si>
    <t>_0045_REPACTUACAO_TRANSACAO_DO_SETOR_DE_EVENTOS_PERSE_DEMAIS_DEBITOS</t>
  </si>
  <si>
    <t>_0046_REPACTUACAO_TRANSACAO_DO_SETOR_DE_EVENTOS_PERSE_DEBITOS_PREVIDENCIARIOS</t>
  </si>
  <si>
    <t>_0047_REPACTUACAO_TRANSACAO_DO_SETOR_DE_EVENTOS_PERSE_SIMPLES_NACIONAL</t>
  </si>
  <si>
    <t>_0048_TRANSACAO_PARA_REGULARIZACAO_FISCAL_DO_SIMPLES_NACIONAL</t>
  </si>
  <si>
    <t>Cálculo: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</si>
  <si>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</si>
  <si>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</si>
  <si>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</si>
  <si>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</si>
  <si>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</si>
  <si>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</si>
  <si>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</si>
  <si>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</si>
  <si>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</si>
  <si>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</si>
  <si>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</si>
  <si>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Mês/Ano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</si>
  <si>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</si>
  <si>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</si>
  <si>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</si>
  <si>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</si>
  <si>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</si>
  <si>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</si>
  <si>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</si>
  <si>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</si>
  <si>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</si>
  <si>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</si>
  <si>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</si>
  <si>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</si>
  <si>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QuitaPGFN - Planilha de Cálculo</t>
  </si>
  <si>
    <t>Demonstrativo de Prestação Básica Atualizadas até o Pagamento</t>
  </si>
  <si>
    <t>Modalidade da Transação individual:</t>
  </si>
  <si>
    <r>
      <rPr>
        <b/>
        <sz val="11"/>
        <color theme="1"/>
        <rFont val="Roboto"/>
      </rPr>
      <t>PF</t>
    </r>
    <r>
      <rPr>
        <sz val="11"/>
        <color theme="1"/>
        <rFont val="Roboto"/>
      </rPr>
      <t xml:space="preserve"> - Crédito para Liquidação:</t>
    </r>
  </si>
  <si>
    <r>
      <rPr>
        <b/>
        <sz val="11"/>
        <color theme="1"/>
        <rFont val="Roboto"/>
      </rPr>
      <t>BCN</t>
    </r>
    <r>
      <rPr>
        <sz val="11"/>
        <color theme="1"/>
        <rFont val="Roboto"/>
      </rPr>
      <t xml:space="preserve"> - Crédito para Liquidação:</t>
    </r>
  </si>
  <si>
    <t>MÍNIMO</t>
  </si>
  <si>
    <t>ATUALIZADO</t>
  </si>
  <si>
    <t>CREDITO PF/BCN</t>
  </si>
  <si>
    <t>APROVEITAMENTO</t>
  </si>
  <si>
    <t>PF</t>
  </si>
  <si>
    <t>BCN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</si>
</sst>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mm/yyyy"/>
    <numFmt numFmtId="165" formatCode="0000000"/>
    <numFmt numFmtId="166" formatCode="0.00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1F1F1F"/>
      <name val="Roboto"/>
    </font>
    <font>
      <sz val="11"/>
      <color theme="1"/>
      <name val="Roboto"/>
    </font>
    <font>
      <sz val="11"/>
      <color rgb="FF222222"/>
      <name val="Roboto"/>
    </font>
    <font>
      <b/>
      <sz val="11"/>
      <color theme="1"/>
      <name val="Roboto"/>
    </font>
    <font>
      <sz val="10"/>
      <color theme="1"/>
      <name val="Calibri"/>
      <family val="2"/>
      <scheme val="minor"/>
    </font>
    <font>
      <sz val="8"/>
      <color theme="1"/>
      <name val="Roboto"/>
    </font>
    <font>
      <sz val="11"/>
      <color rgb="FF212121"/>
      <name val="Roboto"/>
    </font>
    <font>
      <sz val="8"/>
      <name val="Calibri"/>
      <family val="2"/>
      <scheme val="minor"/>
    </font>
    <font>
      <sz val="10"/>
      <color theme="1"/>
      <name val="Roboto"/>
    </font>
    <font>
      <b/>
      <sz val="8"/>
      <color rgb="FFFF0000"/>
      <name val="Roboto"/>
    </font>
    <font>
      <sz val="6"/>
      <color theme="1"/>
      <name val="Roboto"/>
    </font>
    <font>
      <b/>
      <sz val="11"/>
      <color rgb="FFFF0000"/>
      <name val="Roboto"/>
    </font>
    <font>
      <sz val="8"/>
      <color rgb="FFFF0000"/>
      <name val="Roboto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 style="double">
        <color theme="0" tint="-0.24994659260841701"/>
      </left>
      <right/>
      <top style="double">
        <color theme="0" tint="-0.24994659260841701"/>
      </top>
      <bottom/>
      <diagonal/>
    </border>
    <border>
      <left/>
      <right/>
      <top style="double">
        <color theme="0" tint="-0.24994659260841701"/>
      </top>
      <bottom/>
      <diagonal/>
    </border>
    <border>
      <left/>
      <right style="double">
        <color theme="0" tint="-0.24994659260841701"/>
      </right>
      <top style="double">
        <color theme="0" tint="-0.24994659260841701"/>
      </top>
      <bottom/>
      <diagonal/>
    </border>
    <border>
      <left style="double">
        <color theme="0" tint="-0.24994659260841701"/>
      </left>
      <right/>
      <top/>
      <bottom style="double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 style="double">
        <color theme="0" tint="-0.24994659260841701"/>
      </right>
      <top/>
      <bottom style="double">
        <color theme="0" tint="-0.24994659260841701"/>
      </bottom>
      <diagonal/>
    </border>
    <border>
      <left/>
      <right/>
      <top style="hair">
        <color theme="0" tint="-0.34998626667073579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2" applyNumberFormat="1" applyFont="1" applyFill="1" applyBorder="1"/>
    <xf numFmtId="0" fontId="8" fillId="0" borderId="0" xfId="0" applyFont="1"/>
    <xf numFmtId="0" fontId="4" fillId="0" borderId="0" xfId="0" applyFont="1"/>
    <xf numFmtId="0" fontId="6" fillId="0" borderId="0" xfId="0" applyFont="1"/>
    <xf numFmtId="0" fontId="5" fillId="0" borderId="2" xfId="0" applyFont="1" applyBorder="1"/>
    <xf numFmtId="0" fontId="4" fillId="0" borderId="3" xfId="0" applyFont="1" applyBorder="1"/>
    <xf numFmtId="14" fontId="8" fillId="0" borderId="0" xfId="0" applyNumberFormat="1" applyFont="1"/>
    <xf numFmtId="0" fontId="4" fillId="0" borderId="2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10" xfId="0" applyFont="1" applyBorder="1"/>
    <xf numFmtId="164" fontId="12" fillId="0" borderId="0" xfId="0" applyNumberFormat="1" applyFont="1"/>
    <xf numFmtId="0" fontId="11" fillId="0" borderId="0" xfId="0" applyFont="1"/>
    <xf numFmtId="164" fontId="11" fillId="0" borderId="0" xfId="0" applyNumberFormat="1" applyFont="1" applyAlignment="1">
      <alignment horizontal="left"/>
    </xf>
    <xf numFmtId="44" fontId="11" fillId="0" borderId="0" xfId="1" applyFont="1" applyProtection="1"/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14" fontId="4" fillId="0" borderId="2" xfId="0" applyNumberFormat="1" applyFont="1" applyBorder="1"/>
    <xf numFmtId="0" fontId="4" fillId="0" borderId="2" xfId="0" applyFont="1" applyBorder="1" applyProtection="1">
      <protection locked="0"/>
    </xf>
    <xf numFmtId="9" fontId="4" fillId="0" borderId="0" xfId="2" applyFont="1" applyBorder="1" applyAlignment="1" applyProtection="1">
      <alignment horizontal="center"/>
      <protection locked="0"/>
    </xf>
    <xf numFmtId="44" fontId="4" fillId="0" borderId="0" xfId="1" applyFont="1" applyBorder="1" applyAlignment="1" applyProtection="1">
      <alignment horizontal="center"/>
      <protection locked="0"/>
    </xf>
    <xf numFmtId="44" fontId="4" fillId="0" borderId="2" xfId="1" applyFont="1" applyBorder="1" applyAlignment="1" applyProtection="1">
      <protection locked="0"/>
    </xf>
    <xf numFmtId="9" fontId="4" fillId="0" borderId="3" xfId="2" applyFont="1" applyBorder="1" applyAlignment="1" applyProtection="1">
      <protection locked="0"/>
    </xf>
    <xf numFmtId="44" fontId="4" fillId="0" borderId="3" xfId="1" applyFont="1" applyBorder="1" applyAlignment="1" applyProtection="1">
      <protection locked="0"/>
    </xf>
    <xf numFmtId="44" fontId="13" fillId="0" borderId="0" xfId="1" applyFont="1"/>
    <xf numFmtId="0" fontId="13" fillId="0" borderId="0" xfId="0" applyFont="1"/>
    <xf numFmtId="0" fontId="8" fillId="2" borderId="0" xfId="0" applyFont="1" applyFill="1"/>
    <xf numFmtId="14" fontId="4" fillId="0" borderId="0" xfId="0" applyNumberFormat="1" applyFont="1"/>
    <xf numFmtId="44" fontId="4" fillId="3" borderId="3" xfId="1" applyFont="1" applyFill="1" applyBorder="1" applyAlignment="1" applyProtection="1"/>
    <xf numFmtId="0" fontId="4" fillId="3" borderId="3" xfId="0" applyFont="1" applyFill="1" applyBorder="1"/>
    <xf numFmtId="44" fontId="8" fillId="0" borderId="0" xfId="0" applyNumberFormat="1" applyFont="1"/>
    <xf numFmtId="10" fontId="4" fillId="0" borderId="0" xfId="0" applyNumberFormat="1" applyFont="1"/>
    <xf numFmtId="44" fontId="8" fillId="0" borderId="0" xfId="1" applyFont="1"/>
    <xf numFmtId="9" fontId="4" fillId="0" borderId="0" xfId="2" applyFont="1"/>
    <xf numFmtId="166" fontId="8" fillId="0" borderId="0" xfId="2" applyNumberFormat="1" applyFont="1"/>
    <xf numFmtId="166" fontId="8" fillId="0" borderId="0" xfId="0" applyNumberFormat="1" applyFont="1"/>
    <xf numFmtId="0" fontId="15" fillId="0" borderId="0" xfId="0" applyFont="1"/>
    <xf numFmtId="0" fontId="4" fillId="3" borderId="3" xfId="0" applyFont="1" applyFill="1" applyBorder="1" applyAlignment="1" applyProtection="1">
      <alignment horizontal="center"/>
      <protection locked="0"/>
    </xf>
    <xf numFmtId="44" fontId="4" fillId="3" borderId="3" xfId="1" applyFont="1" applyFill="1" applyBorder="1" applyAlignment="1" applyProtection="1">
      <alignment horizontal="center"/>
      <protection locked="0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14" fontId="4" fillId="3" borderId="3" xfId="0" applyNumberFormat="1" applyFont="1" applyFill="1" applyBorder="1" applyAlignment="1" applyProtection="1">
      <alignment horizontal="left"/>
      <protection locked="0"/>
    </xf>
    <xf numFmtId="0" fontId="8" fillId="3" borderId="3" xfId="0" applyFont="1" applyFill="1" applyBorder="1" applyAlignment="1" applyProtection="1">
      <alignment horizontal="left" wrapText="1"/>
      <protection locked="0"/>
    </xf>
    <xf numFmtId="0" fontId="8" fillId="3" borderId="3" xfId="0" applyFont="1" applyFill="1" applyBorder="1" applyAlignment="1" applyProtection="1">
      <alignment horizontal="center" wrapText="1"/>
      <protection locked="0"/>
    </xf>
    <xf numFmtId="165" fontId="4" fillId="3" borderId="2" xfId="0" applyNumberFormat="1" applyFont="1" applyFill="1" applyBorder="1" applyAlignment="1" applyProtection="1">
      <alignment horizontal="left"/>
      <protection locked="0"/>
    </xf>
    <xf numFmtId="0" fontId="4" fillId="3" borderId="3" xfId="0" applyFont="1" applyFill="1" applyBorder="1" applyAlignment="1" applyProtection="1">
      <alignment horizontal="left"/>
      <protection locked="0"/>
    </xf>
    <xf numFmtId="44" fontId="4" fillId="0" borderId="8" xfId="1" applyFont="1" applyBorder="1" applyAlignment="1" applyProtection="1">
      <alignment horizontal="center"/>
    </xf>
    <xf numFmtId="44" fontId="4" fillId="0" borderId="9" xfId="1" applyFont="1" applyBorder="1" applyAlignment="1" applyProtection="1">
      <alignment horizontal="center"/>
    </xf>
    <xf numFmtId="44" fontId="4" fillId="0" borderId="3" xfId="1" applyFont="1" applyBorder="1" applyAlignment="1" applyProtection="1">
      <alignment horizontal="center"/>
    </xf>
    <xf numFmtId="44" fontId="4" fillId="3" borderId="2" xfId="1" applyFont="1" applyFill="1" applyBorder="1" applyAlignment="1" applyProtection="1">
      <alignment horizontal="center"/>
      <protection locked="0"/>
    </xf>
    <xf numFmtId="9" fontId="4" fillId="3" borderId="3" xfId="2" applyFont="1" applyFill="1" applyBorder="1" applyAlignment="1" applyProtection="1">
      <alignment horizontal="right"/>
      <protection locked="0"/>
    </xf>
    <xf numFmtId="14" fontId="4" fillId="3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9" fontId="8" fillId="0" borderId="0" xfId="0" applyNumberFormat="1" applyFont="1"/>
    <xf numFmtId="9" fontId="4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5">
    <dxf>
      <numFmt numFmtId="0" formatCode="General"/>
    </dxf>
    <dxf>
      <font>
        <color theme="0"/>
      </font>
      <border>
        <left/>
        <right/>
        <top/>
        <bottom/>
        <vertical/>
        <horizontal/>
      </border>
    </dxf>
    <dxf>
      <font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1" defaultTableStyle="TableStyleMedium2" defaultPivotStyle="PivotStyleLight16">
    <tableStyle name="Invisible" pivot="0" table="0" count="0" xr9:uid="{B1DCC88A-962C-43CC-AF04-1D968E4092A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refreshOnLoad="1" connectionId="1" xr16:uid="{97927075-B52C-4C32-A959-BD3A365160C9}" autoFormatId="16" applyNumberFormats="0" applyBorderFormats="0" applyFontFormats="0" applyPatternFormats="0" applyAlignmentFormats="0" applyWidthHeightFormats="0">
  <queryTableRefresh nextId="12">
    <queryTableFields count="11">
      <queryTableField id="1" name="Column1" tableColumnId="1"/>
      <queryTableField id="2" name="Column2" tableColumnId="2"/>
      <queryTableField id="3" name="Column3" tableColumnId="3"/>
      <queryTableField id="4" name="Column4" tableColumnId="4"/>
      <queryTableField id="5" name="Column5" tableColumnId="5"/>
      <queryTableField id="6" name="Column6" tableColumnId="6"/>
      <queryTableField id="7" name="Column7" tableColumnId="7"/>
      <queryTableField id="8" name="Column8" tableColumnId="8"/>
      <queryTableField id="9" name="Column9" tableColumnId="9"/>
      <queryTableField id="10" name="Column10" tableColumnId="10"/>
      <queryTableField id="11" name="Column11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7FD2204-DF26-491B-BB38-34BC171FE49D}" name="Table_1" displayName="Table_1" ref="A1:K14" tableType="queryTable" totalsRowShown="0">
  <autoFilter ref="A1:K14" xr:uid="{C7FD2204-DF26-491B-BB38-34BC171FE49D}"/>
  <tableColumns count="11">
    <tableColumn id="1" xr3:uid="{853D25DC-9DEB-4151-9B7A-ACFEC5718C68}" uniqueName="1" name="Column1" queryTableFieldId="1" dataDxfId="0"/>
    <tableColumn id="2" xr3:uid="{5009CE48-61E8-443E-A6EB-F3860B3E6485}" uniqueName="2" name="Column2" queryTableFieldId="2"/>
    <tableColumn id="3" xr3:uid="{C5860C0B-2E6A-4AB9-9F21-1EDB35EAF1CC}" uniqueName="3" name="Column3" queryTableFieldId="3"/>
    <tableColumn id="4" xr3:uid="{84C2E238-ACA5-4CDF-978A-66B9FEB2DFF7}" uniqueName="4" name="Column4" queryTableFieldId="4"/>
    <tableColumn id="5" xr3:uid="{BE422D1D-48BA-43D9-8D18-FF3D36282A4E}" uniqueName="5" name="Column5" queryTableFieldId="5"/>
    <tableColumn id="6" xr3:uid="{16025A1E-CE0D-4D42-9DF3-BC1523215757}" uniqueName="6" name="Column6" queryTableFieldId="6"/>
    <tableColumn id="7" xr3:uid="{3887B2E4-A20D-488F-B381-418BCEF07401}" uniqueName="7" name="Column7" queryTableFieldId="7"/>
    <tableColumn id="8" xr3:uid="{FC205995-7E33-45C2-8C30-98A268F928CA}" uniqueName="8" name="Column8" queryTableFieldId="8"/>
    <tableColumn id="9" xr3:uid="{09A65337-7880-48DB-A34C-3F7CEA95A2D3}" uniqueName="9" name="Column9" queryTableFieldId="9"/>
    <tableColumn id="10" xr3:uid="{C21A1F92-B5AC-4067-AB09-F8877357A847}" uniqueName="10" name="Column10" queryTableFieldId="10"/>
    <tableColumn id="11" xr3:uid="{B6C7EE68-1740-44D2-B021-EFFD227485DE}" uniqueName="11" name="Column11" queryTableFieldId="1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E5EA6-697A-4F68-97F8-BFFCDB225EC6}">
  <sheetPr>
    <pageSetUpPr fitToPage="1"/>
  </sheetPr>
  <dimension ref="A1:M77"/>
  <sheetViews>
    <sheetView showGridLines="0" tabSelected="1" topLeftCell="D4" zoomScaleNormal="100" workbookViewId="0">
      <selection activeCell="O29" sqref="O29"/>
    </sheetView>
  </sheetViews>
  <sheetFormatPr defaultRowHeight="14.5" x14ac:dyDescent="0.35"/>
  <cols>
    <col min="1" max="1" width="14.6328125" style="5" hidden="1" customWidth="1"/>
    <col min="2" max="2" width="8.7265625" style="6" hidden="1" customWidth="1"/>
    <col min="3" max="3" width="7.81640625" style="6" hidden="1" customWidth="1"/>
    <col min="4" max="4" width="4.54296875" style="6" customWidth="1"/>
    <col min="5" max="5" width="33.1796875" style="6" customWidth="1"/>
    <col min="6" max="6" width="11.1796875" style="6" customWidth="1"/>
    <col min="7" max="7" width="15.7265625" style="6" customWidth="1"/>
    <col min="8" max="8" width="3.6328125" style="6" customWidth="1"/>
    <col min="9" max="9" width="6.08984375" style="6" customWidth="1"/>
    <col min="10" max="10" width="34.54296875" style="6" customWidth="1"/>
    <col min="11" max="11" width="13.1796875" style="6" customWidth="1"/>
    <col min="12" max="12" width="15.08984375" style="6" customWidth="1"/>
    <col min="13" max="13" width="11.26953125" style="6" bestFit="1" customWidth="1"/>
    <col min="14" max="16384" width="8.7265625" style="6"/>
  </cols>
  <sheetData>
    <row r="1" spans="1:12" ht="14" hidden="1" x14ac:dyDescent="0.3"/>
    <row r="2" spans="1:12" ht="14" hidden="1" x14ac:dyDescent="0.3"/>
    <row r="3" spans="1:12" ht="14" hidden="1" x14ac:dyDescent="0.3"/>
    <row r="5" spans="1:12" ht="31.5" customHeight="1" thickBot="1" x14ac:dyDescent="0.4">
      <c r="E5" s="44" t="s">
        <v>864</v>
      </c>
      <c r="F5" s="44"/>
      <c r="G5" s="44"/>
      <c r="H5" s="44"/>
      <c r="I5" s="44"/>
      <c r="J5" s="44"/>
      <c r="K5" s="44"/>
      <c r="L5" s="44"/>
    </row>
    <row r="6" spans="1:12" ht="22" customHeight="1" x14ac:dyDescent="0.35">
      <c r="E6" s="45" t="s">
        <v>22</v>
      </c>
      <c r="F6" s="45"/>
      <c r="G6" s="45"/>
      <c r="H6" s="45"/>
      <c r="I6" s="45"/>
      <c r="J6" s="45"/>
      <c r="K6" s="45"/>
      <c r="L6" s="45"/>
    </row>
    <row r="8" spans="1:12" ht="14" x14ac:dyDescent="0.3">
      <c r="E8" s="7" t="s">
        <v>0</v>
      </c>
    </row>
    <row r="9" spans="1:12" ht="7" customHeight="1" x14ac:dyDescent="0.3">
      <c r="E9" s="7"/>
    </row>
    <row r="10" spans="1:12" x14ac:dyDescent="0.35">
      <c r="E10" s="8" t="s">
        <v>1</v>
      </c>
      <c r="F10" s="49"/>
      <c r="G10" s="49"/>
      <c r="H10" s="49"/>
      <c r="I10" s="49"/>
      <c r="J10" s="49"/>
      <c r="K10" s="49"/>
      <c r="L10" s="49"/>
    </row>
    <row r="11" spans="1:12" ht="14" x14ac:dyDescent="0.3">
      <c r="E11" s="9" t="s">
        <v>2</v>
      </c>
      <c r="F11" s="50"/>
      <c r="G11" s="50"/>
      <c r="H11" s="50"/>
      <c r="I11" s="50"/>
      <c r="J11" s="50"/>
      <c r="K11" s="50"/>
      <c r="L11" s="50"/>
    </row>
    <row r="12" spans="1:12" ht="14" x14ac:dyDescent="0.3">
      <c r="E12" s="9" t="s">
        <v>3</v>
      </c>
      <c r="F12" s="50"/>
      <c r="G12" s="50"/>
      <c r="H12" s="50"/>
      <c r="I12" s="50"/>
      <c r="J12" s="50"/>
      <c r="K12" s="50"/>
      <c r="L12" s="50"/>
    </row>
    <row r="13" spans="1:12" x14ac:dyDescent="0.35">
      <c r="E13" s="9" t="s">
        <v>4</v>
      </c>
      <c r="F13" s="47" t="s">
        <v>820</v>
      </c>
      <c r="G13" s="47"/>
      <c r="H13" s="47"/>
      <c r="I13" s="47"/>
      <c r="J13" s="47"/>
      <c r="K13" s="47"/>
      <c r="L13" s="47"/>
    </row>
    <row r="14" spans="1:12" ht="14" x14ac:dyDescent="0.3">
      <c r="E14" s="9" t="s">
        <v>5</v>
      </c>
      <c r="F14" s="47" t="s">
        <v>599</v>
      </c>
      <c r="G14" s="47"/>
      <c r="H14" s="47"/>
      <c r="I14" s="47"/>
      <c r="J14" s="47"/>
      <c r="K14" s="47"/>
      <c r="L14" s="47"/>
    </row>
    <row r="15" spans="1:12" x14ac:dyDescent="0.35">
      <c r="E15" s="9" t="s">
        <v>866</v>
      </c>
      <c r="F15" s="48"/>
      <c r="G15" s="48"/>
      <c r="H15" s="48"/>
      <c r="I15" s="48"/>
      <c r="J15" s="48"/>
      <c r="K15" s="48"/>
      <c r="L15" s="48"/>
    </row>
    <row r="16" spans="1:12" x14ac:dyDescent="0.35">
      <c r="A16" s="10" t="str">
        <f>IF($F$16="","",DATEVALUE(CONCATENATE("01/",TEXT(MONTH($F$16),"00"),"/",YEAR($F$16))))</f>
        <v/>
      </c>
      <c r="E16" s="9" t="s">
        <v>6</v>
      </c>
      <c r="F16" s="46"/>
      <c r="G16" s="46"/>
      <c r="H16" s="46"/>
      <c r="I16" s="46"/>
      <c r="J16" s="46"/>
      <c r="K16" s="46"/>
      <c r="L16" s="46"/>
    </row>
    <row r="17" spans="1:12" x14ac:dyDescent="0.35">
      <c r="A17" s="5" t="s">
        <v>869</v>
      </c>
      <c r="E17" s="9" t="s">
        <v>7</v>
      </c>
      <c r="F17" s="43"/>
      <c r="G17" s="43"/>
      <c r="H17" s="43"/>
      <c r="I17" s="43"/>
      <c r="J17" s="33"/>
      <c r="K17" s="33"/>
      <c r="L17" s="33"/>
    </row>
    <row r="18" spans="1:12" x14ac:dyDescent="0.35">
      <c r="A18" s="35">
        <f>F17*30%</f>
        <v>0</v>
      </c>
      <c r="B18" s="36">
        <v>0.3</v>
      </c>
      <c r="E18" s="9" t="s">
        <v>8</v>
      </c>
      <c r="F18" s="42" t="s">
        <v>12</v>
      </c>
      <c r="G18" s="42"/>
      <c r="H18" s="42"/>
      <c r="I18" s="42"/>
      <c r="J18" s="34"/>
      <c r="K18" s="34"/>
      <c r="L18" s="34"/>
    </row>
    <row r="19" spans="1:12" x14ac:dyDescent="0.35">
      <c r="A19" s="37" t="e">
        <f>F17+(F17*(VLOOKUP($A$25,SELIC!A:D,3,0)))</f>
        <v>#N/A</v>
      </c>
      <c r="B19" s="38" t="s">
        <v>870</v>
      </c>
      <c r="E19" s="9" t="s">
        <v>9</v>
      </c>
      <c r="F19" s="42">
        <v>1</v>
      </c>
      <c r="G19" s="42"/>
      <c r="H19" s="42"/>
      <c r="I19" s="42"/>
      <c r="J19" s="34"/>
      <c r="K19" s="34"/>
      <c r="L19" s="34"/>
    </row>
    <row r="20" spans="1:12" x14ac:dyDescent="0.35">
      <c r="A20" s="37"/>
      <c r="E20" s="20"/>
      <c r="F20" s="21"/>
      <c r="G20" s="21"/>
      <c r="H20" s="21"/>
      <c r="I20" s="21"/>
      <c r="J20" s="21"/>
      <c r="K20" s="21"/>
      <c r="L20" s="21"/>
    </row>
    <row r="21" spans="1:12" x14ac:dyDescent="0.35">
      <c r="A21" s="35">
        <f>F23+K23</f>
        <v>0</v>
      </c>
      <c r="B21" s="6" t="s">
        <v>871</v>
      </c>
      <c r="E21" s="11" t="s">
        <v>14</v>
      </c>
      <c r="F21" s="54"/>
      <c r="G21" s="54"/>
      <c r="H21" s="26"/>
      <c r="I21" s="11" t="s">
        <v>16</v>
      </c>
      <c r="J21" s="11"/>
      <c r="K21" s="54"/>
      <c r="L21" s="54"/>
    </row>
    <row r="22" spans="1:12" x14ac:dyDescent="0.35">
      <c r="A22" s="35" t="e">
        <f>A19-A21</f>
        <v>#N/A</v>
      </c>
      <c r="B22" s="6" t="s">
        <v>872</v>
      </c>
      <c r="E22" s="9" t="s">
        <v>15</v>
      </c>
      <c r="F22" s="55"/>
      <c r="G22" s="55"/>
      <c r="H22" s="27"/>
      <c r="I22" s="9" t="s">
        <v>17</v>
      </c>
      <c r="J22" s="9"/>
      <c r="K22" s="55"/>
      <c r="L22" s="55"/>
    </row>
    <row r="23" spans="1:12" x14ac:dyDescent="0.35">
      <c r="A23" s="39" t="str">
        <f>IF(F17="","",IF(1-(A21/A19)&lt;=0.3,0.3,(1-(A21/A19))))</f>
        <v/>
      </c>
      <c r="E23" s="9" t="s">
        <v>867</v>
      </c>
      <c r="F23" s="53">
        <f>F21*F22</f>
        <v>0</v>
      </c>
      <c r="G23" s="53"/>
      <c r="H23" s="28"/>
      <c r="I23" s="9" t="s">
        <v>868</v>
      </c>
      <c r="J23" s="9"/>
      <c r="K23" s="53">
        <f>K21*K22</f>
        <v>0</v>
      </c>
      <c r="L23" s="53"/>
    </row>
    <row r="24" spans="1:12" x14ac:dyDescent="0.35">
      <c r="A24" s="40" t="str">
        <f>IF(A23="","",100%-A23)</f>
        <v/>
      </c>
      <c r="F24" s="24"/>
      <c r="G24" s="25"/>
      <c r="H24" s="24"/>
      <c r="K24" s="24"/>
      <c r="L24" s="25"/>
    </row>
    <row r="25" spans="1:12" x14ac:dyDescent="0.35">
      <c r="A25" s="10" t="str">
        <f>IF($F$25="","",DATEVALUE(CONCATENATE("01/",TEXT(MONTH($F$25),"00"),"/",YEAR($F$25))))</f>
        <v/>
      </c>
      <c r="E25" s="11" t="s">
        <v>10</v>
      </c>
      <c r="F25" s="56"/>
      <c r="G25" s="56"/>
      <c r="H25" s="22"/>
      <c r="I25" s="11"/>
      <c r="J25" s="11"/>
      <c r="K25" s="23"/>
      <c r="L25" s="23"/>
    </row>
    <row r="27" spans="1:12" x14ac:dyDescent="0.35">
      <c r="E27" s="7" t="s">
        <v>839</v>
      </c>
      <c r="F27" s="57"/>
      <c r="G27" s="57"/>
      <c r="H27" s="57"/>
      <c r="I27" s="57"/>
      <c r="J27" s="57"/>
      <c r="K27" s="57"/>
      <c r="L27" s="57"/>
    </row>
    <row r="28" spans="1:12" ht="7.5" customHeight="1" thickBot="1" x14ac:dyDescent="0.4">
      <c r="E28" s="7"/>
    </row>
    <row r="29" spans="1:12" ht="15" thickTop="1" x14ac:dyDescent="0.35">
      <c r="A29" s="5">
        <f>IF(F18="Sim",12,IF(F18="Não",6,0))</f>
        <v>12</v>
      </c>
      <c r="E29" s="12" t="str">
        <f>IF(F17="","Entrada","ENTRADA: "&amp;ROUND((A23*100),2)&amp;"% do Saldo Devedor sem Juros")</f>
        <v>Entrada</v>
      </c>
      <c r="F29" s="13"/>
      <c r="G29" s="14"/>
      <c r="J29" s="12" t="str">
        <f>IF(F17="","Saldo a Liquidar","ENTRADA: "&amp;ROUND((A24*100),2)&amp;"% do Saldo Devedor sem Juros")</f>
        <v>Saldo a Liquidar</v>
      </c>
      <c r="K29" s="13"/>
      <c r="L29" s="14"/>
    </row>
    <row r="30" spans="1:12" ht="15" thickBot="1" x14ac:dyDescent="0.4">
      <c r="A30" s="29" t="e">
        <f>E30/A29</f>
        <v>#VALUE!</v>
      </c>
      <c r="E30" s="51" t="str">
        <f>IF(F17="","",F17*$A$23)</f>
        <v/>
      </c>
      <c r="F30" s="52"/>
      <c r="G30" s="15"/>
      <c r="J30" s="51" t="str">
        <f>IF(F17="","",F17-E30)</f>
        <v/>
      </c>
      <c r="K30" s="52"/>
      <c r="L30" s="15"/>
    </row>
    <row r="31" spans="1:12" ht="15.5" thickTop="1" thickBot="1" x14ac:dyDescent="0.4">
      <c r="A31" s="29">
        <f>IF($F$18="sim",500,IF($F$18="Não",1000,0))</f>
        <v>500</v>
      </c>
    </row>
    <row r="32" spans="1:12" ht="15" thickTop="1" x14ac:dyDescent="0.35">
      <c r="A32" s="30" t="e">
        <f>IF(A31&gt;=A30,1,0)</f>
        <v>#VALUE!</v>
      </c>
      <c r="E32" s="12" t="s">
        <v>11</v>
      </c>
      <c r="F32" s="13"/>
      <c r="G32" s="14"/>
      <c r="J32" s="12" t="str">
        <f>IF(F25="","Informe Data de Adesão ao QuitaPGFN","Saldo Devedor Atualizado para "&amp;TEXT(MONTH(F25),"00")&amp;"/"&amp;YEAR(F25))</f>
        <v>Informe Data de Adesão ao QuitaPGFN</v>
      </c>
      <c r="K32" s="13"/>
      <c r="L32" s="14"/>
    </row>
    <row r="33" spans="1:13" ht="15" thickBot="1" x14ac:dyDescent="0.4">
      <c r="A33" s="29" t="e">
        <f>IF(A32=1,A31,A30)</f>
        <v>#VALUE!</v>
      </c>
      <c r="E33" s="51" t="str">
        <f>IF($F$17="","Informe Saldo Devedor sem Juros",E30/F19)</f>
        <v>Informe Saldo Devedor sem Juros</v>
      </c>
      <c r="F33" s="52"/>
      <c r="G33" s="15"/>
      <c r="J33" s="51" t="str">
        <f>IF(F17="","Informe Saldo Devedor sem Juros",IF(J30=0,0,(J30*VLOOKUP(A25,SELIC!A:D,3,0))+QuitaPGFN!J30))</f>
        <v>Informe Saldo Devedor sem Juros</v>
      </c>
      <c r="K33" s="52"/>
      <c r="L33" s="15"/>
    </row>
    <row r="34" spans="1:13" ht="15.5" thickTop="1" thickBot="1" x14ac:dyDescent="0.4">
      <c r="A34" s="30" t="e">
        <f>IF(IF(A32=1,ROUND(F30/A31,0),A29)=0,1,IF(A32=1,ROUND(F30/A31,0),A29))</f>
        <v>#VALUE!</v>
      </c>
      <c r="E34" s="5" t="str">
        <f>IF(E33&lt;A31,"Prestação Básica NÃO pode ser inferior a "&amp;DOLLAR(A31,2),"")</f>
        <v/>
      </c>
    </row>
    <row r="35" spans="1:13" ht="15" thickTop="1" x14ac:dyDescent="0.35">
      <c r="J35" s="12" t="e">
        <f>IF(J36&lt;0,"Crédito PF/BCN é maior que Saldo Devedor Atualizado",IF(J36&gt;=0,"Saldo Devedor após aproveitamento de PF/BCN"))</f>
        <v>#VALUE!</v>
      </c>
      <c r="K35" s="13"/>
      <c r="L35" s="14"/>
    </row>
    <row r="36" spans="1:13" ht="15" thickBot="1" x14ac:dyDescent="0.4">
      <c r="J36" s="51" t="e">
        <f>J33-F23-K23</f>
        <v>#VALUE!</v>
      </c>
      <c r="K36" s="52"/>
      <c r="L36" s="15"/>
    </row>
    <row r="37" spans="1:13" ht="15" thickTop="1" x14ac:dyDescent="0.35">
      <c r="A37" s="10">
        <f>_xlfn.XLOOKUP(0,SELIC!B3:B10000,SELIC!A3:A10000,0,0)</f>
        <v>44896</v>
      </c>
    </row>
    <row r="38" spans="1:13" x14ac:dyDescent="0.35">
      <c r="E38" s="7" t="s">
        <v>865</v>
      </c>
    </row>
    <row r="39" spans="1:13" x14ac:dyDescent="0.35">
      <c r="E39" s="16" t="str">
        <f>"SELIC atualizada até "&amp;TEXT(MONTH(EDATE(_xlfn.XLOOKUP(0,SELIC!B3:B10000,SELIC!A3:A10000,0,0),-1)),"00")&amp;"/"&amp;YEAR(EDATE(_xlfn.XLOOKUP(0,SELIC!B3:B10000,SELIC!A3:A10000,0,0),-1))</f>
        <v>SELIC atualizada até 11/2022</v>
      </c>
    </row>
    <row r="40" spans="1:13" x14ac:dyDescent="0.35">
      <c r="E40" s="7"/>
    </row>
    <row r="41" spans="1:13" x14ac:dyDescent="0.35">
      <c r="A41" s="31">
        <v>1</v>
      </c>
      <c r="B41" s="5">
        <f ca="1">IF(F41&gt;=TODAY(),1,0)</f>
        <v>1</v>
      </c>
      <c r="E41" s="17" t="str">
        <f>A41&amp;"ª prestação da entrada: "</f>
        <v xml:space="preserve">1ª prestação da entrada: </v>
      </c>
      <c r="F41" s="18" t="str">
        <f>A25</f>
        <v/>
      </c>
      <c r="G41" s="19" t="str">
        <f>IF($F$19="","",IF(F41="","",IF(F41&gt;$A$37,(($E$33*VLOOKUP($A$37,SELIC!A:D,3,0))+$E$33),(($E$33*VLOOKUP(F41,SELIC!A:D,3,0))+$E$33))))</f>
        <v/>
      </c>
      <c r="H41" s="5"/>
      <c r="I41" s="5"/>
      <c r="J41" s="41" t="str">
        <f ca="1">IF(F41="","",IF(F41&gt;TODAY(),"Pagamento com SELIC atualizada até "&amp;TEXT(MONTH(EDATE(_xlfn.XLOOKUP(0,SELIC!B3:B10000,SELIC!A3:A10000,0,0),-1)),"00")&amp;"/"&amp;YEAR(EDATE(_xlfn.XLOOKUP(0,SELIC!B3:B10000,SELIC!A3:A10000,0,0),-1)),""))</f>
        <v/>
      </c>
      <c r="K41" s="5"/>
      <c r="L41" s="10"/>
      <c r="M41" s="32"/>
    </row>
    <row r="42" spans="1:13" x14ac:dyDescent="0.35">
      <c r="A42" s="31" t="str">
        <f>IF(A41="","",IF($F$19&gt;=A41+1,A41+1,""))</f>
        <v/>
      </c>
      <c r="B42" s="5">
        <f t="shared" ref="B42:B52" ca="1" si="0">IF(F42&gt;=TODAY(),1,0)</f>
        <v>1</v>
      </c>
      <c r="E42" s="17" t="str">
        <f t="shared" ref="E42:E46" si="1">IF(A42="","",A42&amp;"ª prestação da entrada: ")</f>
        <v/>
      </c>
      <c r="F42" s="18" t="str">
        <f>IF(A42="","",EDATE(F41,1))</f>
        <v/>
      </c>
      <c r="G42" s="19" t="str">
        <f>IF($F$19="","",IF(F42="","",IF(F42&gt;$A$37,(($E$33*VLOOKUP($A$37,SELIC!A:D,3,0))+$E$33),(($E$33*VLOOKUP(F42,SELIC!A:D,3,0))+$E$33))))</f>
        <v/>
      </c>
      <c r="H42" s="5"/>
      <c r="I42" s="5"/>
      <c r="J42" s="41" t="str">
        <f ca="1">IF(F42="","",IF(F42&gt;TODAY(),"Pagamento com SELIC atualizada até "&amp;TEXT(MONTH(EDATE(_xlfn.XLOOKUP(0,SELIC!B4:B10001,SELIC!A4:A10001,0,0),-1)),"00")&amp;"/"&amp;YEAR(EDATE(_xlfn.XLOOKUP(0,SELIC!B4:B10001,SELIC!A4:A10001,0,0),-1)),""))</f>
        <v/>
      </c>
      <c r="K42" s="5"/>
      <c r="L42" s="10"/>
      <c r="M42" s="32"/>
    </row>
    <row r="43" spans="1:13" x14ac:dyDescent="0.35">
      <c r="A43" s="31" t="str">
        <f t="shared" ref="A43:A52" si="2">IF(A42="","",IF($F$19&gt;=A42+1,A42+1,""))</f>
        <v/>
      </c>
      <c r="B43" s="5">
        <f t="shared" ca="1" si="0"/>
        <v>1</v>
      </c>
      <c r="E43" s="17" t="str">
        <f t="shared" si="1"/>
        <v/>
      </c>
      <c r="F43" s="18" t="str">
        <f t="shared" ref="F43:F52" si="3">IF(A43="","",EDATE(F42,1))</f>
        <v/>
      </c>
      <c r="G43" s="19" t="str">
        <f>IF($F$19="","",IF(F43="","",IF(F43&gt;$A$37,(($E$33*VLOOKUP($A$37,SELIC!A:D,3,0))+$E$33),(($E$33*VLOOKUP(F43,SELIC!A:D,3,0))+$E$33))))</f>
        <v/>
      </c>
      <c r="H43" s="5"/>
      <c r="I43" s="5"/>
      <c r="J43" s="41" t="str">
        <f ca="1">IF(F43="","",IF(F43&gt;TODAY(),"Pagamento com SELIC atualizada até "&amp;TEXT(MONTH(EDATE(_xlfn.XLOOKUP(0,SELIC!B5:B10002,SELIC!A5:A10002,0,0),-1)),"00")&amp;"/"&amp;YEAR(EDATE(_xlfn.XLOOKUP(0,SELIC!B5:B10002,SELIC!A5:A10002,0,0),-1)),""))</f>
        <v/>
      </c>
      <c r="K43" s="5"/>
      <c r="L43" s="10"/>
      <c r="M43" s="32"/>
    </row>
    <row r="44" spans="1:13" x14ac:dyDescent="0.35">
      <c r="A44" s="31" t="str">
        <f t="shared" si="2"/>
        <v/>
      </c>
      <c r="B44" s="5">
        <f t="shared" ca="1" si="0"/>
        <v>1</v>
      </c>
      <c r="E44" s="17" t="str">
        <f t="shared" si="1"/>
        <v/>
      </c>
      <c r="F44" s="18" t="str">
        <f t="shared" si="3"/>
        <v/>
      </c>
      <c r="G44" s="19" t="str">
        <f>IF($F$19="","",IF(F44="","",IF(F44&gt;$A$37,(($E$33*VLOOKUP($A$37,SELIC!A:D,3,0))+$E$33),(($E$33*VLOOKUP(F44,SELIC!A:D,3,0))+$E$33))))</f>
        <v/>
      </c>
      <c r="H44" s="5"/>
      <c r="I44" s="5"/>
      <c r="J44" s="41" t="str">
        <f ca="1">IF(F44="","",IF(F44&gt;TODAY(),"Pagamento com SELIC atualizada até "&amp;TEXT(MONTH(EDATE(_xlfn.XLOOKUP(0,SELIC!B6:B10003,SELIC!A6:A10003,0,0),-1)),"00")&amp;"/"&amp;YEAR(EDATE(_xlfn.XLOOKUP(0,SELIC!B6:B10003,SELIC!A6:A10003,0,0),-1)),""))</f>
        <v/>
      </c>
      <c r="K44" s="5"/>
      <c r="L44" s="10"/>
      <c r="M44" s="32"/>
    </row>
    <row r="45" spans="1:13" x14ac:dyDescent="0.35">
      <c r="A45" s="31" t="str">
        <f t="shared" si="2"/>
        <v/>
      </c>
      <c r="B45" s="5">
        <f t="shared" ca="1" si="0"/>
        <v>1</v>
      </c>
      <c r="E45" s="17" t="str">
        <f t="shared" si="1"/>
        <v/>
      </c>
      <c r="F45" s="18" t="str">
        <f t="shared" si="3"/>
        <v/>
      </c>
      <c r="G45" s="19" t="str">
        <f>IF($F$19="","",IF(F45="","",IF(F45&gt;$A$37,(($E$33*VLOOKUP($A$37,SELIC!A:D,3,0))+$E$33),(($E$33*VLOOKUP(F45,SELIC!A:D,3,0))+$E$33))))</f>
        <v/>
      </c>
      <c r="H45" s="5"/>
      <c r="I45" s="5"/>
      <c r="J45" s="41" t="str">
        <f ca="1">IF(F45="","",IF(F45&gt;TODAY(),"Pagamento com SELIC atualizada até "&amp;TEXT(MONTH(EDATE(_xlfn.XLOOKUP(0,SELIC!B7:B10004,SELIC!A7:A10004,0,0),-1)),"00")&amp;"/"&amp;YEAR(EDATE(_xlfn.XLOOKUP(0,SELIC!B7:B10004,SELIC!A7:A10004,0,0),-1)),""))</f>
        <v/>
      </c>
      <c r="K45" s="5"/>
      <c r="L45" s="10"/>
      <c r="M45" s="32"/>
    </row>
    <row r="46" spans="1:13" x14ac:dyDescent="0.35">
      <c r="A46" s="31" t="str">
        <f t="shared" si="2"/>
        <v/>
      </c>
      <c r="B46" s="5">
        <f t="shared" ca="1" si="0"/>
        <v>1</v>
      </c>
      <c r="E46" s="17" t="str">
        <f t="shared" si="1"/>
        <v/>
      </c>
      <c r="F46" s="18" t="str">
        <f t="shared" si="3"/>
        <v/>
      </c>
      <c r="G46" s="19" t="str">
        <f>IF($F$19="","",IF(F46="","",IF(F46&gt;$A$37,(($E$33*VLOOKUP($A$37,SELIC!A:D,3,0))+$E$33),(($E$33*VLOOKUP(F46,SELIC!A:D,3,0))+$E$33))))</f>
        <v/>
      </c>
      <c r="H46" s="5"/>
      <c r="I46" s="5"/>
      <c r="J46" s="41" t="str">
        <f ca="1">IF(F46="","",IF(F46&gt;TODAY(),"Pagamento com SELIC atualizada até "&amp;TEXT(MONTH(EDATE(_xlfn.XLOOKUP(0,SELIC!B8:B10005,SELIC!A8:A10005,0,0),-1)),"00")&amp;"/"&amp;YEAR(EDATE(_xlfn.XLOOKUP(0,SELIC!B8:B10005,SELIC!A8:A10005,0,0),-1)),""))</f>
        <v/>
      </c>
      <c r="K46" s="5"/>
      <c r="L46" s="10"/>
      <c r="M46" s="32"/>
    </row>
    <row r="47" spans="1:13" x14ac:dyDescent="0.35">
      <c r="A47" s="31" t="str">
        <f t="shared" si="2"/>
        <v/>
      </c>
      <c r="B47" s="5">
        <f t="shared" ca="1" si="0"/>
        <v>1</v>
      </c>
      <c r="E47" s="17" t="str">
        <f>IF(A47="","",A47&amp;"ª prestação da entrada: ")</f>
        <v/>
      </c>
      <c r="F47" s="18" t="str">
        <f t="shared" si="3"/>
        <v/>
      </c>
      <c r="G47" s="19" t="str">
        <f>IF($F$19="","",IF(F47="","",IF(F47&gt;$A$37,(($E$33*VLOOKUP($A$37,SELIC!A:D,3,0))+$E$33),(($E$33*VLOOKUP(F47,SELIC!A:D,3,0))+$E$33))))</f>
        <v/>
      </c>
      <c r="H47" s="5"/>
      <c r="I47" s="5"/>
      <c r="J47" s="41" t="str">
        <f ca="1">IF(F47="","",IF(F47&gt;TODAY(),"Pagamento com SELIC atualizada até "&amp;TEXT(MONTH(EDATE(_xlfn.XLOOKUP(0,SELIC!B9:B10006,SELIC!A9:A10006,0,0),-1)),"00")&amp;"/"&amp;YEAR(EDATE(_xlfn.XLOOKUP(0,SELIC!B9:B10006,SELIC!A9:A10006,0,0),-1)),""))</f>
        <v/>
      </c>
      <c r="K47" s="5"/>
      <c r="L47" s="10"/>
    </row>
    <row r="48" spans="1:13" x14ac:dyDescent="0.35">
      <c r="A48" s="31" t="str">
        <f t="shared" si="2"/>
        <v/>
      </c>
      <c r="B48" s="5">
        <f t="shared" ca="1" si="0"/>
        <v>1</v>
      </c>
      <c r="E48" s="17" t="str">
        <f t="shared" ref="E48:E52" si="4">IF(A48="","",A48&amp;"ª prestação da entrada: ")</f>
        <v/>
      </c>
      <c r="F48" s="18" t="str">
        <f t="shared" si="3"/>
        <v/>
      </c>
      <c r="G48" s="19" t="str">
        <f>IF($F$19="","",IF(F48="","",IF(F48&gt;$A$37,(($E$33*VLOOKUP($A$37,SELIC!A:D,3,0))+$E$33),(($E$33*VLOOKUP(F48,SELIC!A:D,3,0))+$E$33))))</f>
        <v/>
      </c>
      <c r="H48" s="5"/>
      <c r="I48" s="5"/>
      <c r="J48" s="41" t="str">
        <f ca="1">IF(F48="","",IF(F48&gt;TODAY(),"Pagamento com SELIC atualizada até "&amp;TEXT(MONTH(EDATE(_xlfn.XLOOKUP(0,SELIC!B10:B10007,SELIC!A10:A10007,0,0),-1)),"00")&amp;"/"&amp;YEAR(EDATE(_xlfn.XLOOKUP(0,SELIC!B10:B10007,SELIC!A10:A10007,0,0),-1)),""))</f>
        <v/>
      </c>
      <c r="K48" s="5"/>
      <c r="L48" s="10"/>
    </row>
    <row r="49" spans="1:12" x14ac:dyDescent="0.35">
      <c r="A49" s="31" t="str">
        <f>IF(A48="","",IF($F$19&gt;=A48+1,A48+1,""))</f>
        <v/>
      </c>
      <c r="B49" s="5">
        <f t="shared" ca="1" si="0"/>
        <v>1</v>
      </c>
      <c r="E49" s="17" t="str">
        <f t="shared" si="4"/>
        <v/>
      </c>
      <c r="F49" s="18" t="str">
        <f t="shared" si="3"/>
        <v/>
      </c>
      <c r="G49" s="19" t="str">
        <f>IF($F$19="","",IF(F49="","",IF(F49&gt;$A$37,(($E$33*VLOOKUP($A$37,SELIC!A:D,3,0))+$E$33),(($E$33*VLOOKUP(F49,SELIC!A:D,3,0))+$E$33))))</f>
        <v/>
      </c>
      <c r="H49" s="5"/>
      <c r="I49" s="5"/>
      <c r="J49" s="41" t="str">
        <f ca="1">IF(F49="","",IF(F49&gt;TODAY(),"Pagamento com SELIC atualizada até "&amp;TEXT(MONTH(EDATE(_xlfn.XLOOKUP(0,SELIC!B11:B10008,SELIC!A11:A10008,0,0),-1)),"00")&amp;"/"&amp;YEAR(EDATE(_xlfn.XLOOKUP(0,SELIC!B11:B10008,SELIC!A11:A10008,0,0),-1)),""))</f>
        <v/>
      </c>
      <c r="K49" s="5"/>
      <c r="L49" s="10"/>
    </row>
    <row r="50" spans="1:12" x14ac:dyDescent="0.35">
      <c r="A50" s="31" t="str">
        <f t="shared" si="2"/>
        <v/>
      </c>
      <c r="B50" s="5">
        <f t="shared" ca="1" si="0"/>
        <v>1</v>
      </c>
      <c r="E50" s="17" t="str">
        <f t="shared" si="4"/>
        <v/>
      </c>
      <c r="F50" s="18" t="str">
        <f t="shared" si="3"/>
        <v/>
      </c>
      <c r="G50" s="19" t="str">
        <f>IF($F$19="","",IF(F50="","",IF(F50&gt;$A$37,(($E$33*VLOOKUP($A$37,SELIC!A:D,3,0))+$E$33),(($E$33*VLOOKUP(F50,SELIC!A:D,3,0))+$E$33))))</f>
        <v/>
      </c>
      <c r="H50" s="5"/>
      <c r="I50" s="5"/>
      <c r="J50" s="41" t="str">
        <f ca="1">IF(F50="","",IF(F50&gt;TODAY(),"Pagamento com SELIC atualizada até "&amp;TEXT(MONTH(EDATE(_xlfn.XLOOKUP(0,SELIC!B12:B10009,SELIC!A12:A10009,0,0),-1)),"00")&amp;"/"&amp;YEAR(EDATE(_xlfn.XLOOKUP(0,SELIC!B12:B10009,SELIC!A12:A10009,0,0),-1)),""))</f>
        <v/>
      </c>
      <c r="K50" s="5"/>
      <c r="L50" s="10"/>
    </row>
    <row r="51" spans="1:12" x14ac:dyDescent="0.35">
      <c r="A51" s="31" t="str">
        <f t="shared" si="2"/>
        <v/>
      </c>
      <c r="B51" s="5">
        <f t="shared" ca="1" si="0"/>
        <v>1</v>
      </c>
      <c r="E51" s="17" t="str">
        <f t="shared" si="4"/>
        <v/>
      </c>
      <c r="F51" s="18" t="str">
        <f t="shared" si="3"/>
        <v/>
      </c>
      <c r="G51" s="19" t="str">
        <f>IF($F$19="","",IF(F51="","",IF(F51&gt;$A$37,(($E$33*VLOOKUP($A$37,SELIC!A:D,3,0))+$E$33),(($E$33*VLOOKUP(F51,SELIC!A:D,3,0))+$E$33))))</f>
        <v/>
      </c>
      <c r="H51" s="5"/>
      <c r="I51" s="5"/>
      <c r="J51" s="41" t="str">
        <f ca="1">IF(F51="","",IF(F51&gt;TODAY(),"Pagamento com SELIC atualizada até "&amp;TEXT(MONTH(EDATE(_xlfn.XLOOKUP(0,SELIC!B13:B10010,SELIC!A13:A10010,0,0),-1)),"00")&amp;"/"&amp;YEAR(EDATE(_xlfn.XLOOKUP(0,SELIC!B13:B10010,SELIC!A13:A10010,0,0),-1)),""))</f>
        <v/>
      </c>
      <c r="K51" s="5"/>
      <c r="L51" s="10"/>
    </row>
    <row r="52" spans="1:12" x14ac:dyDescent="0.35">
      <c r="A52" s="31" t="str">
        <f t="shared" si="2"/>
        <v/>
      </c>
      <c r="B52" s="5">
        <f t="shared" ca="1" si="0"/>
        <v>1</v>
      </c>
      <c r="E52" s="17" t="str">
        <f t="shared" si="4"/>
        <v/>
      </c>
      <c r="F52" s="18" t="str">
        <f t="shared" si="3"/>
        <v/>
      </c>
      <c r="G52" s="19" t="str">
        <f>IF($F$19="","",IF(F52="","",IF(F52&gt;$A$37,(($E$33*VLOOKUP($A$37,SELIC!A:D,3,0))+$E$33),(($E$33*VLOOKUP(F52,SELIC!A:D,3,0))+$E$33))))</f>
        <v/>
      </c>
      <c r="H52" s="5"/>
      <c r="I52" s="5"/>
      <c r="J52" s="41" t="str">
        <f ca="1">IF(F52="","",IF(F52&gt;TODAY(),"Pagamento com SELIC atualizada até "&amp;TEXT(MONTH(EDATE(_xlfn.XLOOKUP(0,SELIC!B14:B10011,SELIC!A14:A10011,0,0),-1)),"00")&amp;"/"&amp;YEAR(EDATE(_xlfn.XLOOKUP(0,SELIC!B14:B10011,SELIC!A14:A10011,0,0),-1)),""))</f>
        <v/>
      </c>
      <c r="K52" s="5"/>
      <c r="L52" s="10"/>
    </row>
    <row r="55" spans="1:12" x14ac:dyDescent="0.35">
      <c r="A55" s="5" t="s">
        <v>12</v>
      </c>
    </row>
    <row r="56" spans="1:12" x14ac:dyDescent="0.35">
      <c r="A56" s="5" t="s">
        <v>13</v>
      </c>
    </row>
    <row r="59" spans="1:12" x14ac:dyDescent="0.35">
      <c r="A59" s="30">
        <f>IF(F18="sim",1,0)</f>
        <v>1</v>
      </c>
    </row>
    <row r="60" spans="1:12" x14ac:dyDescent="0.35">
      <c r="A60" s="30">
        <f>IF($A$59=1,1,1)</f>
        <v>1</v>
      </c>
    </row>
    <row r="61" spans="1:12" x14ac:dyDescent="0.35">
      <c r="A61" s="30">
        <f>IF($A$59=1,A60+1,A60+1)</f>
        <v>2</v>
      </c>
    </row>
    <row r="62" spans="1:12" x14ac:dyDescent="0.35">
      <c r="A62" s="30">
        <f>IF($A$59=1,A61+1,A61+1)</f>
        <v>3</v>
      </c>
    </row>
    <row r="63" spans="1:12" x14ac:dyDescent="0.35">
      <c r="A63" s="30">
        <f>IF($A$59=1,A62+1,A62+1)</f>
        <v>4</v>
      </c>
      <c r="E63" s="5"/>
    </row>
    <row r="64" spans="1:12" x14ac:dyDescent="0.35">
      <c r="A64" s="30">
        <f>IF($A$59=1,A63+1,A63+1)</f>
        <v>5</v>
      </c>
      <c r="E64" s="5"/>
    </row>
    <row r="65" spans="1:2" x14ac:dyDescent="0.35">
      <c r="A65" s="30">
        <f>IF($A$59=1,A64+1,A64+1)</f>
        <v>6</v>
      </c>
    </row>
    <row r="66" spans="1:2" x14ac:dyDescent="0.35">
      <c r="A66" s="30">
        <f>IF($A$59=0,"",A65+1)</f>
        <v>7</v>
      </c>
    </row>
    <row r="67" spans="1:2" x14ac:dyDescent="0.35">
      <c r="A67" s="30">
        <f t="shared" ref="A67:A71" si="5">IF($A$59=0,"",A66+1)</f>
        <v>8</v>
      </c>
    </row>
    <row r="68" spans="1:2" x14ac:dyDescent="0.35">
      <c r="A68" s="30">
        <f t="shared" si="5"/>
        <v>9</v>
      </c>
    </row>
    <row r="69" spans="1:2" x14ac:dyDescent="0.35">
      <c r="A69" s="30">
        <f t="shared" si="5"/>
        <v>10</v>
      </c>
    </row>
    <row r="70" spans="1:2" x14ac:dyDescent="0.35">
      <c r="A70" s="30">
        <f t="shared" si="5"/>
        <v>11</v>
      </c>
    </row>
    <row r="71" spans="1:2" x14ac:dyDescent="0.35">
      <c r="A71" s="30">
        <f t="shared" si="5"/>
        <v>12</v>
      </c>
    </row>
    <row r="72" spans="1:2" x14ac:dyDescent="0.35">
      <c r="A72" s="30"/>
    </row>
    <row r="74" spans="1:2" x14ac:dyDescent="0.35">
      <c r="A74" s="5" t="s">
        <v>873</v>
      </c>
      <c r="B74" s="6" t="s">
        <v>874</v>
      </c>
    </row>
    <row r="75" spans="1:2" x14ac:dyDescent="0.35">
      <c r="A75" s="59">
        <v>0.15</v>
      </c>
      <c r="B75" s="60">
        <v>0.09</v>
      </c>
    </row>
    <row r="76" spans="1:2" x14ac:dyDescent="0.35">
      <c r="A76" s="59">
        <v>0.25</v>
      </c>
      <c r="B76" s="60">
        <v>0.2</v>
      </c>
    </row>
    <row r="77" spans="1:2" x14ac:dyDescent="0.35">
      <c r="B77" s="60">
        <v>0.25</v>
      </c>
    </row>
  </sheetData>
  <sheetProtection algorithmName="SHA-512" hashValue="DOG3tHnXaJaKInazX0/PTRACKxjIFIZHqFDTgEV7KQSo4oQdXGZUcikSmsHH92iUOdKK/V7ro/YLNhOkcdr/xQ==" saltValue="G0VgnPaPZyTvqjTCQg4RXg==" spinCount="100000" sheet="1" objects="1" scenarios="1"/>
  <mergeCells count="25">
    <mergeCell ref="F19:I19"/>
    <mergeCell ref="J36:K36"/>
    <mergeCell ref="K23:L23"/>
    <mergeCell ref="E30:F30"/>
    <mergeCell ref="E33:F33"/>
    <mergeCell ref="F21:G21"/>
    <mergeCell ref="F22:G22"/>
    <mergeCell ref="F23:G23"/>
    <mergeCell ref="F25:G25"/>
    <mergeCell ref="J30:K30"/>
    <mergeCell ref="J33:K33"/>
    <mergeCell ref="K21:L21"/>
    <mergeCell ref="K22:L22"/>
    <mergeCell ref="F27:L27"/>
    <mergeCell ref="F18:I18"/>
    <mergeCell ref="F17:I17"/>
    <mergeCell ref="E5:L5"/>
    <mergeCell ref="E6:L6"/>
    <mergeCell ref="F16:L16"/>
    <mergeCell ref="F13:L13"/>
    <mergeCell ref="F14:L14"/>
    <mergeCell ref="F15:L15"/>
    <mergeCell ref="F10:L10"/>
    <mergeCell ref="F11:L11"/>
    <mergeCell ref="F12:L12"/>
  </mergeCells>
  <conditionalFormatting sqref="E14:L14">
    <cfRule type="expression" dxfId="4" priority="4">
      <formula>$F$13="_0026_TRANSACAO_INDIVIDUAL_(DEPENDE_DE_PREVIA_APROVACAO_DO_PDA_DA_REGIAO)"</formula>
    </cfRule>
  </conditionalFormatting>
  <conditionalFormatting sqref="E15:L15">
    <cfRule type="expression" dxfId="3" priority="3">
      <formula>$F$13&lt;&gt;"_0026_TRANSACAO_INDIVIDUAL_(DEPENDE_DE_PREVIA_APROVACAO_DO_PDA_DA_REGIAO)"</formula>
    </cfRule>
  </conditionalFormatting>
  <conditionalFormatting sqref="J36:K36">
    <cfRule type="expression" dxfId="2" priority="2">
      <formula>$J$36&lt;0</formula>
    </cfRule>
  </conditionalFormatting>
  <conditionalFormatting sqref="J35:L36">
    <cfRule type="expression" dxfId="1" priority="1">
      <formula>$F$17=""</formula>
    </cfRule>
  </conditionalFormatting>
  <dataValidations count="8">
    <dataValidation type="list" allowBlank="1" showInputMessage="1" showErrorMessage="1" sqref="F14:L14" xr:uid="{516BF0AD-51E8-42AF-965B-364254013313}">
      <formula1>INDIRECT($F$13)</formula1>
    </dataValidation>
    <dataValidation type="list" allowBlank="1" showInputMessage="1" showErrorMessage="1" sqref="F13:L13" xr:uid="{7F7D33A1-888F-4E9C-9103-311799332872}">
      <formula1>NEGOCIAÇÕES</formula1>
    </dataValidation>
    <dataValidation type="list" allowBlank="1" showInputMessage="1" showErrorMessage="1" sqref="F18:I18" xr:uid="{8B981B51-26A1-419F-B1FF-41671F421105}">
      <formula1>$A$55:$A$56</formula1>
    </dataValidation>
    <dataValidation type="list" allowBlank="1" showInputMessage="1" showErrorMessage="1" sqref="F19" xr:uid="{2DB65B0E-3D31-400C-B903-EC435D5FDD41}">
      <formula1>$A$60:$A$71</formula1>
    </dataValidation>
    <dataValidation type="date" operator="greaterThanOrEqual" allowBlank="1" showInputMessage="1" showErrorMessage="1" error="Formato de Data permitido: dd/mm/aaaa" sqref="F25:G25" xr:uid="{E100C1F3-3F83-4B53-9540-CA817FA7296A}">
      <formula1>1</formula1>
    </dataValidation>
    <dataValidation type="date" operator="greaterThan" allowBlank="1" showInputMessage="1" showErrorMessage="1" error="Formato de Data permitido: dd/mm/aaaa" sqref="F16:L16" xr:uid="{11B7CF45-579F-4101-81D2-E925A354F489}">
      <formula1>1</formula1>
    </dataValidation>
    <dataValidation type="list" allowBlank="1" showInputMessage="1" showErrorMessage="1" sqref="F22:G22" xr:uid="{44AB2054-D197-45D5-91CE-7857810615B9}">
      <formula1>$A$75:$A$77</formula1>
    </dataValidation>
    <dataValidation type="list" allowBlank="1" showInputMessage="1" showErrorMessage="1" sqref="K22:L22" xr:uid="{AB1A02B6-5410-472C-9605-192AFDF3EA8E}">
      <formula1>$B$75:$B$78</formula1>
    </dataValidation>
  </dataValidations>
  <pageMargins left="0.7" right="0.7" top="0.75" bottom="0.75" header="0.3" footer="0.3"/>
  <pageSetup paperSize="9" scale="64" orientation="portrait" r:id="rId1"/>
  <ignoredErrors>
    <ignoredError sqref="J42:J44 J46:J52" formulaRange="1"/>
    <ignoredError sqref="J35:K35 K36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1880B-7E8A-48D4-8505-D9082FEBB1B5}">
  <dimension ref="A1:BI359"/>
  <sheetViews>
    <sheetView workbookViewId="0">
      <selection activeCell="C25" sqref="C25"/>
    </sheetView>
  </sheetViews>
  <sheetFormatPr defaultRowHeight="14.5" x14ac:dyDescent="0.35"/>
  <cols>
    <col min="1" max="1" width="11.54296875" style="6" customWidth="1"/>
    <col min="2" max="2" width="18.26953125" style="6" customWidth="1"/>
    <col min="3" max="3" width="28.81640625" style="6" customWidth="1"/>
    <col min="4" max="16384" width="8.7265625" style="6"/>
  </cols>
  <sheetData>
    <row r="1" spans="1:61" x14ac:dyDescent="0.35">
      <c r="A1" s="6" t="s">
        <v>817</v>
      </c>
      <c r="B1" s="6" t="s">
        <v>818</v>
      </c>
      <c r="C1" s="6" t="s">
        <v>819</v>
      </c>
      <c r="D1" s="6" t="s">
        <v>820</v>
      </c>
      <c r="E1" s="6" t="s">
        <v>821</v>
      </c>
      <c r="F1" s="6" t="s">
        <v>822</v>
      </c>
      <c r="G1" s="6" t="s">
        <v>823</v>
      </c>
      <c r="H1" s="6" t="s">
        <v>824</v>
      </c>
      <c r="I1" s="6" t="s">
        <v>825</v>
      </c>
      <c r="J1" s="6" t="s">
        <v>826</v>
      </c>
      <c r="K1" s="6" t="s">
        <v>827</v>
      </c>
      <c r="L1" s="6" t="s">
        <v>828</v>
      </c>
      <c r="M1" s="6" t="s">
        <v>829</v>
      </c>
      <c r="N1" s="6" t="s">
        <v>830</v>
      </c>
      <c r="O1" s="6" t="s">
        <v>831</v>
      </c>
      <c r="P1" s="6" t="s">
        <v>832</v>
      </c>
      <c r="Q1" s="6" t="s">
        <v>833</v>
      </c>
      <c r="R1" s="6" t="s">
        <v>834</v>
      </c>
      <c r="S1" s="6" t="s">
        <v>835</v>
      </c>
      <c r="T1" s="6" t="s">
        <v>836</v>
      </c>
      <c r="U1" s="6" t="s">
        <v>837</v>
      </c>
      <c r="V1" s="6" t="s">
        <v>838</v>
      </c>
      <c r="W1" s="6" t="s">
        <v>817</v>
      </c>
      <c r="X1" s="6" t="s">
        <v>818</v>
      </c>
      <c r="Y1" s="6" t="s">
        <v>730</v>
      </c>
      <c r="Z1" s="6" t="s">
        <v>730</v>
      </c>
      <c r="AA1" s="6" t="s">
        <v>730</v>
      </c>
      <c r="AB1" s="6" t="s">
        <v>730</v>
      </c>
      <c r="AC1" s="6" t="s">
        <v>730</v>
      </c>
      <c r="AD1" s="6" t="s">
        <v>730</v>
      </c>
      <c r="AE1" s="6" t="s">
        <v>730</v>
      </c>
      <c r="AF1" s="6" t="s">
        <v>730</v>
      </c>
      <c r="AG1" s="6" t="s">
        <v>730</v>
      </c>
      <c r="AH1" s="6" t="s">
        <v>730</v>
      </c>
      <c r="AI1" s="6" t="s">
        <v>730</v>
      </c>
      <c r="AJ1" s="6" t="s">
        <v>730</v>
      </c>
      <c r="AK1" s="6" t="s">
        <v>730</v>
      </c>
      <c r="AL1" s="6" t="s">
        <v>730</v>
      </c>
      <c r="AM1" s="6" t="s">
        <v>730</v>
      </c>
      <c r="AN1" s="6" t="s">
        <v>730</v>
      </c>
      <c r="AO1" s="6" t="s">
        <v>730</v>
      </c>
      <c r="AP1" s="6" t="s">
        <v>730</v>
      </c>
      <c r="AQ1" s="6" t="s">
        <v>730</v>
      </c>
      <c r="AR1" s="6" t="s">
        <v>730</v>
      </c>
      <c r="AS1" s="6" t="s">
        <v>730</v>
      </c>
      <c r="AT1" s="6" t="s">
        <v>730</v>
      </c>
      <c r="AU1" s="6" t="s">
        <v>730</v>
      </c>
      <c r="AV1" s="6" t="s">
        <v>730</v>
      </c>
      <c r="AW1" s="6" t="s">
        <v>730</v>
      </c>
      <c r="AX1" s="6" t="s">
        <v>730</v>
      </c>
      <c r="AY1" s="6" t="s">
        <v>730</v>
      </c>
      <c r="AZ1" s="6" t="s">
        <v>730</v>
      </c>
      <c r="BA1" s="6" t="s">
        <v>730</v>
      </c>
      <c r="BB1" s="6" t="s">
        <v>730</v>
      </c>
      <c r="BC1" s="6" t="s">
        <v>730</v>
      </c>
      <c r="BD1" s="6" t="s">
        <v>730</v>
      </c>
      <c r="BE1" s="6" t="s">
        <v>730</v>
      </c>
      <c r="BF1" s="6" t="s">
        <v>730</v>
      </c>
      <c r="BG1" s="6" t="s">
        <v>730</v>
      </c>
      <c r="BH1" s="6" t="s">
        <v>730</v>
      </c>
      <c r="BI1" s="6" t="s">
        <v>730</v>
      </c>
    </row>
    <row r="2" spans="1:61" x14ac:dyDescent="0.35">
      <c r="A2" s="6" t="s">
        <v>23</v>
      </c>
      <c r="B2" s="6" t="s">
        <v>71</v>
      </c>
      <c r="C2" s="6" t="s">
        <v>109</v>
      </c>
      <c r="D2" s="6" t="s">
        <v>467</v>
      </c>
      <c r="E2" s="6" t="s">
        <v>524</v>
      </c>
      <c r="F2" s="6" t="s">
        <v>568</v>
      </c>
      <c r="G2" s="6" t="s">
        <v>599</v>
      </c>
      <c r="H2" s="6" t="s">
        <v>607</v>
      </c>
      <c r="I2" s="6" t="s">
        <v>613</v>
      </c>
      <c r="J2" s="6" t="s">
        <v>616</v>
      </c>
      <c r="K2" s="6" t="s">
        <v>619</v>
      </c>
      <c r="L2" s="6" t="s">
        <v>649</v>
      </c>
      <c r="M2" s="6" t="s">
        <v>665</v>
      </c>
      <c r="N2" s="6" t="s">
        <v>671</v>
      </c>
      <c r="O2" s="6" t="s">
        <v>684</v>
      </c>
      <c r="P2" s="6" t="s">
        <v>686</v>
      </c>
      <c r="Q2" s="6" t="s">
        <v>696</v>
      </c>
      <c r="R2" s="6" t="s">
        <v>705</v>
      </c>
      <c r="S2" s="6" t="s">
        <v>712</v>
      </c>
      <c r="T2" s="6" t="s">
        <v>717</v>
      </c>
      <c r="U2" s="6" t="s">
        <v>722</v>
      </c>
      <c r="V2" s="6" t="s">
        <v>727</v>
      </c>
      <c r="W2" s="6" t="s">
        <v>731</v>
      </c>
      <c r="X2" s="6" t="s">
        <v>732</v>
      </c>
    </row>
    <row r="3" spans="1:61" x14ac:dyDescent="0.35">
      <c r="A3" s="6" t="s">
        <v>24</v>
      </c>
      <c r="B3" s="6" t="s">
        <v>72</v>
      </c>
      <c r="C3" s="6" t="s">
        <v>110</v>
      </c>
      <c r="D3" s="6" t="s">
        <v>468</v>
      </c>
      <c r="E3" s="6" t="s">
        <v>525</v>
      </c>
      <c r="F3" s="6" t="s">
        <v>569</v>
      </c>
      <c r="G3" s="6" t="s">
        <v>600</v>
      </c>
      <c r="H3" s="6" t="s">
        <v>608</v>
      </c>
      <c r="I3" s="6" t="s">
        <v>614</v>
      </c>
      <c r="J3" s="6" t="s">
        <v>617</v>
      </c>
      <c r="K3" s="6" t="s">
        <v>620</v>
      </c>
      <c r="L3" s="6" t="s">
        <v>650</v>
      </c>
      <c r="M3" s="6" t="s">
        <v>666</v>
      </c>
      <c r="N3" s="6" t="s">
        <v>672</v>
      </c>
      <c r="O3" s="6" t="s">
        <v>685</v>
      </c>
      <c r="P3" s="6" t="s">
        <v>687</v>
      </c>
      <c r="Q3" s="6" t="s">
        <v>697</v>
      </c>
      <c r="R3" s="6" t="s">
        <v>706</v>
      </c>
      <c r="S3" s="6" t="s">
        <v>713</v>
      </c>
      <c r="T3" s="6" t="s">
        <v>718</v>
      </c>
      <c r="U3" s="6" t="s">
        <v>723</v>
      </c>
      <c r="V3" s="6" t="s">
        <v>728</v>
      </c>
      <c r="W3" s="6" t="s">
        <v>733</v>
      </c>
      <c r="X3" s="6" t="s">
        <v>734</v>
      </c>
    </row>
    <row r="4" spans="1:61" x14ac:dyDescent="0.35">
      <c r="A4" s="6" t="s">
        <v>25</v>
      </c>
      <c r="B4" s="6" t="s">
        <v>73</v>
      </c>
      <c r="C4" s="6" t="s">
        <v>111</v>
      </c>
      <c r="D4" s="6" t="s">
        <v>469</v>
      </c>
      <c r="E4" s="6" t="s">
        <v>526</v>
      </c>
      <c r="F4" s="6" t="s">
        <v>570</v>
      </c>
      <c r="G4" s="6" t="s">
        <v>601</v>
      </c>
      <c r="H4" s="6" t="s">
        <v>609</v>
      </c>
      <c r="I4" s="6" t="s">
        <v>615</v>
      </c>
      <c r="J4" s="6" t="s">
        <v>618</v>
      </c>
      <c r="K4" s="6" t="s">
        <v>621</v>
      </c>
      <c r="L4" s="6" t="s">
        <v>651</v>
      </c>
      <c r="M4" s="6" t="s">
        <v>667</v>
      </c>
      <c r="N4" s="6" t="s">
        <v>673</v>
      </c>
      <c r="P4" s="6" t="s">
        <v>688</v>
      </c>
      <c r="Q4" s="6" t="s">
        <v>698</v>
      </c>
      <c r="R4" s="6" t="s">
        <v>707</v>
      </c>
      <c r="S4" s="6" t="s">
        <v>714</v>
      </c>
      <c r="T4" s="6" t="s">
        <v>719</v>
      </c>
      <c r="U4" s="6" t="s">
        <v>724</v>
      </c>
      <c r="V4" s="6" t="s">
        <v>729</v>
      </c>
      <c r="W4" s="6" t="s">
        <v>735</v>
      </c>
      <c r="X4" s="6" t="s">
        <v>736</v>
      </c>
    </row>
    <row r="5" spans="1:61" x14ac:dyDescent="0.35">
      <c r="A5" s="6" t="s">
        <v>26</v>
      </c>
      <c r="B5" s="6" t="s">
        <v>74</v>
      </c>
      <c r="C5" s="6" t="s">
        <v>112</v>
      </c>
      <c r="D5" s="6" t="s">
        <v>470</v>
      </c>
      <c r="E5" s="6" t="s">
        <v>527</v>
      </c>
      <c r="F5" s="6" t="s">
        <v>571</v>
      </c>
      <c r="G5" s="6" t="s">
        <v>602</v>
      </c>
      <c r="H5" s="6" t="s">
        <v>610</v>
      </c>
      <c r="K5" s="6" t="s">
        <v>622</v>
      </c>
      <c r="L5" s="6" t="s">
        <v>652</v>
      </c>
      <c r="M5" s="6" t="s">
        <v>668</v>
      </c>
      <c r="N5" s="6" t="s">
        <v>674</v>
      </c>
      <c r="P5" s="6" t="s">
        <v>689</v>
      </c>
      <c r="Q5" s="6" t="s">
        <v>699</v>
      </c>
      <c r="R5" s="6" t="s">
        <v>708</v>
      </c>
      <c r="S5" s="6" t="s">
        <v>715</v>
      </c>
      <c r="T5" s="6" t="s">
        <v>720</v>
      </c>
      <c r="U5" s="6" t="s">
        <v>725</v>
      </c>
      <c r="W5" s="6" t="s">
        <v>737</v>
      </c>
      <c r="X5" s="6" t="s">
        <v>738</v>
      </c>
    </row>
    <row r="6" spans="1:61" x14ac:dyDescent="0.35">
      <c r="A6" s="6" t="s">
        <v>27</v>
      </c>
      <c r="B6" s="6" t="s">
        <v>75</v>
      </c>
      <c r="C6" s="6" t="s">
        <v>113</v>
      </c>
      <c r="D6" s="6" t="s">
        <v>471</v>
      </c>
      <c r="E6" s="6" t="s">
        <v>528</v>
      </c>
      <c r="F6" s="6" t="s">
        <v>572</v>
      </c>
      <c r="G6" s="6" t="s">
        <v>603</v>
      </c>
      <c r="H6" s="6" t="s">
        <v>611</v>
      </c>
      <c r="K6" s="6" t="s">
        <v>623</v>
      </c>
      <c r="L6" s="6" t="s">
        <v>653</v>
      </c>
      <c r="M6" s="6" t="s">
        <v>669</v>
      </c>
      <c r="N6" s="6" t="s">
        <v>675</v>
      </c>
      <c r="P6" s="6" t="s">
        <v>690</v>
      </c>
      <c r="Q6" s="6" t="s">
        <v>700</v>
      </c>
      <c r="R6" s="6" t="s">
        <v>709</v>
      </c>
      <c r="S6" s="6" t="s">
        <v>716</v>
      </c>
      <c r="T6" s="6" t="s">
        <v>721</v>
      </c>
      <c r="U6" s="6" t="s">
        <v>726</v>
      </c>
      <c r="W6" s="6" t="s">
        <v>739</v>
      </c>
      <c r="X6" s="6" t="s">
        <v>740</v>
      </c>
    </row>
    <row r="7" spans="1:61" x14ac:dyDescent="0.35">
      <c r="A7" s="6" t="s">
        <v>28</v>
      </c>
      <c r="B7" s="6" t="s">
        <v>76</v>
      </c>
      <c r="C7" s="6" t="s">
        <v>114</v>
      </c>
      <c r="D7" s="6" t="s">
        <v>472</v>
      </c>
      <c r="E7" s="6" t="s">
        <v>529</v>
      </c>
      <c r="F7" s="6" t="s">
        <v>573</v>
      </c>
      <c r="G7" s="6" t="s">
        <v>604</v>
      </c>
      <c r="H7" s="6" t="s">
        <v>612</v>
      </c>
      <c r="K7" s="6" t="s">
        <v>624</v>
      </c>
      <c r="L7" s="6" t="s">
        <v>654</v>
      </c>
      <c r="M7" s="6" t="s">
        <v>670</v>
      </c>
      <c r="N7" s="6" t="s">
        <v>676</v>
      </c>
      <c r="P7" s="6" t="s">
        <v>691</v>
      </c>
      <c r="Q7" s="6" t="s">
        <v>701</v>
      </c>
      <c r="R7" s="6" t="s">
        <v>710</v>
      </c>
      <c r="W7" s="6" t="s">
        <v>741</v>
      </c>
      <c r="X7" s="6" t="s">
        <v>742</v>
      </c>
    </row>
    <row r="8" spans="1:61" x14ac:dyDescent="0.35">
      <c r="A8" s="6" t="s">
        <v>29</v>
      </c>
      <c r="B8" s="6" t="s">
        <v>77</v>
      </c>
      <c r="C8" s="6" t="s">
        <v>115</v>
      </c>
      <c r="D8" s="6" t="s">
        <v>473</v>
      </c>
      <c r="E8" s="6" t="s">
        <v>530</v>
      </c>
      <c r="F8" s="6" t="s">
        <v>574</v>
      </c>
      <c r="G8" s="6" t="s">
        <v>605</v>
      </c>
      <c r="K8" s="6" t="s">
        <v>625</v>
      </c>
      <c r="L8" s="6" t="s">
        <v>655</v>
      </c>
      <c r="N8" s="6" t="s">
        <v>677</v>
      </c>
      <c r="P8" s="6" t="s">
        <v>692</v>
      </c>
      <c r="Q8" s="6" t="s">
        <v>702</v>
      </c>
      <c r="R8" s="6" t="s">
        <v>711</v>
      </c>
      <c r="W8" s="6" t="s">
        <v>743</v>
      </c>
      <c r="X8" s="6" t="s">
        <v>744</v>
      </c>
    </row>
    <row r="9" spans="1:61" x14ac:dyDescent="0.35">
      <c r="A9" s="6" t="s">
        <v>30</v>
      </c>
      <c r="B9" s="6" t="s">
        <v>78</v>
      </c>
      <c r="C9" s="6" t="s">
        <v>116</v>
      </c>
      <c r="D9" s="6" t="s">
        <v>474</v>
      </c>
      <c r="E9" s="6" t="s">
        <v>531</v>
      </c>
      <c r="F9" s="6" t="s">
        <v>575</v>
      </c>
      <c r="G9" s="6" t="s">
        <v>606</v>
      </c>
      <c r="K9" s="6" t="s">
        <v>626</v>
      </c>
      <c r="L9" s="6" t="s">
        <v>656</v>
      </c>
      <c r="N9" s="6" t="s">
        <v>678</v>
      </c>
      <c r="P9" s="6" t="s">
        <v>693</v>
      </c>
      <c r="Q9" s="6" t="s">
        <v>703</v>
      </c>
      <c r="W9" s="6" t="s">
        <v>745</v>
      </c>
      <c r="X9" s="6" t="s">
        <v>746</v>
      </c>
    </row>
    <row r="10" spans="1:61" x14ac:dyDescent="0.35">
      <c r="A10" s="6" t="s">
        <v>31</v>
      </c>
      <c r="B10" s="6" t="s">
        <v>79</v>
      </c>
      <c r="C10" s="6" t="s">
        <v>117</v>
      </c>
      <c r="D10" s="6" t="s">
        <v>475</v>
      </c>
      <c r="E10" s="6" t="s">
        <v>532</v>
      </c>
      <c r="F10" s="6" t="s">
        <v>576</v>
      </c>
      <c r="K10" s="6" t="s">
        <v>627</v>
      </c>
      <c r="L10" s="6" t="s">
        <v>657</v>
      </c>
      <c r="N10" s="6" t="s">
        <v>679</v>
      </c>
      <c r="P10" s="6" t="s">
        <v>694</v>
      </c>
      <c r="Q10" s="6" t="s">
        <v>704</v>
      </c>
      <c r="W10" s="6" t="s">
        <v>747</v>
      </c>
      <c r="X10" s="6" t="s">
        <v>748</v>
      </c>
    </row>
    <row r="11" spans="1:61" x14ac:dyDescent="0.35">
      <c r="A11" s="6" t="s">
        <v>32</v>
      </c>
      <c r="B11" s="6" t="s">
        <v>80</v>
      </c>
      <c r="C11" s="6" t="s">
        <v>118</v>
      </c>
      <c r="D11" s="6" t="s">
        <v>476</v>
      </c>
      <c r="E11" s="6" t="s">
        <v>533</v>
      </c>
      <c r="F11" s="6" t="s">
        <v>577</v>
      </c>
      <c r="K11" s="6" t="s">
        <v>628</v>
      </c>
      <c r="L11" s="6" t="s">
        <v>658</v>
      </c>
      <c r="N11" s="6" t="s">
        <v>680</v>
      </c>
      <c r="P11" s="6" t="s">
        <v>695</v>
      </c>
      <c r="W11" s="6" t="s">
        <v>749</v>
      </c>
      <c r="X11" s="6" t="s">
        <v>750</v>
      </c>
    </row>
    <row r="12" spans="1:61" x14ac:dyDescent="0.35">
      <c r="A12" s="6" t="s">
        <v>33</v>
      </c>
      <c r="B12" s="6" t="s">
        <v>81</v>
      </c>
      <c r="C12" s="6" t="s">
        <v>119</v>
      </c>
      <c r="D12" s="6" t="s">
        <v>477</v>
      </c>
      <c r="E12" s="6" t="s">
        <v>534</v>
      </c>
      <c r="F12" s="6" t="s">
        <v>578</v>
      </c>
      <c r="K12" s="6" t="s">
        <v>629</v>
      </c>
      <c r="L12" s="6" t="s">
        <v>659</v>
      </c>
      <c r="N12" s="6" t="s">
        <v>681</v>
      </c>
      <c r="W12" s="6" t="s">
        <v>751</v>
      </c>
      <c r="X12" s="6" t="s">
        <v>752</v>
      </c>
    </row>
    <row r="13" spans="1:61" x14ac:dyDescent="0.35">
      <c r="A13" s="6" t="s">
        <v>34</v>
      </c>
      <c r="B13" s="6" t="s">
        <v>82</v>
      </c>
      <c r="C13" s="6" t="s">
        <v>120</v>
      </c>
      <c r="D13" s="6" t="s">
        <v>478</v>
      </c>
      <c r="E13" s="6" t="s">
        <v>535</v>
      </c>
      <c r="F13" s="6" t="s">
        <v>579</v>
      </c>
      <c r="K13" s="6" t="s">
        <v>630</v>
      </c>
      <c r="L13" s="6" t="s">
        <v>660</v>
      </c>
      <c r="N13" s="6" t="s">
        <v>682</v>
      </c>
      <c r="W13" s="6" t="s">
        <v>753</v>
      </c>
      <c r="X13" s="6" t="s">
        <v>754</v>
      </c>
    </row>
    <row r="14" spans="1:61" x14ac:dyDescent="0.35">
      <c r="A14" s="6" t="s">
        <v>35</v>
      </c>
      <c r="B14" s="6" t="s">
        <v>83</v>
      </c>
      <c r="C14" s="6" t="s">
        <v>121</v>
      </c>
      <c r="D14" s="6" t="s">
        <v>479</v>
      </c>
      <c r="E14" s="6" t="s">
        <v>536</v>
      </c>
      <c r="F14" s="6" t="s">
        <v>580</v>
      </c>
      <c r="K14" s="6" t="s">
        <v>631</v>
      </c>
      <c r="L14" s="6" t="s">
        <v>661</v>
      </c>
      <c r="N14" s="6" t="s">
        <v>683</v>
      </c>
      <c r="W14" s="6" t="s">
        <v>755</v>
      </c>
      <c r="X14" s="6" t="s">
        <v>756</v>
      </c>
    </row>
    <row r="15" spans="1:61" x14ac:dyDescent="0.35">
      <c r="A15" s="6" t="s">
        <v>36</v>
      </c>
      <c r="B15" s="6" t="s">
        <v>84</v>
      </c>
      <c r="C15" s="6" t="s">
        <v>122</v>
      </c>
      <c r="D15" s="6" t="s">
        <v>480</v>
      </c>
      <c r="E15" s="6" t="s">
        <v>537</v>
      </c>
      <c r="F15" s="6" t="s">
        <v>581</v>
      </c>
      <c r="K15" s="6" t="s">
        <v>632</v>
      </c>
      <c r="L15" s="6" t="s">
        <v>662</v>
      </c>
      <c r="W15" s="6" t="s">
        <v>757</v>
      </c>
      <c r="X15" s="6" t="s">
        <v>758</v>
      </c>
    </row>
    <row r="16" spans="1:61" x14ac:dyDescent="0.35">
      <c r="A16" s="6" t="s">
        <v>37</v>
      </c>
      <c r="B16" s="6" t="s">
        <v>85</v>
      </c>
      <c r="C16" s="6" t="s">
        <v>123</v>
      </c>
      <c r="D16" s="6" t="s">
        <v>481</v>
      </c>
      <c r="E16" s="6" t="s">
        <v>538</v>
      </c>
      <c r="F16" s="6" t="s">
        <v>582</v>
      </c>
      <c r="K16" s="6" t="s">
        <v>633</v>
      </c>
      <c r="L16" s="6" t="s">
        <v>663</v>
      </c>
      <c r="W16" s="6" t="s">
        <v>759</v>
      </c>
      <c r="X16" s="6" t="s">
        <v>760</v>
      </c>
    </row>
    <row r="17" spans="1:24" x14ac:dyDescent="0.35">
      <c r="A17" s="6" t="s">
        <v>38</v>
      </c>
      <c r="B17" s="6" t="s">
        <v>86</v>
      </c>
      <c r="C17" s="6" t="s">
        <v>124</v>
      </c>
      <c r="D17" s="6" t="s">
        <v>482</v>
      </c>
      <c r="E17" s="6" t="s">
        <v>539</v>
      </c>
      <c r="F17" s="6" t="s">
        <v>583</v>
      </c>
      <c r="K17" s="6" t="s">
        <v>634</v>
      </c>
      <c r="L17" s="6" t="s">
        <v>664</v>
      </c>
      <c r="W17" s="6" t="s">
        <v>761</v>
      </c>
      <c r="X17" s="6" t="s">
        <v>762</v>
      </c>
    </row>
    <row r="18" spans="1:24" x14ac:dyDescent="0.35">
      <c r="A18" s="6" t="s">
        <v>39</v>
      </c>
      <c r="B18" s="6" t="s">
        <v>87</v>
      </c>
      <c r="C18" s="6" t="s">
        <v>125</v>
      </c>
      <c r="D18" s="6" t="s">
        <v>483</v>
      </c>
      <c r="E18" s="6" t="s">
        <v>540</v>
      </c>
      <c r="F18" s="6" t="s">
        <v>584</v>
      </c>
      <c r="K18" s="6" t="s">
        <v>635</v>
      </c>
      <c r="W18" s="6" t="s">
        <v>763</v>
      </c>
      <c r="X18" s="6" t="s">
        <v>764</v>
      </c>
    </row>
    <row r="19" spans="1:24" x14ac:dyDescent="0.35">
      <c r="A19" s="6" t="s">
        <v>40</v>
      </c>
      <c r="B19" s="6" t="s">
        <v>88</v>
      </c>
      <c r="C19" s="6" t="s">
        <v>126</v>
      </c>
      <c r="D19" s="6" t="s">
        <v>484</v>
      </c>
      <c r="E19" s="6" t="s">
        <v>541</v>
      </c>
      <c r="F19" s="6" t="s">
        <v>585</v>
      </c>
      <c r="K19" s="6" t="s">
        <v>636</v>
      </c>
      <c r="W19" s="6" t="s">
        <v>765</v>
      </c>
      <c r="X19" s="6" t="s">
        <v>766</v>
      </c>
    </row>
    <row r="20" spans="1:24" x14ac:dyDescent="0.35">
      <c r="A20" s="6" t="s">
        <v>41</v>
      </c>
      <c r="B20" s="6" t="s">
        <v>89</v>
      </c>
      <c r="C20" s="6" t="s">
        <v>127</v>
      </c>
      <c r="D20" s="6" t="s">
        <v>485</v>
      </c>
      <c r="E20" s="6" t="s">
        <v>542</v>
      </c>
      <c r="F20" s="6" t="s">
        <v>586</v>
      </c>
      <c r="K20" s="6" t="s">
        <v>637</v>
      </c>
      <c r="W20" s="6" t="s">
        <v>767</v>
      </c>
      <c r="X20" s="6" t="s">
        <v>768</v>
      </c>
    </row>
    <row r="21" spans="1:24" x14ac:dyDescent="0.35">
      <c r="A21" s="6" t="s">
        <v>42</v>
      </c>
      <c r="B21" s="6" t="s">
        <v>90</v>
      </c>
      <c r="C21" s="6" t="s">
        <v>128</v>
      </c>
      <c r="D21" s="6" t="s">
        <v>486</v>
      </c>
      <c r="E21" s="6" t="s">
        <v>543</v>
      </c>
      <c r="F21" s="6" t="s">
        <v>587</v>
      </c>
      <c r="K21" s="6" t="s">
        <v>638</v>
      </c>
      <c r="W21" s="6" t="s">
        <v>769</v>
      </c>
      <c r="X21" s="6" t="s">
        <v>770</v>
      </c>
    </row>
    <row r="22" spans="1:24" x14ac:dyDescent="0.35">
      <c r="A22" s="6" t="s">
        <v>43</v>
      </c>
      <c r="B22" s="6" t="s">
        <v>91</v>
      </c>
      <c r="C22" s="6" t="s">
        <v>129</v>
      </c>
      <c r="D22" s="6" t="s">
        <v>487</v>
      </c>
      <c r="E22" s="6" t="s">
        <v>544</v>
      </c>
      <c r="F22" s="6" t="s">
        <v>588</v>
      </c>
      <c r="K22" s="6" t="s">
        <v>639</v>
      </c>
      <c r="W22" s="6" t="s">
        <v>771</v>
      </c>
      <c r="X22" s="6" t="s">
        <v>772</v>
      </c>
    </row>
    <row r="23" spans="1:24" x14ac:dyDescent="0.35">
      <c r="A23" s="6" t="s">
        <v>44</v>
      </c>
      <c r="B23" s="6" t="s">
        <v>92</v>
      </c>
      <c r="C23" s="6" t="s">
        <v>130</v>
      </c>
      <c r="D23" s="6" t="s">
        <v>488</v>
      </c>
      <c r="E23" s="6" t="s">
        <v>545</v>
      </c>
      <c r="F23" s="6" t="s">
        <v>589</v>
      </c>
      <c r="K23" s="6" t="s">
        <v>640</v>
      </c>
      <c r="W23" s="6" t="s">
        <v>773</v>
      </c>
      <c r="X23" s="6" t="s">
        <v>774</v>
      </c>
    </row>
    <row r="24" spans="1:24" x14ac:dyDescent="0.35">
      <c r="A24" s="6" t="s">
        <v>45</v>
      </c>
      <c r="B24" s="6" t="s">
        <v>93</v>
      </c>
      <c r="C24" s="6" t="s">
        <v>131</v>
      </c>
      <c r="D24" s="6" t="s">
        <v>489</v>
      </c>
      <c r="E24" s="6" t="s">
        <v>546</v>
      </c>
      <c r="F24" s="6" t="s">
        <v>590</v>
      </c>
      <c r="K24" s="6" t="s">
        <v>641</v>
      </c>
      <c r="W24" s="6" t="s">
        <v>775</v>
      </c>
      <c r="X24" s="6" t="s">
        <v>776</v>
      </c>
    </row>
    <row r="25" spans="1:24" x14ac:dyDescent="0.35">
      <c r="A25" s="6" t="s">
        <v>46</v>
      </c>
      <c r="B25" s="6" t="s">
        <v>94</v>
      </c>
      <c r="C25" s="6" t="s">
        <v>132</v>
      </c>
      <c r="D25" s="6" t="s">
        <v>490</v>
      </c>
      <c r="E25" s="6" t="s">
        <v>547</v>
      </c>
      <c r="F25" s="6" t="s">
        <v>591</v>
      </c>
      <c r="K25" s="6" t="s">
        <v>642</v>
      </c>
      <c r="W25" s="6" t="s">
        <v>777</v>
      </c>
      <c r="X25" s="6" t="s">
        <v>778</v>
      </c>
    </row>
    <row r="26" spans="1:24" x14ac:dyDescent="0.35">
      <c r="A26" s="6" t="s">
        <v>47</v>
      </c>
      <c r="B26" s="6" t="s">
        <v>95</v>
      </c>
      <c r="C26" s="6" t="s">
        <v>133</v>
      </c>
      <c r="D26" s="6" t="s">
        <v>491</v>
      </c>
      <c r="E26" s="6" t="s">
        <v>548</v>
      </c>
      <c r="F26" s="6" t="s">
        <v>592</v>
      </c>
      <c r="K26" s="6" t="s">
        <v>643</v>
      </c>
      <c r="W26" s="6" t="s">
        <v>779</v>
      </c>
      <c r="X26" s="6" t="s">
        <v>780</v>
      </c>
    </row>
    <row r="27" spans="1:24" x14ac:dyDescent="0.35">
      <c r="A27" s="6" t="s">
        <v>48</v>
      </c>
      <c r="B27" s="6" t="s">
        <v>96</v>
      </c>
      <c r="C27" s="6" t="s">
        <v>134</v>
      </c>
      <c r="D27" s="6" t="s">
        <v>492</v>
      </c>
      <c r="E27" s="6" t="s">
        <v>549</v>
      </c>
      <c r="F27" s="6" t="s">
        <v>593</v>
      </c>
      <c r="K27" s="6" t="s">
        <v>644</v>
      </c>
      <c r="W27" s="6" t="s">
        <v>781</v>
      </c>
      <c r="X27" s="6" t="s">
        <v>782</v>
      </c>
    </row>
    <row r="28" spans="1:24" x14ac:dyDescent="0.35">
      <c r="A28" s="6" t="s">
        <v>49</v>
      </c>
      <c r="B28" s="6" t="s">
        <v>97</v>
      </c>
      <c r="C28" s="6" t="s">
        <v>135</v>
      </c>
      <c r="D28" s="6" t="s">
        <v>493</v>
      </c>
      <c r="E28" s="6" t="s">
        <v>550</v>
      </c>
      <c r="F28" s="6" t="s">
        <v>594</v>
      </c>
      <c r="K28" s="6" t="s">
        <v>645</v>
      </c>
      <c r="W28" s="6" t="s">
        <v>783</v>
      </c>
      <c r="X28" s="6" t="s">
        <v>784</v>
      </c>
    </row>
    <row r="29" spans="1:24" x14ac:dyDescent="0.35">
      <c r="A29" s="6" t="s">
        <v>50</v>
      </c>
      <c r="B29" s="6" t="s">
        <v>98</v>
      </c>
      <c r="C29" s="6" t="s">
        <v>136</v>
      </c>
      <c r="D29" s="6" t="s">
        <v>494</v>
      </c>
      <c r="E29" s="6" t="s">
        <v>551</v>
      </c>
      <c r="F29" s="6" t="s">
        <v>595</v>
      </c>
      <c r="K29" s="6" t="s">
        <v>646</v>
      </c>
      <c r="W29" s="6" t="s">
        <v>785</v>
      </c>
      <c r="X29" s="6" t="s">
        <v>786</v>
      </c>
    </row>
    <row r="30" spans="1:24" x14ac:dyDescent="0.35">
      <c r="A30" s="6" t="s">
        <v>51</v>
      </c>
      <c r="B30" s="6" t="s">
        <v>99</v>
      </c>
      <c r="C30" s="6" t="s">
        <v>137</v>
      </c>
      <c r="D30" s="6" t="s">
        <v>495</v>
      </c>
      <c r="E30" s="6" t="s">
        <v>552</v>
      </c>
      <c r="F30" s="6" t="s">
        <v>596</v>
      </c>
      <c r="K30" s="6" t="s">
        <v>647</v>
      </c>
      <c r="W30" s="6" t="s">
        <v>787</v>
      </c>
      <c r="X30" s="6" t="s">
        <v>788</v>
      </c>
    </row>
    <row r="31" spans="1:24" x14ac:dyDescent="0.35">
      <c r="A31" s="6" t="s">
        <v>52</v>
      </c>
      <c r="B31" s="6" t="s">
        <v>100</v>
      </c>
      <c r="C31" s="6" t="s">
        <v>138</v>
      </c>
      <c r="D31" s="6" t="s">
        <v>496</v>
      </c>
      <c r="E31" s="6" t="s">
        <v>553</v>
      </c>
      <c r="F31" s="6" t="s">
        <v>597</v>
      </c>
      <c r="K31" s="6" t="s">
        <v>648</v>
      </c>
      <c r="W31" s="6" t="s">
        <v>789</v>
      </c>
      <c r="X31" s="6" t="s">
        <v>790</v>
      </c>
    </row>
    <row r="32" spans="1:24" x14ac:dyDescent="0.35">
      <c r="A32" s="6" t="s">
        <v>53</v>
      </c>
      <c r="B32" s="6" t="s">
        <v>101</v>
      </c>
      <c r="C32" s="6" t="s">
        <v>139</v>
      </c>
      <c r="D32" s="6" t="s">
        <v>497</v>
      </c>
      <c r="E32" s="6" t="s">
        <v>554</v>
      </c>
      <c r="F32" s="6" t="s">
        <v>598</v>
      </c>
      <c r="W32" s="6" t="s">
        <v>791</v>
      </c>
      <c r="X32" s="6" t="s">
        <v>792</v>
      </c>
    </row>
    <row r="33" spans="1:24" x14ac:dyDescent="0.35">
      <c r="A33" s="6" t="s">
        <v>54</v>
      </c>
      <c r="B33" s="6" t="s">
        <v>102</v>
      </c>
      <c r="C33" s="6" t="s">
        <v>140</v>
      </c>
      <c r="D33" s="6" t="s">
        <v>498</v>
      </c>
      <c r="E33" s="6" t="s">
        <v>555</v>
      </c>
      <c r="W33" s="6" t="s">
        <v>793</v>
      </c>
      <c r="X33" s="6" t="s">
        <v>794</v>
      </c>
    </row>
    <row r="34" spans="1:24" x14ac:dyDescent="0.35">
      <c r="A34" s="6" t="s">
        <v>55</v>
      </c>
      <c r="B34" s="6" t="s">
        <v>103</v>
      </c>
      <c r="C34" s="6" t="s">
        <v>141</v>
      </c>
      <c r="D34" s="6" t="s">
        <v>499</v>
      </c>
      <c r="E34" s="6" t="s">
        <v>556</v>
      </c>
      <c r="W34" s="6" t="s">
        <v>795</v>
      </c>
      <c r="X34" s="6" t="s">
        <v>796</v>
      </c>
    </row>
    <row r="35" spans="1:24" x14ac:dyDescent="0.35">
      <c r="A35" s="6" t="s">
        <v>56</v>
      </c>
      <c r="B35" s="6" t="s">
        <v>104</v>
      </c>
      <c r="C35" s="6" t="s">
        <v>142</v>
      </c>
      <c r="D35" s="6" t="s">
        <v>500</v>
      </c>
      <c r="E35" s="6" t="s">
        <v>557</v>
      </c>
      <c r="W35" s="6" t="s">
        <v>797</v>
      </c>
      <c r="X35" s="6" t="s">
        <v>798</v>
      </c>
    </row>
    <row r="36" spans="1:24" x14ac:dyDescent="0.35">
      <c r="A36" s="6" t="s">
        <v>57</v>
      </c>
      <c r="B36" s="6" t="s">
        <v>105</v>
      </c>
      <c r="C36" s="6" t="s">
        <v>143</v>
      </c>
      <c r="D36" s="6" t="s">
        <v>501</v>
      </c>
      <c r="E36" s="6" t="s">
        <v>558</v>
      </c>
      <c r="W36" s="6" t="s">
        <v>799</v>
      </c>
      <c r="X36" s="6" t="s">
        <v>800</v>
      </c>
    </row>
    <row r="37" spans="1:24" x14ac:dyDescent="0.35">
      <c r="A37" s="6" t="s">
        <v>58</v>
      </c>
      <c r="B37" s="6" t="s">
        <v>106</v>
      </c>
      <c r="C37" s="6" t="s">
        <v>144</v>
      </c>
      <c r="D37" s="6" t="s">
        <v>502</v>
      </c>
      <c r="E37" s="6" t="s">
        <v>559</v>
      </c>
      <c r="W37" s="6" t="s">
        <v>801</v>
      </c>
      <c r="X37" s="6" t="s">
        <v>802</v>
      </c>
    </row>
    <row r="38" spans="1:24" x14ac:dyDescent="0.35">
      <c r="A38" s="6" t="s">
        <v>59</v>
      </c>
      <c r="B38" s="6" t="s">
        <v>107</v>
      </c>
      <c r="C38" s="6" t="s">
        <v>145</v>
      </c>
      <c r="D38" s="6" t="s">
        <v>503</v>
      </c>
      <c r="E38" s="6" t="s">
        <v>560</v>
      </c>
      <c r="W38" s="6" t="s">
        <v>803</v>
      </c>
      <c r="X38" s="6" t="s">
        <v>804</v>
      </c>
    </row>
    <row r="39" spans="1:24" x14ac:dyDescent="0.35">
      <c r="A39" s="6" t="s">
        <v>60</v>
      </c>
      <c r="B39" s="6" t="s">
        <v>108</v>
      </c>
      <c r="C39" s="6" t="s">
        <v>146</v>
      </c>
      <c r="D39" s="6" t="s">
        <v>504</v>
      </c>
      <c r="E39" s="6" t="s">
        <v>561</v>
      </c>
      <c r="W39" s="6" t="s">
        <v>805</v>
      </c>
      <c r="X39" s="6" t="s">
        <v>806</v>
      </c>
    </row>
    <row r="40" spans="1:24" x14ac:dyDescent="0.35">
      <c r="A40" s="6" t="s">
        <v>61</v>
      </c>
      <c r="C40" s="6" t="s">
        <v>147</v>
      </c>
      <c r="D40" s="6" t="s">
        <v>505</v>
      </c>
      <c r="E40" s="6" t="s">
        <v>562</v>
      </c>
      <c r="W40" s="6" t="s">
        <v>807</v>
      </c>
    </row>
    <row r="41" spans="1:24" x14ac:dyDescent="0.35">
      <c r="A41" s="6" t="s">
        <v>62</v>
      </c>
      <c r="C41" s="6" t="s">
        <v>148</v>
      </c>
      <c r="D41" s="6" t="s">
        <v>506</v>
      </c>
      <c r="E41" s="6" t="s">
        <v>563</v>
      </c>
      <c r="W41" s="6" t="s">
        <v>808</v>
      </c>
    </row>
    <row r="42" spans="1:24" x14ac:dyDescent="0.35">
      <c r="A42" s="6" t="s">
        <v>63</v>
      </c>
      <c r="C42" s="6" t="s">
        <v>149</v>
      </c>
      <c r="D42" s="6" t="s">
        <v>507</v>
      </c>
      <c r="E42" s="6" t="s">
        <v>564</v>
      </c>
      <c r="W42" s="6" t="s">
        <v>809</v>
      </c>
    </row>
    <row r="43" spans="1:24" x14ac:dyDescent="0.35">
      <c r="A43" s="6" t="s">
        <v>64</v>
      </c>
      <c r="C43" s="6" t="s">
        <v>150</v>
      </c>
      <c r="D43" s="6" t="s">
        <v>508</v>
      </c>
      <c r="E43" s="6" t="s">
        <v>565</v>
      </c>
      <c r="W43" s="6" t="s">
        <v>810</v>
      </c>
    </row>
    <row r="44" spans="1:24" x14ac:dyDescent="0.35">
      <c r="A44" s="6" t="s">
        <v>65</v>
      </c>
      <c r="C44" s="6" t="s">
        <v>151</v>
      </c>
      <c r="D44" s="6" t="s">
        <v>509</v>
      </c>
      <c r="E44" s="6" t="s">
        <v>566</v>
      </c>
      <c r="W44" s="6" t="s">
        <v>811</v>
      </c>
    </row>
    <row r="45" spans="1:24" x14ac:dyDescent="0.35">
      <c r="A45" s="6" t="s">
        <v>66</v>
      </c>
      <c r="C45" s="6" t="s">
        <v>152</v>
      </c>
      <c r="D45" s="6" t="s">
        <v>510</v>
      </c>
      <c r="E45" s="6" t="s">
        <v>567</v>
      </c>
      <c r="W45" s="6" t="s">
        <v>812</v>
      </c>
    </row>
    <row r="46" spans="1:24" x14ac:dyDescent="0.35">
      <c r="A46" s="6" t="s">
        <v>67</v>
      </c>
      <c r="C46" s="6" t="s">
        <v>153</v>
      </c>
      <c r="D46" s="6" t="s">
        <v>511</v>
      </c>
      <c r="W46" s="6" t="s">
        <v>813</v>
      </c>
    </row>
    <row r="47" spans="1:24" x14ac:dyDescent="0.35">
      <c r="A47" s="6" t="s">
        <v>68</v>
      </c>
      <c r="C47" s="6" t="s">
        <v>154</v>
      </c>
      <c r="D47" s="6" t="s">
        <v>512</v>
      </c>
      <c r="W47" s="6" t="s">
        <v>814</v>
      </c>
    </row>
    <row r="48" spans="1:24" x14ac:dyDescent="0.35">
      <c r="A48" s="6" t="s">
        <v>69</v>
      </c>
      <c r="C48" s="6" t="s">
        <v>155</v>
      </c>
      <c r="D48" s="6" t="s">
        <v>513</v>
      </c>
      <c r="W48" s="6" t="s">
        <v>815</v>
      </c>
    </row>
    <row r="49" spans="1:23" x14ac:dyDescent="0.35">
      <c r="A49" s="6" t="s">
        <v>70</v>
      </c>
      <c r="C49" s="6" t="s">
        <v>156</v>
      </c>
      <c r="D49" s="6" t="s">
        <v>514</v>
      </c>
      <c r="W49" s="6" t="s">
        <v>816</v>
      </c>
    </row>
    <row r="50" spans="1:23" x14ac:dyDescent="0.35">
      <c r="C50" s="6" t="s">
        <v>157</v>
      </c>
      <c r="D50" s="6" t="s">
        <v>515</v>
      </c>
    </row>
    <row r="51" spans="1:23" x14ac:dyDescent="0.35">
      <c r="C51" s="6" t="s">
        <v>158</v>
      </c>
      <c r="D51" s="6" t="s">
        <v>516</v>
      </c>
    </row>
    <row r="52" spans="1:23" x14ac:dyDescent="0.35">
      <c r="C52" s="6" t="s">
        <v>159</v>
      </c>
      <c r="D52" s="6" t="s">
        <v>517</v>
      </c>
    </row>
    <row r="53" spans="1:23" x14ac:dyDescent="0.35">
      <c r="C53" s="6" t="s">
        <v>160</v>
      </c>
      <c r="D53" s="6" t="s">
        <v>518</v>
      </c>
    </row>
    <row r="54" spans="1:23" x14ac:dyDescent="0.35">
      <c r="C54" s="6" t="s">
        <v>161</v>
      </c>
      <c r="D54" s="6" t="s">
        <v>519</v>
      </c>
    </row>
    <row r="55" spans="1:23" x14ac:dyDescent="0.35">
      <c r="C55" s="6" t="s">
        <v>162</v>
      </c>
      <c r="D55" s="6" t="s">
        <v>520</v>
      </c>
    </row>
    <row r="56" spans="1:23" x14ac:dyDescent="0.35">
      <c r="C56" s="6" t="s">
        <v>163</v>
      </c>
      <c r="D56" s="6" t="s">
        <v>521</v>
      </c>
    </row>
    <row r="57" spans="1:23" x14ac:dyDescent="0.35">
      <c r="C57" s="6" t="s">
        <v>164</v>
      </c>
      <c r="D57" s="6" t="s">
        <v>522</v>
      </c>
    </row>
    <row r="58" spans="1:23" x14ac:dyDescent="0.35">
      <c r="C58" s="6" t="s">
        <v>165</v>
      </c>
      <c r="D58" s="6" t="s">
        <v>523</v>
      </c>
    </row>
    <row r="59" spans="1:23" x14ac:dyDescent="0.35">
      <c r="C59" s="6" t="s">
        <v>166</v>
      </c>
    </row>
    <row r="60" spans="1:23" x14ac:dyDescent="0.35">
      <c r="C60" s="6" t="s">
        <v>167</v>
      </c>
    </row>
    <row r="61" spans="1:23" x14ac:dyDescent="0.35">
      <c r="C61" s="6" t="s">
        <v>168</v>
      </c>
    </row>
    <row r="62" spans="1:23" x14ac:dyDescent="0.35">
      <c r="C62" s="6" t="s">
        <v>169</v>
      </c>
    </row>
    <row r="63" spans="1:23" x14ac:dyDescent="0.35">
      <c r="C63" s="6" t="s">
        <v>170</v>
      </c>
    </row>
    <row r="64" spans="1:23" x14ac:dyDescent="0.35">
      <c r="C64" s="6" t="s">
        <v>171</v>
      </c>
    </row>
    <row r="65" spans="3:3" x14ac:dyDescent="0.35">
      <c r="C65" s="6" t="s">
        <v>172</v>
      </c>
    </row>
    <row r="66" spans="3:3" x14ac:dyDescent="0.35">
      <c r="C66" s="6" t="s">
        <v>173</v>
      </c>
    </row>
    <row r="67" spans="3:3" x14ac:dyDescent="0.35">
      <c r="C67" s="6" t="s">
        <v>174</v>
      </c>
    </row>
    <row r="68" spans="3:3" x14ac:dyDescent="0.35">
      <c r="C68" s="6" t="s">
        <v>175</v>
      </c>
    </row>
    <row r="69" spans="3:3" x14ac:dyDescent="0.35">
      <c r="C69" s="6" t="s">
        <v>176</v>
      </c>
    </row>
    <row r="70" spans="3:3" x14ac:dyDescent="0.35">
      <c r="C70" s="6" t="s">
        <v>177</v>
      </c>
    </row>
    <row r="71" spans="3:3" x14ac:dyDescent="0.35">
      <c r="C71" s="6" t="s">
        <v>178</v>
      </c>
    </row>
    <row r="72" spans="3:3" x14ac:dyDescent="0.35">
      <c r="C72" s="6" t="s">
        <v>179</v>
      </c>
    </row>
    <row r="73" spans="3:3" x14ac:dyDescent="0.35">
      <c r="C73" s="6" t="s">
        <v>180</v>
      </c>
    </row>
    <row r="74" spans="3:3" x14ac:dyDescent="0.35">
      <c r="C74" s="6" t="s">
        <v>181</v>
      </c>
    </row>
    <row r="75" spans="3:3" x14ac:dyDescent="0.35">
      <c r="C75" s="6" t="s">
        <v>182</v>
      </c>
    </row>
    <row r="76" spans="3:3" x14ac:dyDescent="0.35">
      <c r="C76" s="6" t="s">
        <v>183</v>
      </c>
    </row>
    <row r="77" spans="3:3" x14ac:dyDescent="0.35">
      <c r="C77" s="6" t="s">
        <v>184</v>
      </c>
    </row>
    <row r="78" spans="3:3" x14ac:dyDescent="0.35">
      <c r="C78" s="6" t="s">
        <v>185</v>
      </c>
    </row>
    <row r="79" spans="3:3" x14ac:dyDescent="0.35">
      <c r="C79" s="6" t="s">
        <v>186</v>
      </c>
    </row>
    <row r="80" spans="3:3" x14ac:dyDescent="0.35">
      <c r="C80" s="6" t="s">
        <v>187</v>
      </c>
    </row>
    <row r="81" spans="3:3" x14ac:dyDescent="0.35">
      <c r="C81" s="6" t="s">
        <v>188</v>
      </c>
    </row>
    <row r="82" spans="3:3" x14ac:dyDescent="0.35">
      <c r="C82" s="6" t="s">
        <v>189</v>
      </c>
    </row>
    <row r="83" spans="3:3" x14ac:dyDescent="0.35">
      <c r="C83" s="6" t="s">
        <v>190</v>
      </c>
    </row>
    <row r="84" spans="3:3" x14ac:dyDescent="0.35">
      <c r="C84" s="6" t="s">
        <v>191</v>
      </c>
    </row>
    <row r="85" spans="3:3" x14ac:dyDescent="0.35">
      <c r="C85" s="6" t="s">
        <v>192</v>
      </c>
    </row>
    <row r="86" spans="3:3" x14ac:dyDescent="0.35">
      <c r="C86" s="6" t="s">
        <v>193</v>
      </c>
    </row>
    <row r="87" spans="3:3" x14ac:dyDescent="0.35">
      <c r="C87" s="6" t="s">
        <v>194</v>
      </c>
    </row>
    <row r="88" spans="3:3" x14ac:dyDescent="0.35">
      <c r="C88" s="6" t="s">
        <v>195</v>
      </c>
    </row>
    <row r="89" spans="3:3" x14ac:dyDescent="0.35">
      <c r="C89" s="6" t="s">
        <v>196</v>
      </c>
    </row>
    <row r="90" spans="3:3" x14ac:dyDescent="0.35">
      <c r="C90" s="6" t="s">
        <v>197</v>
      </c>
    </row>
    <row r="91" spans="3:3" x14ac:dyDescent="0.35">
      <c r="C91" s="6" t="s">
        <v>198</v>
      </c>
    </row>
    <row r="92" spans="3:3" x14ac:dyDescent="0.35">
      <c r="C92" s="6" t="s">
        <v>199</v>
      </c>
    </row>
    <row r="93" spans="3:3" x14ac:dyDescent="0.35">
      <c r="C93" s="6" t="s">
        <v>200</v>
      </c>
    </row>
    <row r="94" spans="3:3" x14ac:dyDescent="0.35">
      <c r="C94" s="6" t="s">
        <v>201</v>
      </c>
    </row>
    <row r="95" spans="3:3" x14ac:dyDescent="0.35">
      <c r="C95" s="6" t="s">
        <v>202</v>
      </c>
    </row>
    <row r="96" spans="3:3" x14ac:dyDescent="0.35">
      <c r="C96" s="6" t="s">
        <v>203</v>
      </c>
    </row>
    <row r="97" spans="3:3" x14ac:dyDescent="0.35">
      <c r="C97" s="6" t="s">
        <v>204</v>
      </c>
    </row>
    <row r="98" spans="3:3" x14ac:dyDescent="0.35">
      <c r="C98" s="6" t="s">
        <v>205</v>
      </c>
    </row>
    <row r="99" spans="3:3" x14ac:dyDescent="0.35">
      <c r="C99" s="6" t="s">
        <v>206</v>
      </c>
    </row>
    <row r="100" spans="3:3" x14ac:dyDescent="0.35">
      <c r="C100" s="6" t="s">
        <v>207</v>
      </c>
    </row>
    <row r="101" spans="3:3" x14ac:dyDescent="0.35">
      <c r="C101" s="6" t="s">
        <v>208</v>
      </c>
    </row>
    <row r="102" spans="3:3" x14ac:dyDescent="0.35">
      <c r="C102" s="6" t="s">
        <v>209</v>
      </c>
    </row>
    <row r="103" spans="3:3" x14ac:dyDescent="0.35">
      <c r="C103" s="6" t="s">
        <v>210</v>
      </c>
    </row>
    <row r="104" spans="3:3" x14ac:dyDescent="0.35">
      <c r="C104" s="6" t="s">
        <v>211</v>
      </c>
    </row>
    <row r="105" spans="3:3" x14ac:dyDescent="0.35">
      <c r="C105" s="6" t="s">
        <v>212</v>
      </c>
    </row>
    <row r="106" spans="3:3" x14ac:dyDescent="0.35">
      <c r="C106" s="6" t="s">
        <v>213</v>
      </c>
    </row>
    <row r="107" spans="3:3" x14ac:dyDescent="0.35">
      <c r="C107" s="6" t="s">
        <v>214</v>
      </c>
    </row>
    <row r="108" spans="3:3" x14ac:dyDescent="0.35">
      <c r="C108" s="6" t="s">
        <v>215</v>
      </c>
    </row>
    <row r="109" spans="3:3" x14ac:dyDescent="0.35">
      <c r="C109" s="6" t="s">
        <v>216</v>
      </c>
    </row>
    <row r="110" spans="3:3" x14ac:dyDescent="0.35">
      <c r="C110" s="6" t="s">
        <v>217</v>
      </c>
    </row>
    <row r="111" spans="3:3" x14ac:dyDescent="0.35">
      <c r="C111" s="6" t="s">
        <v>218</v>
      </c>
    </row>
    <row r="112" spans="3:3" x14ac:dyDescent="0.35">
      <c r="C112" s="6" t="s">
        <v>219</v>
      </c>
    </row>
    <row r="113" spans="3:3" x14ac:dyDescent="0.35">
      <c r="C113" s="6" t="s">
        <v>220</v>
      </c>
    </row>
    <row r="114" spans="3:3" x14ac:dyDescent="0.35">
      <c r="C114" s="6" t="s">
        <v>221</v>
      </c>
    </row>
    <row r="115" spans="3:3" x14ac:dyDescent="0.35">
      <c r="C115" s="6" t="s">
        <v>222</v>
      </c>
    </row>
    <row r="116" spans="3:3" x14ac:dyDescent="0.35">
      <c r="C116" s="6" t="s">
        <v>223</v>
      </c>
    </row>
    <row r="117" spans="3:3" x14ac:dyDescent="0.35">
      <c r="C117" s="6" t="s">
        <v>224</v>
      </c>
    </row>
    <row r="118" spans="3:3" x14ac:dyDescent="0.35">
      <c r="C118" s="6" t="s">
        <v>225</v>
      </c>
    </row>
    <row r="119" spans="3:3" x14ac:dyDescent="0.35">
      <c r="C119" s="6" t="s">
        <v>226</v>
      </c>
    </row>
    <row r="120" spans="3:3" x14ac:dyDescent="0.35">
      <c r="C120" s="6" t="s">
        <v>227</v>
      </c>
    </row>
    <row r="121" spans="3:3" x14ac:dyDescent="0.35">
      <c r="C121" s="6" t="s">
        <v>228</v>
      </c>
    </row>
    <row r="122" spans="3:3" x14ac:dyDescent="0.35">
      <c r="C122" s="6" t="s">
        <v>229</v>
      </c>
    </row>
    <row r="123" spans="3:3" x14ac:dyDescent="0.35">
      <c r="C123" s="6" t="s">
        <v>230</v>
      </c>
    </row>
    <row r="124" spans="3:3" x14ac:dyDescent="0.35">
      <c r="C124" s="6" t="s">
        <v>231</v>
      </c>
    </row>
    <row r="125" spans="3:3" x14ac:dyDescent="0.35">
      <c r="C125" s="6" t="s">
        <v>232</v>
      </c>
    </row>
    <row r="126" spans="3:3" x14ac:dyDescent="0.35">
      <c r="C126" s="6" t="s">
        <v>233</v>
      </c>
    </row>
    <row r="127" spans="3:3" x14ac:dyDescent="0.35">
      <c r="C127" s="6" t="s">
        <v>234</v>
      </c>
    </row>
    <row r="128" spans="3:3" x14ac:dyDescent="0.35">
      <c r="C128" s="6" t="s">
        <v>235</v>
      </c>
    </row>
    <row r="129" spans="3:3" x14ac:dyDescent="0.35">
      <c r="C129" s="6" t="s">
        <v>236</v>
      </c>
    </row>
    <row r="130" spans="3:3" x14ac:dyDescent="0.35">
      <c r="C130" s="6" t="s">
        <v>237</v>
      </c>
    </row>
    <row r="131" spans="3:3" x14ac:dyDescent="0.35">
      <c r="C131" s="6" t="s">
        <v>238</v>
      </c>
    </row>
    <row r="132" spans="3:3" x14ac:dyDescent="0.35">
      <c r="C132" s="6" t="s">
        <v>239</v>
      </c>
    </row>
    <row r="133" spans="3:3" x14ac:dyDescent="0.35">
      <c r="C133" s="6" t="s">
        <v>240</v>
      </c>
    </row>
    <row r="134" spans="3:3" x14ac:dyDescent="0.35">
      <c r="C134" s="6" t="s">
        <v>241</v>
      </c>
    </row>
    <row r="135" spans="3:3" x14ac:dyDescent="0.35">
      <c r="C135" s="6" t="s">
        <v>242</v>
      </c>
    </row>
    <row r="136" spans="3:3" x14ac:dyDescent="0.35">
      <c r="C136" s="6" t="s">
        <v>243</v>
      </c>
    </row>
    <row r="137" spans="3:3" x14ac:dyDescent="0.35">
      <c r="C137" s="6" t="s">
        <v>244</v>
      </c>
    </row>
    <row r="138" spans="3:3" x14ac:dyDescent="0.35">
      <c r="C138" s="6" t="s">
        <v>245</v>
      </c>
    </row>
    <row r="139" spans="3:3" x14ac:dyDescent="0.35">
      <c r="C139" s="6" t="s">
        <v>246</v>
      </c>
    </row>
    <row r="140" spans="3:3" x14ac:dyDescent="0.35">
      <c r="C140" s="6" t="s">
        <v>247</v>
      </c>
    </row>
    <row r="141" spans="3:3" x14ac:dyDescent="0.35">
      <c r="C141" s="6" t="s">
        <v>248</v>
      </c>
    </row>
    <row r="142" spans="3:3" x14ac:dyDescent="0.35">
      <c r="C142" s="6" t="s">
        <v>249</v>
      </c>
    </row>
    <row r="143" spans="3:3" x14ac:dyDescent="0.35">
      <c r="C143" s="6" t="s">
        <v>250</v>
      </c>
    </row>
    <row r="144" spans="3:3" x14ac:dyDescent="0.35">
      <c r="C144" s="6" t="s">
        <v>251</v>
      </c>
    </row>
    <row r="145" spans="3:3" x14ac:dyDescent="0.35">
      <c r="C145" s="6" t="s">
        <v>252</v>
      </c>
    </row>
    <row r="146" spans="3:3" x14ac:dyDescent="0.35">
      <c r="C146" s="6" t="s">
        <v>253</v>
      </c>
    </row>
    <row r="147" spans="3:3" x14ac:dyDescent="0.35">
      <c r="C147" s="6" t="s">
        <v>254</v>
      </c>
    </row>
    <row r="148" spans="3:3" x14ac:dyDescent="0.35">
      <c r="C148" s="6" t="s">
        <v>255</v>
      </c>
    </row>
    <row r="149" spans="3:3" x14ac:dyDescent="0.35">
      <c r="C149" s="6" t="s">
        <v>256</v>
      </c>
    </row>
    <row r="150" spans="3:3" x14ac:dyDescent="0.35">
      <c r="C150" s="6" t="s">
        <v>257</v>
      </c>
    </row>
    <row r="151" spans="3:3" x14ac:dyDescent="0.35">
      <c r="C151" s="6" t="s">
        <v>258</v>
      </c>
    </row>
    <row r="152" spans="3:3" x14ac:dyDescent="0.35">
      <c r="C152" s="6" t="s">
        <v>259</v>
      </c>
    </row>
    <row r="153" spans="3:3" x14ac:dyDescent="0.35">
      <c r="C153" s="6" t="s">
        <v>260</v>
      </c>
    </row>
    <row r="154" spans="3:3" x14ac:dyDescent="0.35">
      <c r="C154" s="6" t="s">
        <v>261</v>
      </c>
    </row>
    <row r="155" spans="3:3" x14ac:dyDescent="0.35">
      <c r="C155" s="6" t="s">
        <v>262</v>
      </c>
    </row>
    <row r="156" spans="3:3" x14ac:dyDescent="0.35">
      <c r="C156" s="6" t="s">
        <v>263</v>
      </c>
    </row>
    <row r="157" spans="3:3" x14ac:dyDescent="0.35">
      <c r="C157" s="6" t="s">
        <v>264</v>
      </c>
    </row>
    <row r="158" spans="3:3" x14ac:dyDescent="0.35">
      <c r="C158" s="6" t="s">
        <v>265</v>
      </c>
    </row>
    <row r="159" spans="3:3" x14ac:dyDescent="0.35">
      <c r="C159" s="6" t="s">
        <v>266</v>
      </c>
    </row>
    <row r="160" spans="3:3" x14ac:dyDescent="0.35">
      <c r="C160" s="6" t="s">
        <v>267</v>
      </c>
    </row>
    <row r="161" spans="3:3" x14ac:dyDescent="0.35">
      <c r="C161" s="6" t="s">
        <v>268</v>
      </c>
    </row>
    <row r="162" spans="3:3" x14ac:dyDescent="0.35">
      <c r="C162" s="6" t="s">
        <v>269</v>
      </c>
    </row>
    <row r="163" spans="3:3" x14ac:dyDescent="0.35">
      <c r="C163" s="6" t="s">
        <v>270</v>
      </c>
    </row>
    <row r="164" spans="3:3" x14ac:dyDescent="0.35">
      <c r="C164" s="6" t="s">
        <v>271</v>
      </c>
    </row>
    <row r="165" spans="3:3" x14ac:dyDescent="0.35">
      <c r="C165" s="6" t="s">
        <v>272</v>
      </c>
    </row>
    <row r="166" spans="3:3" x14ac:dyDescent="0.35">
      <c r="C166" s="6" t="s">
        <v>273</v>
      </c>
    </row>
    <row r="167" spans="3:3" x14ac:dyDescent="0.35">
      <c r="C167" s="6" t="s">
        <v>274</v>
      </c>
    </row>
    <row r="168" spans="3:3" x14ac:dyDescent="0.35">
      <c r="C168" s="6" t="s">
        <v>275</v>
      </c>
    </row>
    <row r="169" spans="3:3" x14ac:dyDescent="0.35">
      <c r="C169" s="6" t="s">
        <v>276</v>
      </c>
    </row>
    <row r="170" spans="3:3" x14ac:dyDescent="0.35">
      <c r="C170" s="6" t="s">
        <v>277</v>
      </c>
    </row>
    <row r="171" spans="3:3" x14ac:dyDescent="0.35">
      <c r="C171" s="6" t="s">
        <v>278</v>
      </c>
    </row>
    <row r="172" spans="3:3" x14ac:dyDescent="0.35">
      <c r="C172" s="6" t="s">
        <v>279</v>
      </c>
    </row>
    <row r="173" spans="3:3" x14ac:dyDescent="0.35">
      <c r="C173" s="6" t="s">
        <v>280</v>
      </c>
    </row>
    <row r="174" spans="3:3" x14ac:dyDescent="0.35">
      <c r="C174" s="6" t="s">
        <v>281</v>
      </c>
    </row>
    <row r="175" spans="3:3" x14ac:dyDescent="0.35">
      <c r="C175" s="6" t="s">
        <v>282</v>
      </c>
    </row>
    <row r="176" spans="3:3" x14ac:dyDescent="0.35">
      <c r="C176" s="6" t="s">
        <v>283</v>
      </c>
    </row>
    <row r="177" spans="3:3" x14ac:dyDescent="0.35">
      <c r="C177" s="6" t="s">
        <v>284</v>
      </c>
    </row>
    <row r="178" spans="3:3" x14ac:dyDescent="0.35">
      <c r="C178" s="6" t="s">
        <v>285</v>
      </c>
    </row>
    <row r="179" spans="3:3" x14ac:dyDescent="0.35">
      <c r="C179" s="6" t="s">
        <v>286</v>
      </c>
    </row>
    <row r="180" spans="3:3" x14ac:dyDescent="0.35">
      <c r="C180" s="6" t="s">
        <v>287</v>
      </c>
    </row>
    <row r="181" spans="3:3" x14ac:dyDescent="0.35">
      <c r="C181" s="6" t="s">
        <v>288</v>
      </c>
    </row>
    <row r="182" spans="3:3" x14ac:dyDescent="0.35">
      <c r="C182" s="6" t="s">
        <v>289</v>
      </c>
    </row>
    <row r="183" spans="3:3" x14ac:dyDescent="0.35">
      <c r="C183" s="6" t="s">
        <v>290</v>
      </c>
    </row>
    <row r="184" spans="3:3" x14ac:dyDescent="0.35">
      <c r="C184" s="6" t="s">
        <v>291</v>
      </c>
    </row>
    <row r="185" spans="3:3" x14ac:dyDescent="0.35">
      <c r="C185" s="6" t="s">
        <v>292</v>
      </c>
    </row>
    <row r="186" spans="3:3" x14ac:dyDescent="0.35">
      <c r="C186" s="6" t="s">
        <v>293</v>
      </c>
    </row>
    <row r="187" spans="3:3" x14ac:dyDescent="0.35">
      <c r="C187" s="6" t="s">
        <v>294</v>
      </c>
    </row>
    <row r="188" spans="3:3" x14ac:dyDescent="0.35">
      <c r="C188" s="6" t="s">
        <v>295</v>
      </c>
    </row>
    <row r="189" spans="3:3" x14ac:dyDescent="0.35">
      <c r="C189" s="6" t="s">
        <v>296</v>
      </c>
    </row>
    <row r="190" spans="3:3" x14ac:dyDescent="0.35">
      <c r="C190" s="6" t="s">
        <v>297</v>
      </c>
    </row>
    <row r="191" spans="3:3" x14ac:dyDescent="0.35">
      <c r="C191" s="6" t="s">
        <v>298</v>
      </c>
    </row>
    <row r="192" spans="3:3" x14ac:dyDescent="0.35">
      <c r="C192" s="6" t="s">
        <v>299</v>
      </c>
    </row>
    <row r="193" spans="3:3" x14ac:dyDescent="0.35">
      <c r="C193" s="6" t="s">
        <v>300</v>
      </c>
    </row>
    <row r="194" spans="3:3" x14ac:dyDescent="0.35">
      <c r="C194" s="6" t="s">
        <v>301</v>
      </c>
    </row>
    <row r="195" spans="3:3" x14ac:dyDescent="0.35">
      <c r="C195" s="6" t="s">
        <v>302</v>
      </c>
    </row>
    <row r="196" spans="3:3" x14ac:dyDescent="0.35">
      <c r="C196" s="6" t="s">
        <v>303</v>
      </c>
    </row>
    <row r="197" spans="3:3" x14ac:dyDescent="0.35">
      <c r="C197" s="6" t="s">
        <v>304</v>
      </c>
    </row>
    <row r="198" spans="3:3" x14ac:dyDescent="0.35">
      <c r="C198" s="6" t="s">
        <v>305</v>
      </c>
    </row>
    <row r="199" spans="3:3" x14ac:dyDescent="0.35">
      <c r="C199" s="6" t="s">
        <v>306</v>
      </c>
    </row>
    <row r="200" spans="3:3" x14ac:dyDescent="0.35">
      <c r="C200" s="6" t="s">
        <v>307</v>
      </c>
    </row>
    <row r="201" spans="3:3" x14ac:dyDescent="0.35">
      <c r="C201" s="6" t="s">
        <v>308</v>
      </c>
    </row>
    <row r="202" spans="3:3" x14ac:dyDescent="0.35">
      <c r="C202" s="6" t="s">
        <v>309</v>
      </c>
    </row>
    <row r="203" spans="3:3" x14ac:dyDescent="0.35">
      <c r="C203" s="6" t="s">
        <v>310</v>
      </c>
    </row>
    <row r="204" spans="3:3" x14ac:dyDescent="0.35">
      <c r="C204" s="6" t="s">
        <v>311</v>
      </c>
    </row>
    <row r="205" spans="3:3" x14ac:dyDescent="0.35">
      <c r="C205" s="6" t="s">
        <v>312</v>
      </c>
    </row>
    <row r="206" spans="3:3" x14ac:dyDescent="0.35">
      <c r="C206" s="6" t="s">
        <v>313</v>
      </c>
    </row>
    <row r="207" spans="3:3" x14ac:dyDescent="0.35">
      <c r="C207" s="6" t="s">
        <v>314</v>
      </c>
    </row>
    <row r="208" spans="3:3" x14ac:dyDescent="0.35">
      <c r="C208" s="6" t="s">
        <v>315</v>
      </c>
    </row>
    <row r="209" spans="3:3" x14ac:dyDescent="0.35">
      <c r="C209" s="6" t="s">
        <v>316</v>
      </c>
    </row>
    <row r="210" spans="3:3" x14ac:dyDescent="0.35">
      <c r="C210" s="6" t="s">
        <v>317</v>
      </c>
    </row>
    <row r="211" spans="3:3" x14ac:dyDescent="0.35">
      <c r="C211" s="6" t="s">
        <v>318</v>
      </c>
    </row>
    <row r="212" spans="3:3" x14ac:dyDescent="0.35">
      <c r="C212" s="6" t="s">
        <v>319</v>
      </c>
    </row>
    <row r="213" spans="3:3" x14ac:dyDescent="0.35">
      <c r="C213" s="6" t="s">
        <v>320</v>
      </c>
    </row>
    <row r="214" spans="3:3" x14ac:dyDescent="0.35">
      <c r="C214" s="6" t="s">
        <v>321</v>
      </c>
    </row>
    <row r="215" spans="3:3" x14ac:dyDescent="0.35">
      <c r="C215" s="6" t="s">
        <v>322</v>
      </c>
    </row>
    <row r="216" spans="3:3" x14ac:dyDescent="0.35">
      <c r="C216" s="6" t="s">
        <v>323</v>
      </c>
    </row>
    <row r="217" spans="3:3" x14ac:dyDescent="0.35">
      <c r="C217" s="6" t="s">
        <v>324</v>
      </c>
    </row>
    <row r="218" spans="3:3" x14ac:dyDescent="0.35">
      <c r="C218" s="6" t="s">
        <v>325</v>
      </c>
    </row>
    <row r="219" spans="3:3" x14ac:dyDescent="0.35">
      <c r="C219" s="6" t="s">
        <v>326</v>
      </c>
    </row>
    <row r="220" spans="3:3" x14ac:dyDescent="0.35">
      <c r="C220" s="6" t="s">
        <v>327</v>
      </c>
    </row>
    <row r="221" spans="3:3" x14ac:dyDescent="0.35">
      <c r="C221" s="6" t="s">
        <v>328</v>
      </c>
    </row>
    <row r="222" spans="3:3" x14ac:dyDescent="0.35">
      <c r="C222" s="6" t="s">
        <v>329</v>
      </c>
    </row>
    <row r="223" spans="3:3" x14ac:dyDescent="0.35">
      <c r="C223" s="6" t="s">
        <v>330</v>
      </c>
    </row>
    <row r="224" spans="3:3" x14ac:dyDescent="0.35">
      <c r="C224" s="6" t="s">
        <v>331</v>
      </c>
    </row>
    <row r="225" spans="3:3" x14ac:dyDescent="0.35">
      <c r="C225" s="6" t="s">
        <v>332</v>
      </c>
    </row>
    <row r="226" spans="3:3" x14ac:dyDescent="0.35">
      <c r="C226" s="6" t="s">
        <v>333</v>
      </c>
    </row>
    <row r="227" spans="3:3" x14ac:dyDescent="0.35">
      <c r="C227" s="6" t="s">
        <v>334</v>
      </c>
    </row>
    <row r="228" spans="3:3" x14ac:dyDescent="0.35">
      <c r="C228" s="6" t="s">
        <v>335</v>
      </c>
    </row>
    <row r="229" spans="3:3" x14ac:dyDescent="0.35">
      <c r="C229" s="6" t="s">
        <v>336</v>
      </c>
    </row>
    <row r="230" spans="3:3" x14ac:dyDescent="0.35">
      <c r="C230" s="6" t="s">
        <v>337</v>
      </c>
    </row>
    <row r="231" spans="3:3" x14ac:dyDescent="0.35">
      <c r="C231" s="6" t="s">
        <v>338</v>
      </c>
    </row>
    <row r="232" spans="3:3" x14ac:dyDescent="0.35">
      <c r="C232" s="6" t="s">
        <v>339</v>
      </c>
    </row>
    <row r="233" spans="3:3" x14ac:dyDescent="0.35">
      <c r="C233" s="6" t="s">
        <v>340</v>
      </c>
    </row>
    <row r="234" spans="3:3" x14ac:dyDescent="0.35">
      <c r="C234" s="6" t="s">
        <v>341</v>
      </c>
    </row>
    <row r="235" spans="3:3" x14ac:dyDescent="0.35">
      <c r="C235" s="6" t="s">
        <v>342</v>
      </c>
    </row>
    <row r="236" spans="3:3" x14ac:dyDescent="0.35">
      <c r="C236" s="6" t="s">
        <v>343</v>
      </c>
    </row>
    <row r="237" spans="3:3" x14ac:dyDescent="0.35">
      <c r="C237" s="6" t="s">
        <v>344</v>
      </c>
    </row>
    <row r="238" spans="3:3" x14ac:dyDescent="0.35">
      <c r="C238" s="6" t="s">
        <v>345</v>
      </c>
    </row>
    <row r="239" spans="3:3" x14ac:dyDescent="0.35">
      <c r="C239" s="6" t="s">
        <v>346</v>
      </c>
    </row>
    <row r="240" spans="3:3" x14ac:dyDescent="0.35">
      <c r="C240" s="6" t="s">
        <v>347</v>
      </c>
    </row>
    <row r="241" spans="3:3" x14ac:dyDescent="0.35">
      <c r="C241" s="6" t="s">
        <v>348</v>
      </c>
    </row>
    <row r="242" spans="3:3" x14ac:dyDescent="0.35">
      <c r="C242" s="6" t="s">
        <v>349</v>
      </c>
    </row>
    <row r="243" spans="3:3" x14ac:dyDescent="0.35">
      <c r="C243" s="6" t="s">
        <v>350</v>
      </c>
    </row>
    <row r="244" spans="3:3" x14ac:dyDescent="0.35">
      <c r="C244" s="6" t="s">
        <v>351</v>
      </c>
    </row>
    <row r="245" spans="3:3" x14ac:dyDescent="0.35">
      <c r="C245" s="6" t="s">
        <v>352</v>
      </c>
    </row>
    <row r="246" spans="3:3" x14ac:dyDescent="0.35">
      <c r="C246" s="6" t="s">
        <v>353</v>
      </c>
    </row>
    <row r="247" spans="3:3" x14ac:dyDescent="0.35">
      <c r="C247" s="6" t="s">
        <v>354</v>
      </c>
    </row>
    <row r="248" spans="3:3" x14ac:dyDescent="0.35">
      <c r="C248" s="6" t="s">
        <v>355</v>
      </c>
    </row>
    <row r="249" spans="3:3" x14ac:dyDescent="0.35">
      <c r="C249" s="6" t="s">
        <v>356</v>
      </c>
    </row>
    <row r="250" spans="3:3" x14ac:dyDescent="0.35">
      <c r="C250" s="6" t="s">
        <v>357</v>
      </c>
    </row>
    <row r="251" spans="3:3" x14ac:dyDescent="0.35">
      <c r="C251" s="6" t="s">
        <v>358</v>
      </c>
    </row>
    <row r="252" spans="3:3" x14ac:dyDescent="0.35">
      <c r="C252" s="6" t="s">
        <v>359</v>
      </c>
    </row>
    <row r="253" spans="3:3" x14ac:dyDescent="0.35">
      <c r="C253" s="6" t="s">
        <v>360</v>
      </c>
    </row>
    <row r="254" spans="3:3" x14ac:dyDescent="0.35">
      <c r="C254" s="6" t="s">
        <v>361</v>
      </c>
    </row>
    <row r="255" spans="3:3" x14ac:dyDescent="0.35">
      <c r="C255" s="6" t="s">
        <v>362</v>
      </c>
    </row>
    <row r="256" spans="3:3" x14ac:dyDescent="0.35">
      <c r="C256" s="6" t="s">
        <v>363</v>
      </c>
    </row>
    <row r="257" spans="3:3" x14ac:dyDescent="0.35">
      <c r="C257" s="6" t="s">
        <v>364</v>
      </c>
    </row>
    <row r="258" spans="3:3" x14ac:dyDescent="0.35">
      <c r="C258" s="6" t="s">
        <v>365</v>
      </c>
    </row>
    <row r="259" spans="3:3" x14ac:dyDescent="0.35">
      <c r="C259" s="6" t="s">
        <v>366</v>
      </c>
    </row>
    <row r="260" spans="3:3" x14ac:dyDescent="0.35">
      <c r="C260" s="6" t="s">
        <v>367</v>
      </c>
    </row>
    <row r="261" spans="3:3" x14ac:dyDescent="0.35">
      <c r="C261" s="6" t="s">
        <v>368</v>
      </c>
    </row>
    <row r="262" spans="3:3" x14ac:dyDescent="0.35">
      <c r="C262" s="6" t="s">
        <v>369</v>
      </c>
    </row>
    <row r="263" spans="3:3" x14ac:dyDescent="0.35">
      <c r="C263" s="6" t="s">
        <v>370</v>
      </c>
    </row>
    <row r="264" spans="3:3" x14ac:dyDescent="0.35">
      <c r="C264" s="6" t="s">
        <v>371</v>
      </c>
    </row>
    <row r="265" spans="3:3" x14ac:dyDescent="0.35">
      <c r="C265" s="6" t="s">
        <v>372</v>
      </c>
    </row>
    <row r="266" spans="3:3" x14ac:dyDescent="0.35">
      <c r="C266" s="6" t="s">
        <v>373</v>
      </c>
    </row>
    <row r="267" spans="3:3" x14ac:dyDescent="0.35">
      <c r="C267" s="6" t="s">
        <v>374</v>
      </c>
    </row>
    <row r="268" spans="3:3" x14ac:dyDescent="0.35">
      <c r="C268" s="6" t="s">
        <v>375</v>
      </c>
    </row>
    <row r="269" spans="3:3" x14ac:dyDescent="0.35">
      <c r="C269" s="6" t="s">
        <v>376</v>
      </c>
    </row>
    <row r="270" spans="3:3" x14ac:dyDescent="0.35">
      <c r="C270" s="6" t="s">
        <v>377</v>
      </c>
    </row>
    <row r="271" spans="3:3" x14ac:dyDescent="0.35">
      <c r="C271" s="6" t="s">
        <v>378</v>
      </c>
    </row>
    <row r="272" spans="3:3" x14ac:dyDescent="0.35">
      <c r="C272" s="6" t="s">
        <v>379</v>
      </c>
    </row>
    <row r="273" spans="3:3" x14ac:dyDescent="0.35">
      <c r="C273" s="6" t="s">
        <v>380</v>
      </c>
    </row>
    <row r="274" spans="3:3" x14ac:dyDescent="0.35">
      <c r="C274" s="6" t="s">
        <v>381</v>
      </c>
    </row>
    <row r="275" spans="3:3" x14ac:dyDescent="0.35">
      <c r="C275" s="6" t="s">
        <v>382</v>
      </c>
    </row>
    <row r="276" spans="3:3" x14ac:dyDescent="0.35">
      <c r="C276" s="6" t="s">
        <v>383</v>
      </c>
    </row>
    <row r="277" spans="3:3" x14ac:dyDescent="0.35">
      <c r="C277" s="6" t="s">
        <v>384</v>
      </c>
    </row>
    <row r="278" spans="3:3" x14ac:dyDescent="0.35">
      <c r="C278" s="6" t="s">
        <v>385</v>
      </c>
    </row>
    <row r="279" spans="3:3" x14ac:dyDescent="0.35">
      <c r="C279" s="6" t="s">
        <v>386</v>
      </c>
    </row>
    <row r="280" spans="3:3" x14ac:dyDescent="0.35">
      <c r="C280" s="6" t="s">
        <v>387</v>
      </c>
    </row>
    <row r="281" spans="3:3" x14ac:dyDescent="0.35">
      <c r="C281" s="6" t="s">
        <v>388</v>
      </c>
    </row>
    <row r="282" spans="3:3" x14ac:dyDescent="0.35">
      <c r="C282" s="6" t="s">
        <v>389</v>
      </c>
    </row>
    <row r="283" spans="3:3" x14ac:dyDescent="0.35">
      <c r="C283" s="6" t="s">
        <v>390</v>
      </c>
    </row>
    <row r="284" spans="3:3" x14ac:dyDescent="0.35">
      <c r="C284" s="6" t="s">
        <v>391</v>
      </c>
    </row>
    <row r="285" spans="3:3" x14ac:dyDescent="0.35">
      <c r="C285" s="6" t="s">
        <v>392</v>
      </c>
    </row>
    <row r="286" spans="3:3" x14ac:dyDescent="0.35">
      <c r="C286" s="6" t="s">
        <v>393</v>
      </c>
    </row>
    <row r="287" spans="3:3" x14ac:dyDescent="0.35">
      <c r="C287" s="6" t="s">
        <v>394</v>
      </c>
    </row>
    <row r="288" spans="3:3" x14ac:dyDescent="0.35">
      <c r="C288" s="6" t="s">
        <v>395</v>
      </c>
    </row>
    <row r="289" spans="3:3" x14ac:dyDescent="0.35">
      <c r="C289" s="6" t="s">
        <v>396</v>
      </c>
    </row>
    <row r="290" spans="3:3" x14ac:dyDescent="0.35">
      <c r="C290" s="6" t="s">
        <v>397</v>
      </c>
    </row>
    <row r="291" spans="3:3" x14ac:dyDescent="0.35">
      <c r="C291" s="6" t="s">
        <v>398</v>
      </c>
    </row>
    <row r="292" spans="3:3" x14ac:dyDescent="0.35">
      <c r="C292" s="6" t="s">
        <v>399</v>
      </c>
    </row>
    <row r="293" spans="3:3" x14ac:dyDescent="0.35">
      <c r="C293" s="6" t="s">
        <v>400</v>
      </c>
    </row>
    <row r="294" spans="3:3" x14ac:dyDescent="0.35">
      <c r="C294" s="6" t="s">
        <v>401</v>
      </c>
    </row>
    <row r="295" spans="3:3" x14ac:dyDescent="0.35">
      <c r="C295" s="6" t="s">
        <v>402</v>
      </c>
    </row>
    <row r="296" spans="3:3" x14ac:dyDescent="0.35">
      <c r="C296" s="6" t="s">
        <v>403</v>
      </c>
    </row>
    <row r="297" spans="3:3" x14ac:dyDescent="0.35">
      <c r="C297" s="6" t="s">
        <v>404</v>
      </c>
    </row>
    <row r="298" spans="3:3" x14ac:dyDescent="0.35">
      <c r="C298" s="6" t="s">
        <v>405</v>
      </c>
    </row>
    <row r="299" spans="3:3" x14ac:dyDescent="0.35">
      <c r="C299" s="6" t="s">
        <v>406</v>
      </c>
    </row>
    <row r="300" spans="3:3" x14ac:dyDescent="0.35">
      <c r="C300" s="6" t="s">
        <v>407</v>
      </c>
    </row>
    <row r="301" spans="3:3" x14ac:dyDescent="0.35">
      <c r="C301" s="6" t="s">
        <v>408</v>
      </c>
    </row>
    <row r="302" spans="3:3" x14ac:dyDescent="0.35">
      <c r="C302" s="6" t="s">
        <v>409</v>
      </c>
    </row>
    <row r="303" spans="3:3" x14ac:dyDescent="0.35">
      <c r="C303" s="6" t="s">
        <v>410</v>
      </c>
    </row>
    <row r="304" spans="3:3" x14ac:dyDescent="0.35">
      <c r="C304" s="6" t="s">
        <v>411</v>
      </c>
    </row>
    <row r="305" spans="3:3" x14ac:dyDescent="0.35">
      <c r="C305" s="6" t="s">
        <v>412</v>
      </c>
    </row>
    <row r="306" spans="3:3" x14ac:dyDescent="0.35">
      <c r="C306" s="6" t="s">
        <v>413</v>
      </c>
    </row>
    <row r="307" spans="3:3" x14ac:dyDescent="0.35">
      <c r="C307" s="6" t="s">
        <v>414</v>
      </c>
    </row>
    <row r="308" spans="3:3" x14ac:dyDescent="0.35">
      <c r="C308" s="6" t="s">
        <v>415</v>
      </c>
    </row>
    <row r="309" spans="3:3" x14ac:dyDescent="0.35">
      <c r="C309" s="6" t="s">
        <v>416</v>
      </c>
    </row>
    <row r="310" spans="3:3" x14ac:dyDescent="0.35">
      <c r="C310" s="6" t="s">
        <v>417</v>
      </c>
    </row>
    <row r="311" spans="3:3" x14ac:dyDescent="0.35">
      <c r="C311" s="6" t="s">
        <v>418</v>
      </c>
    </row>
    <row r="312" spans="3:3" x14ac:dyDescent="0.35">
      <c r="C312" s="6" t="s">
        <v>419</v>
      </c>
    </row>
    <row r="313" spans="3:3" x14ac:dyDescent="0.35">
      <c r="C313" s="6" t="s">
        <v>420</v>
      </c>
    </row>
    <row r="314" spans="3:3" x14ac:dyDescent="0.35">
      <c r="C314" s="6" t="s">
        <v>421</v>
      </c>
    </row>
    <row r="315" spans="3:3" x14ac:dyDescent="0.35">
      <c r="C315" s="6" t="s">
        <v>422</v>
      </c>
    </row>
    <row r="316" spans="3:3" x14ac:dyDescent="0.35">
      <c r="C316" s="6" t="s">
        <v>423</v>
      </c>
    </row>
    <row r="317" spans="3:3" x14ac:dyDescent="0.35">
      <c r="C317" s="6" t="s">
        <v>424</v>
      </c>
    </row>
    <row r="318" spans="3:3" x14ac:dyDescent="0.35">
      <c r="C318" s="6" t="s">
        <v>425</v>
      </c>
    </row>
    <row r="319" spans="3:3" x14ac:dyDescent="0.35">
      <c r="C319" s="6" t="s">
        <v>426</v>
      </c>
    </row>
    <row r="320" spans="3:3" x14ac:dyDescent="0.35">
      <c r="C320" s="6" t="s">
        <v>427</v>
      </c>
    </row>
    <row r="321" spans="3:3" x14ac:dyDescent="0.35">
      <c r="C321" s="6" t="s">
        <v>428</v>
      </c>
    </row>
    <row r="322" spans="3:3" x14ac:dyDescent="0.35">
      <c r="C322" s="6" t="s">
        <v>429</v>
      </c>
    </row>
    <row r="323" spans="3:3" x14ac:dyDescent="0.35">
      <c r="C323" s="6" t="s">
        <v>430</v>
      </c>
    </row>
    <row r="324" spans="3:3" x14ac:dyDescent="0.35">
      <c r="C324" s="6" t="s">
        <v>431</v>
      </c>
    </row>
    <row r="325" spans="3:3" x14ac:dyDescent="0.35">
      <c r="C325" s="6" t="s">
        <v>432</v>
      </c>
    </row>
    <row r="326" spans="3:3" x14ac:dyDescent="0.35">
      <c r="C326" s="6" t="s">
        <v>433</v>
      </c>
    </row>
    <row r="327" spans="3:3" x14ac:dyDescent="0.35">
      <c r="C327" s="6" t="s">
        <v>434</v>
      </c>
    </row>
    <row r="328" spans="3:3" x14ac:dyDescent="0.35">
      <c r="C328" s="6" t="s">
        <v>435</v>
      </c>
    </row>
    <row r="329" spans="3:3" x14ac:dyDescent="0.35">
      <c r="C329" s="6" t="s">
        <v>436</v>
      </c>
    </row>
    <row r="330" spans="3:3" x14ac:dyDescent="0.35">
      <c r="C330" s="6" t="s">
        <v>437</v>
      </c>
    </row>
    <row r="331" spans="3:3" x14ac:dyDescent="0.35">
      <c r="C331" s="6" t="s">
        <v>438</v>
      </c>
    </row>
    <row r="332" spans="3:3" x14ac:dyDescent="0.35">
      <c r="C332" s="6" t="s">
        <v>439</v>
      </c>
    </row>
    <row r="333" spans="3:3" x14ac:dyDescent="0.35">
      <c r="C333" s="6" t="s">
        <v>440</v>
      </c>
    </row>
    <row r="334" spans="3:3" x14ac:dyDescent="0.35">
      <c r="C334" s="6" t="s">
        <v>441</v>
      </c>
    </row>
    <row r="335" spans="3:3" x14ac:dyDescent="0.35">
      <c r="C335" s="6" t="s">
        <v>442</v>
      </c>
    </row>
    <row r="336" spans="3:3" x14ac:dyDescent="0.35">
      <c r="C336" s="6" t="s">
        <v>443</v>
      </c>
    </row>
    <row r="337" spans="3:3" x14ac:dyDescent="0.35">
      <c r="C337" s="6" t="s">
        <v>444</v>
      </c>
    </row>
    <row r="338" spans="3:3" x14ac:dyDescent="0.35">
      <c r="C338" s="6" t="s">
        <v>445</v>
      </c>
    </row>
    <row r="339" spans="3:3" x14ac:dyDescent="0.35">
      <c r="C339" s="6" t="s">
        <v>446</v>
      </c>
    </row>
    <row r="340" spans="3:3" x14ac:dyDescent="0.35">
      <c r="C340" s="6" t="s">
        <v>447</v>
      </c>
    </row>
    <row r="341" spans="3:3" x14ac:dyDescent="0.35">
      <c r="C341" s="6" t="s">
        <v>448</v>
      </c>
    </row>
    <row r="342" spans="3:3" x14ac:dyDescent="0.35">
      <c r="C342" s="6" t="s">
        <v>449</v>
      </c>
    </row>
    <row r="343" spans="3:3" x14ac:dyDescent="0.35">
      <c r="C343" s="6" t="s">
        <v>450</v>
      </c>
    </row>
    <row r="344" spans="3:3" x14ac:dyDescent="0.35">
      <c r="C344" s="6" t="s">
        <v>451</v>
      </c>
    </row>
    <row r="345" spans="3:3" x14ac:dyDescent="0.35">
      <c r="C345" s="6" t="s">
        <v>452</v>
      </c>
    </row>
    <row r="346" spans="3:3" x14ac:dyDescent="0.35">
      <c r="C346" s="6" t="s">
        <v>453</v>
      </c>
    </row>
    <row r="347" spans="3:3" x14ac:dyDescent="0.35">
      <c r="C347" s="6" t="s">
        <v>454</v>
      </c>
    </row>
    <row r="348" spans="3:3" x14ac:dyDescent="0.35">
      <c r="C348" s="6" t="s">
        <v>455</v>
      </c>
    </row>
    <row r="349" spans="3:3" x14ac:dyDescent="0.35">
      <c r="C349" s="6" t="s">
        <v>456</v>
      </c>
    </row>
    <row r="350" spans="3:3" x14ac:dyDescent="0.35">
      <c r="C350" s="6" t="s">
        <v>457</v>
      </c>
    </row>
    <row r="351" spans="3:3" x14ac:dyDescent="0.35">
      <c r="C351" s="6" t="s">
        <v>458</v>
      </c>
    </row>
    <row r="352" spans="3:3" x14ac:dyDescent="0.35">
      <c r="C352" s="6" t="s">
        <v>459</v>
      </c>
    </row>
    <row r="353" spans="3:3" x14ac:dyDescent="0.35">
      <c r="C353" s="6" t="s">
        <v>460</v>
      </c>
    </row>
    <row r="354" spans="3:3" x14ac:dyDescent="0.35">
      <c r="C354" s="6" t="s">
        <v>461</v>
      </c>
    </row>
    <row r="355" spans="3:3" x14ac:dyDescent="0.35">
      <c r="C355" s="6" t="s">
        <v>462</v>
      </c>
    </row>
    <row r="356" spans="3:3" x14ac:dyDescent="0.35">
      <c r="C356" s="6" t="s">
        <v>463</v>
      </c>
    </row>
    <row r="357" spans="3:3" x14ac:dyDescent="0.35">
      <c r="C357" s="6" t="s">
        <v>464</v>
      </c>
    </row>
    <row r="358" spans="3:3" x14ac:dyDescent="0.35">
      <c r="C358" s="6" t="s">
        <v>465</v>
      </c>
    </row>
    <row r="359" spans="3:3" x14ac:dyDescent="0.35">
      <c r="C359" s="6" t="s">
        <v>466</v>
      </c>
    </row>
  </sheetData>
  <phoneticPr fontId="1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07B44-A2C8-41D8-AD21-E5B678A789E0}">
  <dimension ref="A1:D217"/>
  <sheetViews>
    <sheetView topLeftCell="A160" workbookViewId="0">
      <selection activeCell="F170" sqref="F170"/>
    </sheetView>
  </sheetViews>
  <sheetFormatPr defaultRowHeight="14.5" x14ac:dyDescent="0.35"/>
  <cols>
    <col min="1" max="1" width="10.81640625" bestFit="1" customWidth="1"/>
  </cols>
  <sheetData>
    <row r="1" spans="1:4" x14ac:dyDescent="0.35">
      <c r="A1" s="58" t="s">
        <v>18</v>
      </c>
      <c r="B1" s="58"/>
      <c r="C1" s="58"/>
      <c r="D1" s="58"/>
    </row>
    <row r="2" spans="1:4" x14ac:dyDescent="0.35">
      <c r="A2" s="1" t="s">
        <v>19</v>
      </c>
      <c r="B2" s="1" t="s">
        <v>20</v>
      </c>
      <c r="C2" s="1" t="s">
        <v>21</v>
      </c>
      <c r="D2" s="1" t="s">
        <v>21</v>
      </c>
    </row>
    <row r="3" spans="1:4" x14ac:dyDescent="0.35">
      <c r="A3" s="2">
        <v>39783</v>
      </c>
      <c r="B3" s="3">
        <v>1.12E-2</v>
      </c>
      <c r="C3" s="3" t="str">
        <f>IF(QuitaPGFN!$A$16="","",IF($B2="","",IF($A3=QuitaPGFN!$A$16,0,IF($A3&gt;QuitaPGFN!$A$16,IF($A2=QuitaPGFN!$A$16,0.01,C2+B2),IF($A4=QuitaPGFN!$A$16,0.01,C4+B4)))))</f>
        <v/>
      </c>
      <c r="D3" s="3">
        <f>D4+B3</f>
        <v>1.2249999999999994</v>
      </c>
    </row>
    <row r="4" spans="1:4" x14ac:dyDescent="0.35">
      <c r="A4" s="2">
        <v>39814</v>
      </c>
      <c r="B4" s="3">
        <v>1.0500000000000001E-2</v>
      </c>
      <c r="C4" s="3" t="str">
        <f>IF(QuitaPGFN!$A$16="","",IF($B3="","",IF($A4=QuitaPGFN!$A$16,0,IF($A4&gt;QuitaPGFN!$A$16,IF($A3=QuitaPGFN!$A$16,0.01,C3+B3),IF($A5=QuitaPGFN!$A$16,0.01,C5+B5)))))</f>
        <v/>
      </c>
      <c r="D4" s="3">
        <f t="shared" ref="D4:D67" si="0">D5+B4</f>
        <v>1.2137999999999993</v>
      </c>
    </row>
    <row r="5" spans="1:4" x14ac:dyDescent="0.35">
      <c r="A5" s="2">
        <v>39845</v>
      </c>
      <c r="B5" s="3">
        <v>8.6E-3</v>
      </c>
      <c r="C5" s="3" t="str">
        <f>IF(QuitaPGFN!$A$16="","",IF($B4="","",IF($A5=QuitaPGFN!$A$16,0,IF($A5&gt;QuitaPGFN!$A$16,IF($A4=QuitaPGFN!$A$16,0.01,C4+B4),IF($A6=QuitaPGFN!$A$16,0.01,C6+B6)))))</f>
        <v/>
      </c>
      <c r="D5" s="3">
        <f t="shared" si="0"/>
        <v>1.2032999999999994</v>
      </c>
    </row>
    <row r="6" spans="1:4" x14ac:dyDescent="0.35">
      <c r="A6" s="2">
        <v>39873</v>
      </c>
      <c r="B6" s="3">
        <v>9.7000000000000003E-3</v>
      </c>
      <c r="C6" s="3" t="str">
        <f>IF(QuitaPGFN!$A$16="","",IF($B5="","",IF($A6=QuitaPGFN!$A$16,0,IF($A6&gt;QuitaPGFN!$A$16,IF($A5=QuitaPGFN!$A$16,0.01,C5+B5),IF($A7=QuitaPGFN!$A$16,0.01,C7+B7)))))</f>
        <v/>
      </c>
      <c r="D6" s="3">
        <f t="shared" si="0"/>
        <v>1.1946999999999994</v>
      </c>
    </row>
    <row r="7" spans="1:4" x14ac:dyDescent="0.35">
      <c r="A7" s="2">
        <v>39904</v>
      </c>
      <c r="B7" s="3">
        <v>8.3999999999999995E-3</v>
      </c>
      <c r="C7" s="3" t="str">
        <f>IF(QuitaPGFN!$A$16="","",IF($B6="","",IF($A7=QuitaPGFN!$A$16,0,IF($A7&gt;QuitaPGFN!$A$16,IF($A6=QuitaPGFN!$A$16,0.01,C6+B6),IF($A8=QuitaPGFN!$A$16,0.01,C8+B8)))))</f>
        <v/>
      </c>
      <c r="D7" s="3">
        <f t="shared" si="0"/>
        <v>1.1849999999999994</v>
      </c>
    </row>
    <row r="8" spans="1:4" x14ac:dyDescent="0.35">
      <c r="A8" s="2">
        <v>39934</v>
      </c>
      <c r="B8" s="3">
        <v>7.7000000000000002E-3</v>
      </c>
      <c r="C8" s="3" t="str">
        <f>IF(QuitaPGFN!$A$16="","",IF($B7="","",IF($A8=QuitaPGFN!$A$16,0,IF($A8&gt;QuitaPGFN!$A$16,IF($A7=QuitaPGFN!$A$16,0.01,C7+B7),IF($A9=QuitaPGFN!$A$16,0.01,C9+B9)))))</f>
        <v/>
      </c>
      <c r="D8" s="3">
        <f t="shared" si="0"/>
        <v>1.1765999999999994</v>
      </c>
    </row>
    <row r="9" spans="1:4" x14ac:dyDescent="0.35">
      <c r="A9" s="2">
        <v>39965</v>
      </c>
      <c r="B9" s="3">
        <v>7.6E-3</v>
      </c>
      <c r="C9" s="3" t="str">
        <f>IF(QuitaPGFN!$A$16="","",IF($B8="","",IF($A9=QuitaPGFN!$A$16,0,IF($A9&gt;QuitaPGFN!$A$16,IF($A8=QuitaPGFN!$A$16,0.01,C8+B8),IF($A10=QuitaPGFN!$A$16,0.01,C10+B10)))))</f>
        <v/>
      </c>
      <c r="D9" s="3">
        <f t="shared" si="0"/>
        <v>1.1688999999999994</v>
      </c>
    </row>
    <row r="10" spans="1:4" x14ac:dyDescent="0.35">
      <c r="A10" s="2">
        <v>39995</v>
      </c>
      <c r="B10" s="3">
        <v>7.9000000000000008E-3</v>
      </c>
      <c r="C10" s="3" t="str">
        <f>IF(QuitaPGFN!$A$16="","",IF($B9="","",IF($A10=QuitaPGFN!$A$16,0,IF($A10&gt;QuitaPGFN!$A$16,IF($A9=QuitaPGFN!$A$16,0.01,C9+B9),IF($A11=QuitaPGFN!$A$16,0.01,C11+B11)))))</f>
        <v/>
      </c>
      <c r="D10" s="3">
        <f t="shared" si="0"/>
        <v>1.1612999999999993</v>
      </c>
    </row>
    <row r="11" spans="1:4" x14ac:dyDescent="0.35">
      <c r="A11" s="2">
        <v>40026</v>
      </c>
      <c r="B11" s="3">
        <v>6.8999999999999999E-3</v>
      </c>
      <c r="C11" s="3" t="str">
        <f>IF(QuitaPGFN!$A$16="","",IF($B10="","",IF($A11=QuitaPGFN!$A$16,0,IF($A11&gt;QuitaPGFN!$A$16,IF($A10=QuitaPGFN!$A$16,0.01,C10+B10),IF($A12=QuitaPGFN!$A$16,0.01,C12+B12)))))</f>
        <v/>
      </c>
      <c r="D11" s="3">
        <f t="shared" si="0"/>
        <v>1.1533999999999993</v>
      </c>
    </row>
    <row r="12" spans="1:4" x14ac:dyDescent="0.35">
      <c r="A12" s="2">
        <v>40057</v>
      </c>
      <c r="B12" s="3">
        <v>6.8999999999999999E-3</v>
      </c>
      <c r="C12" s="3" t="str">
        <f>IF(QuitaPGFN!$A$16="","",IF($B11="","",IF($A12=QuitaPGFN!$A$16,0,IF($A12&gt;QuitaPGFN!$A$16,IF($A11=QuitaPGFN!$A$16,0.01,C11+B11),IF($A13=QuitaPGFN!$A$16,0.01,C13+B13)))))</f>
        <v/>
      </c>
      <c r="D12" s="3">
        <f t="shared" si="0"/>
        <v>1.1464999999999994</v>
      </c>
    </row>
    <row r="13" spans="1:4" x14ac:dyDescent="0.35">
      <c r="A13" s="2">
        <v>40087</v>
      </c>
      <c r="B13" s="3">
        <v>6.8999999999999999E-3</v>
      </c>
      <c r="C13" s="3" t="str">
        <f>IF(QuitaPGFN!$A$16="","",IF($B12="","",IF($A13=QuitaPGFN!$A$16,0,IF($A13&gt;QuitaPGFN!$A$16,IF($A12=QuitaPGFN!$A$16,0.01,C12+B12),IF($A14=QuitaPGFN!$A$16,0.01,C14+B14)))))</f>
        <v/>
      </c>
      <c r="D13" s="3">
        <f t="shared" si="0"/>
        <v>1.1395999999999995</v>
      </c>
    </row>
    <row r="14" spans="1:4" x14ac:dyDescent="0.35">
      <c r="A14" s="2">
        <v>40118</v>
      </c>
      <c r="B14" s="3">
        <v>6.6E-3</v>
      </c>
      <c r="C14" s="3" t="str">
        <f>IF(QuitaPGFN!$A$16="","",IF($B13="","",IF($A14=QuitaPGFN!$A$16,0,IF($A14&gt;QuitaPGFN!$A$16,IF($A13=QuitaPGFN!$A$16,0.01,C13+B13),IF($A15=QuitaPGFN!$A$16,0.01,C15+B15)))))</f>
        <v/>
      </c>
      <c r="D14" s="3">
        <f t="shared" si="0"/>
        <v>1.1326999999999996</v>
      </c>
    </row>
    <row r="15" spans="1:4" x14ac:dyDescent="0.35">
      <c r="A15" s="2">
        <v>40148</v>
      </c>
      <c r="B15" s="3">
        <v>7.3000000000000001E-3</v>
      </c>
      <c r="C15" s="3" t="str">
        <f>IF(QuitaPGFN!$A$16="","",IF($B14="","",IF($A15=QuitaPGFN!$A$16,0,IF($A15&gt;QuitaPGFN!$A$16,IF($A14=QuitaPGFN!$A$16,0.01,C14+B14),IF($A16=QuitaPGFN!$A$16,0.01,C16+B16)))))</f>
        <v/>
      </c>
      <c r="D15" s="3">
        <f t="shared" si="0"/>
        <v>1.1260999999999997</v>
      </c>
    </row>
    <row r="16" spans="1:4" x14ac:dyDescent="0.35">
      <c r="A16" s="2">
        <v>40179</v>
      </c>
      <c r="B16" s="3">
        <v>6.6E-3</v>
      </c>
      <c r="C16" s="3" t="str">
        <f>IF(QuitaPGFN!$A$16="","",IF($B15="","",IF($A16=QuitaPGFN!$A$16,0,IF($A16&gt;QuitaPGFN!$A$16,IF($A15=QuitaPGFN!$A$16,0.01,C15+B15),IF($A17=QuitaPGFN!$A$16,0.01,C17+B17)))))</f>
        <v/>
      </c>
      <c r="D16" s="3">
        <f t="shared" si="0"/>
        <v>1.1187999999999996</v>
      </c>
    </row>
    <row r="17" spans="1:4" x14ac:dyDescent="0.35">
      <c r="A17" s="2">
        <v>40210</v>
      </c>
      <c r="B17" s="3">
        <v>5.8999999999999999E-3</v>
      </c>
      <c r="C17" s="3" t="str">
        <f>IF(QuitaPGFN!$A$16="","",IF($B16="","",IF($A17=QuitaPGFN!$A$16,0,IF($A17&gt;QuitaPGFN!$A$16,IF($A16=QuitaPGFN!$A$16,0.01,C16+B16),IF($A18=QuitaPGFN!$A$16,0.01,C18+B18)))))</f>
        <v/>
      </c>
      <c r="D17" s="3">
        <f t="shared" si="0"/>
        <v>1.1121999999999996</v>
      </c>
    </row>
    <row r="18" spans="1:4" x14ac:dyDescent="0.35">
      <c r="A18" s="2">
        <v>40238</v>
      </c>
      <c r="B18" s="3">
        <v>7.6E-3</v>
      </c>
      <c r="C18" s="3" t="str">
        <f>IF(QuitaPGFN!$A$16="","",IF($B17="","",IF($A18=QuitaPGFN!$A$16,0,IF($A18&gt;QuitaPGFN!$A$16,IF($A17=QuitaPGFN!$A$16,0.01,C17+B17),IF($A19=QuitaPGFN!$A$16,0.01,C19+B19)))))</f>
        <v/>
      </c>
      <c r="D18" s="3">
        <f t="shared" si="0"/>
        <v>1.1062999999999996</v>
      </c>
    </row>
    <row r="19" spans="1:4" x14ac:dyDescent="0.35">
      <c r="A19" s="2">
        <v>40269</v>
      </c>
      <c r="B19" s="3">
        <v>6.7000000000000002E-3</v>
      </c>
      <c r="C19" s="3" t="str">
        <f>IF(QuitaPGFN!$A$16="","",IF($B18="","",IF($A19=QuitaPGFN!$A$16,0,IF($A19&gt;QuitaPGFN!$A$16,IF($A18=QuitaPGFN!$A$16,0.01,C18+B18),IF($A20=QuitaPGFN!$A$16,0.01,C20+B20)))))</f>
        <v/>
      </c>
      <c r="D19" s="3">
        <f t="shared" si="0"/>
        <v>1.0986999999999996</v>
      </c>
    </row>
    <row r="20" spans="1:4" x14ac:dyDescent="0.35">
      <c r="A20" s="2">
        <v>40299</v>
      </c>
      <c r="B20" s="3">
        <v>7.4999999999999997E-3</v>
      </c>
      <c r="C20" s="3" t="str">
        <f>IF(QuitaPGFN!$A$16="","",IF($B19="","",IF($A20=QuitaPGFN!$A$16,0,IF($A20&gt;QuitaPGFN!$A$16,IF($A19=QuitaPGFN!$A$16,0.01,C19+B19),IF($A21=QuitaPGFN!$A$16,0.01,C21+B21)))))</f>
        <v/>
      </c>
      <c r="D20" s="3">
        <f t="shared" si="0"/>
        <v>1.0919999999999996</v>
      </c>
    </row>
    <row r="21" spans="1:4" x14ac:dyDescent="0.35">
      <c r="A21" s="2">
        <v>40330</v>
      </c>
      <c r="B21" s="3">
        <v>7.9000000000000008E-3</v>
      </c>
      <c r="C21" s="3" t="str">
        <f>IF(QuitaPGFN!$A$16="","",IF($B20="","",IF($A21=QuitaPGFN!$A$16,0,IF($A21&gt;QuitaPGFN!$A$16,IF($A20=QuitaPGFN!$A$16,0.01,C20+B20),IF($A22=QuitaPGFN!$A$16,0.01,C22+B22)))))</f>
        <v/>
      </c>
      <c r="D21" s="3">
        <f t="shared" si="0"/>
        <v>1.0844999999999996</v>
      </c>
    </row>
    <row r="22" spans="1:4" x14ac:dyDescent="0.35">
      <c r="A22" s="2">
        <v>40360</v>
      </c>
      <c r="B22" s="3">
        <v>8.6E-3</v>
      </c>
      <c r="C22" s="3" t="str">
        <f>IF(QuitaPGFN!$A$16="","",IF($B21="","",IF($A22=QuitaPGFN!$A$16,0,IF($A22&gt;QuitaPGFN!$A$16,IF($A21=QuitaPGFN!$A$16,0.01,C21+B21),IF($A23=QuitaPGFN!$A$16,0.01,C23+B23)))))</f>
        <v/>
      </c>
      <c r="D22" s="3">
        <f t="shared" si="0"/>
        <v>1.0765999999999996</v>
      </c>
    </row>
    <row r="23" spans="1:4" x14ac:dyDescent="0.35">
      <c r="A23" s="2">
        <v>40391</v>
      </c>
      <c r="B23" s="3">
        <v>8.8999999999999999E-3</v>
      </c>
      <c r="C23" s="3" t="str">
        <f>IF(QuitaPGFN!$A$16="","",IF($B22="","",IF($A23=QuitaPGFN!$A$16,0,IF($A23&gt;QuitaPGFN!$A$16,IF($A22=QuitaPGFN!$A$16,0.01,C22+B22),IF($A24=QuitaPGFN!$A$16,0.01,C24+B24)))))</f>
        <v/>
      </c>
      <c r="D23" s="3">
        <f t="shared" si="0"/>
        <v>1.0679999999999996</v>
      </c>
    </row>
    <row r="24" spans="1:4" x14ac:dyDescent="0.35">
      <c r="A24" s="2">
        <v>40422</v>
      </c>
      <c r="B24" s="3">
        <v>8.5000000000000006E-3</v>
      </c>
      <c r="C24" s="3" t="str">
        <f>IF(QuitaPGFN!$A$16="","",IF($B23="","",IF($A24=QuitaPGFN!$A$16,0,IF($A24&gt;QuitaPGFN!$A$16,IF($A23=QuitaPGFN!$A$16,0.01,C23+B23),IF($A25=QuitaPGFN!$A$16,0.01,C25+B25)))))</f>
        <v/>
      </c>
      <c r="D24" s="3">
        <f t="shared" si="0"/>
        <v>1.0590999999999997</v>
      </c>
    </row>
    <row r="25" spans="1:4" x14ac:dyDescent="0.35">
      <c r="A25" s="2">
        <v>40452</v>
      </c>
      <c r="B25" s="3">
        <v>8.0999999999999996E-3</v>
      </c>
      <c r="C25" s="3" t="str">
        <f>IF(QuitaPGFN!$A$16="","",IF($B24="","",IF($A25=QuitaPGFN!$A$16,0,IF($A25&gt;QuitaPGFN!$A$16,IF($A24=QuitaPGFN!$A$16,0.01,C24+B24),IF($A26=QuitaPGFN!$A$16,0.01,C26+B26)))))</f>
        <v/>
      </c>
      <c r="D25" s="3">
        <f t="shared" si="0"/>
        <v>1.0505999999999998</v>
      </c>
    </row>
    <row r="26" spans="1:4" x14ac:dyDescent="0.35">
      <c r="A26" s="2">
        <v>40483</v>
      </c>
      <c r="B26" s="3">
        <v>8.0999999999999996E-3</v>
      </c>
      <c r="C26" s="3" t="str">
        <f>IF(QuitaPGFN!$A$16="","",IF($B25="","",IF($A26=QuitaPGFN!$A$16,0,IF($A26&gt;QuitaPGFN!$A$16,IF($A25=QuitaPGFN!$A$16,0.01,C25+B25),IF($A27=QuitaPGFN!$A$16,0.01,C27+B27)))))</f>
        <v/>
      </c>
      <c r="D26" s="3">
        <f t="shared" si="0"/>
        <v>1.0424999999999998</v>
      </c>
    </row>
    <row r="27" spans="1:4" x14ac:dyDescent="0.35">
      <c r="A27" s="2">
        <v>40513</v>
      </c>
      <c r="B27" s="3">
        <v>9.2999999999999992E-3</v>
      </c>
      <c r="C27" s="3" t="str">
        <f>IF(QuitaPGFN!$A$16="","",IF($B26="","",IF($A27=QuitaPGFN!$A$16,0,IF($A27&gt;QuitaPGFN!$A$16,IF($A26=QuitaPGFN!$A$16,0.01,C26+B26),IF($A28=QuitaPGFN!$A$16,0.01,C28+B28)))))</f>
        <v/>
      </c>
      <c r="D27" s="3">
        <f t="shared" si="0"/>
        <v>1.0343999999999998</v>
      </c>
    </row>
    <row r="28" spans="1:4" x14ac:dyDescent="0.35">
      <c r="A28" s="2">
        <v>40544</v>
      </c>
      <c r="B28" s="3">
        <v>8.6E-3</v>
      </c>
      <c r="C28" s="3" t="str">
        <f>IF(QuitaPGFN!$A$16="","",IF($B27="","",IF($A28=QuitaPGFN!$A$16,0,IF($A28&gt;QuitaPGFN!$A$16,IF($A27=QuitaPGFN!$A$16,0.01,C27+B27),IF($A29=QuitaPGFN!$A$16,0.01,C29+B29)))))</f>
        <v/>
      </c>
      <c r="D28" s="3">
        <f t="shared" si="0"/>
        <v>1.0250999999999997</v>
      </c>
    </row>
    <row r="29" spans="1:4" x14ac:dyDescent="0.35">
      <c r="A29" s="2">
        <v>40575</v>
      </c>
      <c r="B29" s="3">
        <v>8.3999999999999995E-3</v>
      </c>
      <c r="C29" s="3" t="str">
        <f>IF(QuitaPGFN!$A$16="","",IF($B28="","",IF($A29=QuitaPGFN!$A$16,0,IF($A29&gt;QuitaPGFN!$A$16,IF($A28=QuitaPGFN!$A$16,0.01,C28+B28),IF($A30=QuitaPGFN!$A$16,0.01,C30+B30)))))</f>
        <v/>
      </c>
      <c r="D29" s="3">
        <f t="shared" si="0"/>
        <v>1.0164999999999997</v>
      </c>
    </row>
    <row r="30" spans="1:4" x14ac:dyDescent="0.35">
      <c r="A30" s="2">
        <v>40603</v>
      </c>
      <c r="B30" s="3">
        <v>9.1999999999999998E-3</v>
      </c>
      <c r="C30" s="3" t="str">
        <f>IF(QuitaPGFN!$A$16="","",IF($B29="","",IF($A30=QuitaPGFN!$A$16,0,IF($A30&gt;QuitaPGFN!$A$16,IF($A29=QuitaPGFN!$A$16,0.01,C29+B29),IF($A31=QuitaPGFN!$A$16,0.01,C31+B31)))))</f>
        <v/>
      </c>
      <c r="D30" s="3">
        <f t="shared" si="0"/>
        <v>1.0080999999999998</v>
      </c>
    </row>
    <row r="31" spans="1:4" x14ac:dyDescent="0.35">
      <c r="A31" s="2">
        <v>40634</v>
      </c>
      <c r="B31" s="3">
        <v>8.3999999999999995E-3</v>
      </c>
      <c r="C31" s="3" t="str">
        <f>IF(QuitaPGFN!$A$16="","",IF($B30="","",IF($A31=QuitaPGFN!$A$16,0,IF($A31&gt;QuitaPGFN!$A$16,IF($A30=QuitaPGFN!$A$16,0.01,C30+B30),IF($A32=QuitaPGFN!$A$16,0.01,C32+B32)))))</f>
        <v/>
      </c>
      <c r="D31" s="3">
        <f t="shared" si="0"/>
        <v>0.99889999999999968</v>
      </c>
    </row>
    <row r="32" spans="1:4" x14ac:dyDescent="0.35">
      <c r="A32" s="2">
        <v>40664</v>
      </c>
      <c r="B32" s="3">
        <v>9.9000000000000008E-3</v>
      </c>
      <c r="C32" s="3" t="str">
        <f>IF(QuitaPGFN!$A$16="","",IF($B31="","",IF($A32=QuitaPGFN!$A$16,0,IF($A32&gt;QuitaPGFN!$A$16,IF($A31=QuitaPGFN!$A$16,0.01,C31+B31),IF($A33=QuitaPGFN!$A$16,0.01,C33+B33)))))</f>
        <v/>
      </c>
      <c r="D32" s="3">
        <f t="shared" si="0"/>
        <v>0.99049999999999971</v>
      </c>
    </row>
    <row r="33" spans="1:4" x14ac:dyDescent="0.35">
      <c r="A33" s="2">
        <v>40695</v>
      </c>
      <c r="B33" s="3">
        <v>9.5999999999999992E-3</v>
      </c>
      <c r="C33" s="3" t="str">
        <f>IF(QuitaPGFN!$A$16="","",IF($B32="","",IF($A33=QuitaPGFN!$A$16,0,IF($A33&gt;QuitaPGFN!$A$16,IF($A32=QuitaPGFN!$A$16,0.01,C32+B32),IF($A34=QuitaPGFN!$A$16,0.01,C34+B34)))))</f>
        <v/>
      </c>
      <c r="D33" s="3">
        <f t="shared" si="0"/>
        <v>0.98059999999999969</v>
      </c>
    </row>
    <row r="34" spans="1:4" x14ac:dyDescent="0.35">
      <c r="A34" s="2">
        <v>40725</v>
      </c>
      <c r="B34" s="3">
        <v>9.7000000000000003E-3</v>
      </c>
      <c r="C34" s="3" t="str">
        <f>IF(QuitaPGFN!$A$16="","",IF($B33="","",IF($A34=QuitaPGFN!$A$16,0,IF($A34&gt;QuitaPGFN!$A$16,IF($A33=QuitaPGFN!$A$16,0.01,C33+B33),IF($A35=QuitaPGFN!$A$16,0.01,C35+B35)))))</f>
        <v/>
      </c>
      <c r="D34" s="3">
        <f t="shared" si="0"/>
        <v>0.97099999999999964</v>
      </c>
    </row>
    <row r="35" spans="1:4" x14ac:dyDescent="0.35">
      <c r="A35" s="2">
        <v>40756</v>
      </c>
      <c r="B35" s="3">
        <v>1.0699999999999999E-2</v>
      </c>
      <c r="C35" s="3" t="str">
        <f>IF(QuitaPGFN!$A$16="","",IF($B34="","",IF($A35=QuitaPGFN!$A$16,0,IF($A35&gt;QuitaPGFN!$A$16,IF($A34=QuitaPGFN!$A$16,0.01,C34+B34),IF($A36=QuitaPGFN!$A$16,0.01,C36+B36)))))</f>
        <v/>
      </c>
      <c r="D35" s="3">
        <f t="shared" si="0"/>
        <v>0.9612999999999996</v>
      </c>
    </row>
    <row r="36" spans="1:4" x14ac:dyDescent="0.35">
      <c r="A36" s="2">
        <v>40787</v>
      </c>
      <c r="B36" s="3">
        <v>9.4000000000000004E-3</v>
      </c>
      <c r="C36" s="3" t="str">
        <f>IF(QuitaPGFN!$A$16="","",IF($B35="","",IF($A36=QuitaPGFN!$A$16,0,IF($A36&gt;QuitaPGFN!$A$16,IF($A35=QuitaPGFN!$A$16,0.01,C35+B35),IF($A37=QuitaPGFN!$A$16,0.01,C37+B37)))))</f>
        <v/>
      </c>
      <c r="D36" s="3">
        <f t="shared" si="0"/>
        <v>0.95059999999999956</v>
      </c>
    </row>
    <row r="37" spans="1:4" x14ac:dyDescent="0.35">
      <c r="A37" s="2">
        <v>40817</v>
      </c>
      <c r="B37" s="3">
        <v>8.8000000000000005E-3</v>
      </c>
      <c r="C37" s="3" t="str">
        <f>IF(QuitaPGFN!$A$16="","",IF($B36="","",IF($A37=QuitaPGFN!$A$16,0,IF($A37&gt;QuitaPGFN!$A$16,IF($A36=QuitaPGFN!$A$16,0.01,C36+B36),IF($A38=QuitaPGFN!$A$16,0.01,C38+B38)))))</f>
        <v/>
      </c>
      <c r="D37" s="3">
        <f t="shared" si="0"/>
        <v>0.94119999999999959</v>
      </c>
    </row>
    <row r="38" spans="1:4" x14ac:dyDescent="0.35">
      <c r="A38" s="2">
        <v>40848</v>
      </c>
      <c r="B38" s="3">
        <v>8.6E-3</v>
      </c>
      <c r="C38" s="3" t="str">
        <f>IF(QuitaPGFN!$A$16="","",IF($B37="","",IF($A38=QuitaPGFN!$A$16,0,IF($A38&gt;QuitaPGFN!$A$16,IF($A37=QuitaPGFN!$A$16,0.01,C37+B37),IF($A39=QuitaPGFN!$A$16,0.01,C39+B39)))))</f>
        <v/>
      </c>
      <c r="D38" s="3">
        <f t="shared" si="0"/>
        <v>0.93239999999999956</v>
      </c>
    </row>
    <row r="39" spans="1:4" x14ac:dyDescent="0.35">
      <c r="A39" s="2">
        <v>40878</v>
      </c>
      <c r="B39" s="3">
        <v>9.1000000000000004E-3</v>
      </c>
      <c r="C39" s="3" t="str">
        <f>IF(QuitaPGFN!$A$16="","",IF($B38="","",IF($A39=QuitaPGFN!$A$16,0,IF($A39&gt;QuitaPGFN!$A$16,IF($A38=QuitaPGFN!$A$16,0.01,C38+B38),IF($A40=QuitaPGFN!$A$16,0.01,C40+B40)))))</f>
        <v/>
      </c>
      <c r="D39" s="3">
        <f t="shared" si="0"/>
        <v>0.92379999999999951</v>
      </c>
    </row>
    <row r="40" spans="1:4" x14ac:dyDescent="0.35">
      <c r="A40" s="2">
        <v>40909</v>
      </c>
      <c r="B40" s="3">
        <v>8.8999999999999999E-3</v>
      </c>
      <c r="C40" s="3" t="str">
        <f>IF(QuitaPGFN!$A$16="","",IF($B39="","",IF($A40=QuitaPGFN!$A$16,0,IF($A40&gt;QuitaPGFN!$A$16,IF($A39=QuitaPGFN!$A$16,0.01,C39+B39),IF($A41=QuitaPGFN!$A$16,0.01,C41+B41)))))</f>
        <v/>
      </c>
      <c r="D40" s="3">
        <f t="shared" si="0"/>
        <v>0.91469999999999951</v>
      </c>
    </row>
    <row r="41" spans="1:4" x14ac:dyDescent="0.35">
      <c r="A41" s="2">
        <v>40940</v>
      </c>
      <c r="B41" s="3">
        <v>7.4999999999999997E-3</v>
      </c>
      <c r="C41" s="3" t="str">
        <f>IF(QuitaPGFN!$A$16="","",IF($B40="","",IF($A41=QuitaPGFN!$A$16,0,IF($A41&gt;QuitaPGFN!$A$16,IF($A40=QuitaPGFN!$A$16,0.01,C40+B40),IF($A42=QuitaPGFN!$A$16,0.01,C42+B42)))))</f>
        <v/>
      </c>
      <c r="D41" s="3">
        <f t="shared" si="0"/>
        <v>0.90579999999999949</v>
      </c>
    </row>
    <row r="42" spans="1:4" x14ac:dyDescent="0.35">
      <c r="A42" s="2">
        <v>40969</v>
      </c>
      <c r="B42" s="3">
        <v>8.2000000000000007E-3</v>
      </c>
      <c r="C42" s="3" t="str">
        <f>IF(QuitaPGFN!$A$16="","",IF($B41="","",IF($A42=QuitaPGFN!$A$16,0,IF($A42&gt;QuitaPGFN!$A$16,IF($A41=QuitaPGFN!$A$16,0.01,C41+B41),IF($A43=QuitaPGFN!$A$16,0.01,C43+B43)))))</f>
        <v/>
      </c>
      <c r="D42" s="3">
        <f t="shared" si="0"/>
        <v>0.89829999999999954</v>
      </c>
    </row>
    <row r="43" spans="1:4" x14ac:dyDescent="0.35">
      <c r="A43" s="2">
        <v>41000</v>
      </c>
      <c r="B43" s="3">
        <v>7.1000000000000004E-3</v>
      </c>
      <c r="C43" s="3" t="str">
        <f>IF(QuitaPGFN!$A$16="","",IF($B42="","",IF($A43=QuitaPGFN!$A$16,0,IF($A43&gt;QuitaPGFN!$A$16,IF($A42=QuitaPGFN!$A$16,0.01,C42+B42),IF($A44=QuitaPGFN!$A$16,0.01,C44+B44)))))</f>
        <v/>
      </c>
      <c r="D43" s="3">
        <f t="shared" si="0"/>
        <v>0.89009999999999956</v>
      </c>
    </row>
    <row r="44" spans="1:4" x14ac:dyDescent="0.35">
      <c r="A44" s="2">
        <v>41030</v>
      </c>
      <c r="B44" s="3">
        <v>7.4000000000000003E-3</v>
      </c>
      <c r="C44" s="3" t="str">
        <f>IF(QuitaPGFN!$A$16="","",IF($B43="","",IF($A44=QuitaPGFN!$A$16,0,IF($A44&gt;QuitaPGFN!$A$16,IF($A43=QuitaPGFN!$A$16,0.01,C43+B43),IF($A45=QuitaPGFN!$A$16,0.01,C45+B45)))))</f>
        <v/>
      </c>
      <c r="D44" s="3">
        <f t="shared" si="0"/>
        <v>0.88299999999999956</v>
      </c>
    </row>
    <row r="45" spans="1:4" x14ac:dyDescent="0.35">
      <c r="A45" s="2">
        <v>41061</v>
      </c>
      <c r="B45" s="3">
        <v>6.4000000000000003E-3</v>
      </c>
      <c r="C45" s="3" t="str">
        <f>IF(QuitaPGFN!$A$16="","",IF($B44="","",IF($A45=QuitaPGFN!$A$16,0,IF($A45&gt;QuitaPGFN!$A$16,IF($A44=QuitaPGFN!$A$16,0.01,C44+B44),IF($A46=QuitaPGFN!$A$16,0.01,C46+B46)))))</f>
        <v/>
      </c>
      <c r="D45" s="3">
        <f t="shared" si="0"/>
        <v>0.8755999999999996</v>
      </c>
    </row>
    <row r="46" spans="1:4" x14ac:dyDescent="0.35">
      <c r="A46" s="2">
        <v>41091</v>
      </c>
      <c r="B46" s="3">
        <v>6.7999999999999996E-3</v>
      </c>
      <c r="C46" s="3" t="str">
        <f>IF(QuitaPGFN!$A$16="","",IF($B45="","",IF($A46=QuitaPGFN!$A$16,0,IF($A46&gt;QuitaPGFN!$A$16,IF($A45=QuitaPGFN!$A$16,0.01,C45+B45),IF($A47=QuitaPGFN!$A$16,0.01,C47+B47)))))</f>
        <v/>
      </c>
      <c r="D46" s="3">
        <f t="shared" si="0"/>
        <v>0.86919999999999964</v>
      </c>
    </row>
    <row r="47" spans="1:4" x14ac:dyDescent="0.35">
      <c r="A47" s="2">
        <v>41122</v>
      </c>
      <c r="B47" s="3">
        <v>6.8999999999999999E-3</v>
      </c>
      <c r="C47" s="3" t="str">
        <f>IF(QuitaPGFN!$A$16="","",IF($B46="","",IF($A47=QuitaPGFN!$A$16,0,IF($A47&gt;QuitaPGFN!$A$16,IF($A46=QuitaPGFN!$A$16,0.01,C46+B46),IF($A48=QuitaPGFN!$A$16,0.01,C48+B48)))))</f>
        <v/>
      </c>
      <c r="D47" s="3">
        <f t="shared" si="0"/>
        <v>0.86239999999999961</v>
      </c>
    </row>
    <row r="48" spans="1:4" x14ac:dyDescent="0.35">
      <c r="A48" s="2">
        <v>41153</v>
      </c>
      <c r="B48" s="3">
        <v>5.4000000000000003E-3</v>
      </c>
      <c r="C48" s="3" t="str">
        <f>IF(QuitaPGFN!$A$16="","",IF($B47="","",IF($A48=QuitaPGFN!$A$16,0,IF($A48&gt;QuitaPGFN!$A$16,IF($A47=QuitaPGFN!$A$16,0.01,C47+B47),IF($A49=QuitaPGFN!$A$16,0.01,C49+B49)))))</f>
        <v/>
      </c>
      <c r="D48" s="3">
        <f t="shared" si="0"/>
        <v>0.85549999999999959</v>
      </c>
    </row>
    <row r="49" spans="1:4" x14ac:dyDescent="0.35">
      <c r="A49" s="2">
        <v>41183</v>
      </c>
      <c r="B49" s="3">
        <v>6.1000000000000004E-3</v>
      </c>
      <c r="C49" s="3" t="str">
        <f>IF(QuitaPGFN!$A$16="","",IF($B48="","",IF($A49=QuitaPGFN!$A$16,0,IF($A49&gt;QuitaPGFN!$A$16,IF($A48=QuitaPGFN!$A$16,0.01,C48+B48),IF($A50=QuitaPGFN!$A$16,0.01,C50+B50)))))</f>
        <v/>
      </c>
      <c r="D49" s="3">
        <f t="shared" si="0"/>
        <v>0.85009999999999963</v>
      </c>
    </row>
    <row r="50" spans="1:4" x14ac:dyDescent="0.35">
      <c r="A50" s="2">
        <v>41214</v>
      </c>
      <c r="B50" s="3">
        <v>5.4999999999999997E-3</v>
      </c>
      <c r="C50" s="3" t="str">
        <f>IF(QuitaPGFN!$A$16="","",IF($B49="","",IF($A50=QuitaPGFN!$A$16,0,IF($A50&gt;QuitaPGFN!$A$16,IF($A49=QuitaPGFN!$A$16,0.01,C49+B49),IF($A51=QuitaPGFN!$A$16,0.01,C51+B51)))))</f>
        <v/>
      </c>
      <c r="D50" s="3">
        <f t="shared" si="0"/>
        <v>0.84399999999999964</v>
      </c>
    </row>
    <row r="51" spans="1:4" x14ac:dyDescent="0.35">
      <c r="A51" s="2">
        <v>41244</v>
      </c>
      <c r="B51" s="3">
        <v>5.4999999999999997E-3</v>
      </c>
      <c r="C51" s="3" t="str">
        <f>IF(QuitaPGFN!$A$16="","",IF($B50="","",IF($A51=QuitaPGFN!$A$16,0,IF($A51&gt;QuitaPGFN!$A$16,IF($A50=QuitaPGFN!$A$16,0.01,C50+B50),IF($A52=QuitaPGFN!$A$16,0.01,C52+B52)))))</f>
        <v/>
      </c>
      <c r="D51" s="3">
        <f t="shared" si="0"/>
        <v>0.83849999999999969</v>
      </c>
    </row>
    <row r="52" spans="1:4" x14ac:dyDescent="0.35">
      <c r="A52" s="2">
        <v>41275</v>
      </c>
      <c r="B52" s="3">
        <v>6.0000000000000001E-3</v>
      </c>
      <c r="C52" s="3" t="str">
        <f>IF(QuitaPGFN!$A$16="","",IF($B51="","",IF($A52=QuitaPGFN!$A$16,0,IF($A52&gt;QuitaPGFN!$A$16,IF($A51=QuitaPGFN!$A$16,0.01,C51+B51),IF($A53=QuitaPGFN!$A$16,0.01,C53+B53)))))</f>
        <v/>
      </c>
      <c r="D52" s="3">
        <f t="shared" si="0"/>
        <v>0.83299999999999974</v>
      </c>
    </row>
    <row r="53" spans="1:4" x14ac:dyDescent="0.35">
      <c r="A53" s="2">
        <v>41306</v>
      </c>
      <c r="B53" s="3">
        <v>4.8999999999999998E-3</v>
      </c>
      <c r="C53" s="3" t="str">
        <f>IF(QuitaPGFN!$A$16="","",IF($B52="","",IF($A53=QuitaPGFN!$A$16,0,IF($A53&gt;QuitaPGFN!$A$16,IF($A52=QuitaPGFN!$A$16,0.01,C52+B52),IF($A54=QuitaPGFN!$A$16,0.01,C54+B54)))))</f>
        <v/>
      </c>
      <c r="D53" s="3">
        <f t="shared" si="0"/>
        <v>0.82699999999999974</v>
      </c>
    </row>
    <row r="54" spans="1:4" x14ac:dyDescent="0.35">
      <c r="A54" s="2">
        <v>41334</v>
      </c>
      <c r="B54" s="3">
        <v>5.4999999999999997E-3</v>
      </c>
      <c r="C54" s="3" t="str">
        <f>IF(QuitaPGFN!$A$16="","",IF($B53="","",IF($A54=QuitaPGFN!$A$16,0,IF($A54&gt;QuitaPGFN!$A$16,IF($A53=QuitaPGFN!$A$16,0.01,C53+B53),IF($A55=QuitaPGFN!$A$16,0.01,C55+B55)))))</f>
        <v/>
      </c>
      <c r="D54" s="3">
        <f t="shared" si="0"/>
        <v>0.82209999999999972</v>
      </c>
    </row>
    <row r="55" spans="1:4" x14ac:dyDescent="0.35">
      <c r="A55" s="2">
        <v>41365</v>
      </c>
      <c r="B55" s="3">
        <v>6.1000000000000004E-3</v>
      </c>
      <c r="C55" s="3" t="str">
        <f>IF(QuitaPGFN!$A$16="","",IF($B54="","",IF($A55=QuitaPGFN!$A$16,0,IF($A55&gt;QuitaPGFN!$A$16,IF($A54=QuitaPGFN!$A$16,0.01,C54+B54),IF($A56=QuitaPGFN!$A$16,0.01,C56+B56)))))</f>
        <v/>
      </c>
      <c r="D55" s="3">
        <f t="shared" si="0"/>
        <v>0.81659999999999977</v>
      </c>
    </row>
    <row r="56" spans="1:4" x14ac:dyDescent="0.35">
      <c r="A56" s="2">
        <v>41395</v>
      </c>
      <c r="B56" s="3">
        <v>6.0000000000000001E-3</v>
      </c>
      <c r="C56" s="3" t="str">
        <f>IF(QuitaPGFN!$A$16="","",IF($B55="","",IF($A56=QuitaPGFN!$A$16,0,IF($A56&gt;QuitaPGFN!$A$16,IF($A55=QuitaPGFN!$A$16,0.01,C55+B55),IF($A57=QuitaPGFN!$A$16,0.01,C57+B57)))))</f>
        <v/>
      </c>
      <c r="D56" s="3">
        <f t="shared" si="0"/>
        <v>0.81049999999999978</v>
      </c>
    </row>
    <row r="57" spans="1:4" x14ac:dyDescent="0.35">
      <c r="A57" s="2">
        <v>41426</v>
      </c>
      <c r="B57" s="3">
        <v>6.1000000000000004E-3</v>
      </c>
      <c r="C57" s="3" t="str">
        <f>IF(QuitaPGFN!$A$16="","",IF($B56="","",IF($A57=QuitaPGFN!$A$16,0,IF($A57&gt;QuitaPGFN!$A$16,IF($A56=QuitaPGFN!$A$16,0.01,C56+B56),IF($A58=QuitaPGFN!$A$16,0.01,C58+B58)))))</f>
        <v/>
      </c>
      <c r="D57" s="3">
        <f t="shared" si="0"/>
        <v>0.80449999999999977</v>
      </c>
    </row>
    <row r="58" spans="1:4" x14ac:dyDescent="0.35">
      <c r="A58" s="2">
        <v>41456</v>
      </c>
      <c r="B58" s="3">
        <v>7.1999999999999998E-3</v>
      </c>
      <c r="C58" s="3" t="str">
        <f>IF(QuitaPGFN!$A$16="","",IF($B57="","",IF($A58=QuitaPGFN!$A$16,0,IF($A58&gt;QuitaPGFN!$A$16,IF($A57=QuitaPGFN!$A$16,0.01,C57+B57),IF($A59=QuitaPGFN!$A$16,0.01,C59+B59)))))</f>
        <v/>
      </c>
      <c r="D58" s="3">
        <f t="shared" si="0"/>
        <v>0.79839999999999978</v>
      </c>
    </row>
    <row r="59" spans="1:4" x14ac:dyDescent="0.35">
      <c r="A59" s="2">
        <v>41487</v>
      </c>
      <c r="B59" s="3">
        <v>7.1000000000000004E-3</v>
      </c>
      <c r="C59" s="3" t="str">
        <f>IF(QuitaPGFN!$A$16="","",IF($B58="","",IF($A59=QuitaPGFN!$A$16,0,IF($A59&gt;QuitaPGFN!$A$16,IF($A58=QuitaPGFN!$A$16,0.01,C58+B58),IF($A60=QuitaPGFN!$A$16,0.01,C60+B60)))))</f>
        <v/>
      </c>
      <c r="D59" s="3">
        <f t="shared" si="0"/>
        <v>0.79119999999999979</v>
      </c>
    </row>
    <row r="60" spans="1:4" x14ac:dyDescent="0.35">
      <c r="A60" s="2">
        <v>41518</v>
      </c>
      <c r="B60" s="3">
        <v>7.1000000000000004E-3</v>
      </c>
      <c r="C60" s="3" t="str">
        <f>IF(QuitaPGFN!$A$16="","",IF($B59="","",IF($A60=QuitaPGFN!$A$16,0,IF($A60&gt;QuitaPGFN!$A$16,IF($A59=QuitaPGFN!$A$16,0.01,C59+B59),IF($A61=QuitaPGFN!$A$16,0.01,C61+B61)))))</f>
        <v/>
      </c>
      <c r="D60" s="3">
        <f t="shared" si="0"/>
        <v>0.7840999999999998</v>
      </c>
    </row>
    <row r="61" spans="1:4" x14ac:dyDescent="0.35">
      <c r="A61" s="2">
        <v>41548</v>
      </c>
      <c r="B61" s="3">
        <v>8.0999999999999996E-3</v>
      </c>
      <c r="C61" s="3" t="str">
        <f>IF(QuitaPGFN!$A$16="","",IF($B60="","",IF($A61=QuitaPGFN!$A$16,0,IF($A61&gt;QuitaPGFN!$A$16,IF($A60=QuitaPGFN!$A$16,0.01,C60+B60),IF($A62=QuitaPGFN!$A$16,0.01,C62+B62)))))</f>
        <v/>
      </c>
      <c r="D61" s="3">
        <f t="shared" si="0"/>
        <v>0.7769999999999998</v>
      </c>
    </row>
    <row r="62" spans="1:4" x14ac:dyDescent="0.35">
      <c r="A62" s="2">
        <v>41579</v>
      </c>
      <c r="B62" s="3">
        <v>7.1999999999999998E-3</v>
      </c>
      <c r="C62" s="3" t="str">
        <f>IF(QuitaPGFN!$A$16="","",IF($B61="","",IF($A62=QuitaPGFN!$A$16,0,IF($A62&gt;QuitaPGFN!$A$16,IF($A61=QuitaPGFN!$A$16,0.01,C61+B61),IF($A63=QuitaPGFN!$A$16,0.01,C63+B63)))))</f>
        <v/>
      </c>
      <c r="D62" s="3">
        <f t="shared" si="0"/>
        <v>0.76889999999999981</v>
      </c>
    </row>
    <row r="63" spans="1:4" x14ac:dyDescent="0.35">
      <c r="A63" s="2">
        <v>41609</v>
      </c>
      <c r="B63" s="3">
        <v>7.9000000000000008E-3</v>
      </c>
      <c r="C63" s="3" t="str">
        <f>IF(QuitaPGFN!$A$16="","",IF($B62="","",IF($A63=QuitaPGFN!$A$16,0,IF($A63&gt;QuitaPGFN!$A$16,IF($A62=QuitaPGFN!$A$16,0.01,C62+B62),IF($A64=QuitaPGFN!$A$16,0.01,C64+B64)))))</f>
        <v/>
      </c>
      <c r="D63" s="3">
        <f t="shared" si="0"/>
        <v>0.76169999999999982</v>
      </c>
    </row>
    <row r="64" spans="1:4" x14ac:dyDescent="0.35">
      <c r="A64" s="2">
        <v>41640</v>
      </c>
      <c r="B64" s="3">
        <v>8.5000000000000006E-3</v>
      </c>
      <c r="C64" s="3" t="str">
        <f>IF(QuitaPGFN!$A$16="","",IF($B63="","",IF($A64=QuitaPGFN!$A$16,0,IF($A64&gt;QuitaPGFN!$A$16,IF($A63=QuitaPGFN!$A$16,0.01,C63+B63),IF($A65=QuitaPGFN!$A$16,0.01,C65+B65)))))</f>
        <v/>
      </c>
      <c r="D64" s="3">
        <f t="shared" si="0"/>
        <v>0.7537999999999998</v>
      </c>
    </row>
    <row r="65" spans="1:4" x14ac:dyDescent="0.35">
      <c r="A65" s="2">
        <v>41671</v>
      </c>
      <c r="B65" s="3">
        <v>7.9000000000000008E-3</v>
      </c>
      <c r="C65" s="3" t="str">
        <f>IF(QuitaPGFN!$A$16="","",IF($B64="","",IF($A65=QuitaPGFN!$A$16,0,IF($A65&gt;QuitaPGFN!$A$16,IF($A64=QuitaPGFN!$A$16,0.01,C64+B64),IF($A66=QuitaPGFN!$A$16,0.01,C66+B66)))))</f>
        <v/>
      </c>
      <c r="D65" s="3">
        <f t="shared" si="0"/>
        <v>0.74529999999999985</v>
      </c>
    </row>
    <row r="66" spans="1:4" x14ac:dyDescent="0.35">
      <c r="A66" s="2">
        <v>41699</v>
      </c>
      <c r="B66" s="3">
        <v>7.7000000000000002E-3</v>
      </c>
      <c r="C66" s="3" t="str">
        <f>IF(QuitaPGFN!$A$16="","",IF($B65="","",IF($A66=QuitaPGFN!$A$16,0,IF($A66&gt;QuitaPGFN!$A$16,IF($A65=QuitaPGFN!$A$16,0.01,C65+B65),IF($A67=QuitaPGFN!$A$16,0.01,C67+B67)))))</f>
        <v/>
      </c>
      <c r="D66" s="3">
        <f t="shared" si="0"/>
        <v>0.73739999999999983</v>
      </c>
    </row>
    <row r="67" spans="1:4" x14ac:dyDescent="0.35">
      <c r="A67" s="2">
        <v>41730</v>
      </c>
      <c r="B67" s="3">
        <v>8.2000000000000007E-3</v>
      </c>
      <c r="C67" s="3" t="str">
        <f>IF(QuitaPGFN!$A$16="","",IF($B66="","",IF($A67=QuitaPGFN!$A$16,0,IF($A67&gt;QuitaPGFN!$A$16,IF($A66=QuitaPGFN!$A$16,0.01,C66+B66),IF($A68=QuitaPGFN!$A$16,0.01,C68+B68)))))</f>
        <v/>
      </c>
      <c r="D67" s="3">
        <f t="shared" si="0"/>
        <v>0.72969999999999979</v>
      </c>
    </row>
    <row r="68" spans="1:4" x14ac:dyDescent="0.35">
      <c r="A68" s="2">
        <v>41760</v>
      </c>
      <c r="B68" s="3">
        <v>8.6999999999999994E-3</v>
      </c>
      <c r="C68" s="3" t="str">
        <f>IF(QuitaPGFN!$A$16="","",IF($B67="","",IF($A68=QuitaPGFN!$A$16,0,IF($A68&gt;QuitaPGFN!$A$16,IF($A67=QuitaPGFN!$A$16,0.01,C67+B67),IF($A69=QuitaPGFN!$A$16,0.01,C69+B69)))))</f>
        <v/>
      </c>
      <c r="D68" s="3">
        <f t="shared" ref="D68:D131" si="1">D69+B68</f>
        <v>0.72149999999999981</v>
      </c>
    </row>
    <row r="69" spans="1:4" x14ac:dyDescent="0.35">
      <c r="A69" s="2">
        <v>41791</v>
      </c>
      <c r="B69" s="3">
        <v>8.2000000000000007E-3</v>
      </c>
      <c r="C69" s="3" t="str">
        <f>IF(QuitaPGFN!$A$16="","",IF($B68="","",IF($A69=QuitaPGFN!$A$16,0,IF($A69&gt;QuitaPGFN!$A$16,IF($A68=QuitaPGFN!$A$16,0.01,C68+B68),IF($A70=QuitaPGFN!$A$16,0.01,C70+B70)))))</f>
        <v/>
      </c>
      <c r="D69" s="3">
        <f t="shared" si="1"/>
        <v>0.71279999999999977</v>
      </c>
    </row>
    <row r="70" spans="1:4" x14ac:dyDescent="0.35">
      <c r="A70" s="2">
        <v>41821</v>
      </c>
      <c r="B70" s="3">
        <v>9.4999999999999998E-3</v>
      </c>
      <c r="C70" s="3" t="str">
        <f>IF(QuitaPGFN!$A$16="","",IF($B69="","",IF($A70=QuitaPGFN!$A$16,0,IF($A70&gt;QuitaPGFN!$A$16,IF($A69=QuitaPGFN!$A$16,0.01,C69+B69),IF($A71=QuitaPGFN!$A$16,0.01,C71+B71)))))</f>
        <v/>
      </c>
      <c r="D70" s="3">
        <f t="shared" si="1"/>
        <v>0.70459999999999978</v>
      </c>
    </row>
    <row r="71" spans="1:4" x14ac:dyDescent="0.35">
      <c r="A71" s="2">
        <v>41852</v>
      </c>
      <c r="B71" s="3">
        <v>8.6999999999999994E-3</v>
      </c>
      <c r="C71" s="3" t="str">
        <f>IF(QuitaPGFN!$A$16="","",IF($B70="","",IF($A71=QuitaPGFN!$A$16,0,IF($A71&gt;QuitaPGFN!$A$16,IF($A70=QuitaPGFN!$A$16,0.01,C70+B70),IF($A72=QuitaPGFN!$A$16,0.01,C72+B72)))))</f>
        <v/>
      </c>
      <c r="D71" s="3">
        <f t="shared" si="1"/>
        <v>0.69509999999999983</v>
      </c>
    </row>
    <row r="72" spans="1:4" x14ac:dyDescent="0.35">
      <c r="A72" s="2">
        <v>41883</v>
      </c>
      <c r="B72" s="3">
        <v>9.1000000000000004E-3</v>
      </c>
      <c r="C72" s="3" t="str">
        <f>IF(QuitaPGFN!$A$16="","",IF($B71="","",IF($A72=QuitaPGFN!$A$16,0,IF($A72&gt;QuitaPGFN!$A$16,IF($A71=QuitaPGFN!$A$16,0.01,C71+B71),IF($A73=QuitaPGFN!$A$16,0.01,C73+B73)))))</f>
        <v/>
      </c>
      <c r="D72" s="3">
        <f t="shared" si="1"/>
        <v>0.68639999999999979</v>
      </c>
    </row>
    <row r="73" spans="1:4" x14ac:dyDescent="0.35">
      <c r="A73" s="2">
        <v>41913</v>
      </c>
      <c r="B73" s="3">
        <v>9.4999999999999998E-3</v>
      </c>
      <c r="C73" s="3" t="str">
        <f>IF(QuitaPGFN!$A$16="","",IF($B72="","",IF($A73=QuitaPGFN!$A$16,0,IF($A73&gt;QuitaPGFN!$A$16,IF($A72=QuitaPGFN!$A$16,0.01,C72+B72),IF($A74=QuitaPGFN!$A$16,0.01,C74+B74)))))</f>
        <v/>
      </c>
      <c r="D73" s="3">
        <f t="shared" si="1"/>
        <v>0.67729999999999979</v>
      </c>
    </row>
    <row r="74" spans="1:4" x14ac:dyDescent="0.35">
      <c r="A74" s="2">
        <v>41944</v>
      </c>
      <c r="B74" s="3">
        <v>8.3999999999999995E-3</v>
      </c>
      <c r="C74" s="3" t="str">
        <f>IF(QuitaPGFN!$A$16="","",IF($B73="","",IF($A74=QuitaPGFN!$A$16,0,IF($A74&gt;QuitaPGFN!$A$16,IF($A73=QuitaPGFN!$A$16,0.01,C73+B73),IF($A75=QuitaPGFN!$A$16,0.01,C75+B75)))))</f>
        <v/>
      </c>
      <c r="D74" s="3">
        <f t="shared" si="1"/>
        <v>0.66779999999999984</v>
      </c>
    </row>
    <row r="75" spans="1:4" x14ac:dyDescent="0.35">
      <c r="A75" s="2">
        <v>41974</v>
      </c>
      <c r="B75" s="3">
        <v>9.5999999999999992E-3</v>
      </c>
      <c r="C75" s="3" t="str">
        <f>IF(QuitaPGFN!$A$16="","",IF($B74="","",IF($A75=QuitaPGFN!$A$16,0,IF($A75&gt;QuitaPGFN!$A$16,IF($A74=QuitaPGFN!$A$16,0.01,C74+B74),IF($A76=QuitaPGFN!$A$16,0.01,C76+B76)))))</f>
        <v/>
      </c>
      <c r="D75" s="3">
        <f t="shared" si="1"/>
        <v>0.65939999999999988</v>
      </c>
    </row>
    <row r="76" spans="1:4" x14ac:dyDescent="0.35">
      <c r="A76" s="2">
        <v>42005</v>
      </c>
      <c r="B76" s="3">
        <v>9.4000000000000004E-3</v>
      </c>
      <c r="C76" s="3" t="str">
        <f>IF(QuitaPGFN!$A$16="","",IF($B75="","",IF($A76=QuitaPGFN!$A$16,0,IF($A76&gt;QuitaPGFN!$A$16,IF($A75=QuitaPGFN!$A$16,0.01,C75+B75),IF($A77=QuitaPGFN!$A$16,0.01,C77+B77)))))</f>
        <v/>
      </c>
      <c r="D76" s="3">
        <f t="shared" si="1"/>
        <v>0.64979999999999982</v>
      </c>
    </row>
    <row r="77" spans="1:4" x14ac:dyDescent="0.35">
      <c r="A77" s="2">
        <v>42036</v>
      </c>
      <c r="B77" s="3">
        <v>8.2000000000000007E-3</v>
      </c>
      <c r="C77" s="3" t="str">
        <f>IF(QuitaPGFN!$A$16="","",IF($B76="","",IF($A77=QuitaPGFN!$A$16,0,IF($A77&gt;QuitaPGFN!$A$16,IF($A76=QuitaPGFN!$A$16,0.01,C76+B76),IF($A78=QuitaPGFN!$A$16,0.01,C78+B78)))))</f>
        <v/>
      </c>
      <c r="D77" s="3">
        <f t="shared" si="1"/>
        <v>0.64039999999999986</v>
      </c>
    </row>
    <row r="78" spans="1:4" x14ac:dyDescent="0.35">
      <c r="A78" s="2">
        <v>42064</v>
      </c>
      <c r="B78" s="3">
        <v>1.04E-2</v>
      </c>
      <c r="C78" s="3" t="str">
        <f>IF(QuitaPGFN!$A$16="","",IF($B77="","",IF($A78=QuitaPGFN!$A$16,0,IF($A78&gt;QuitaPGFN!$A$16,IF($A77=QuitaPGFN!$A$16,0.01,C77+B77),IF($A79=QuitaPGFN!$A$16,0.01,C79+B79)))))</f>
        <v/>
      </c>
      <c r="D78" s="3">
        <f t="shared" si="1"/>
        <v>0.63219999999999987</v>
      </c>
    </row>
    <row r="79" spans="1:4" x14ac:dyDescent="0.35">
      <c r="A79" s="2">
        <v>42095</v>
      </c>
      <c r="B79" s="3">
        <v>9.4999999999999998E-3</v>
      </c>
      <c r="C79" s="3" t="str">
        <f>IF(QuitaPGFN!$A$16="","",IF($B78="","",IF($A79=QuitaPGFN!$A$16,0,IF($A79&gt;QuitaPGFN!$A$16,IF($A78=QuitaPGFN!$A$16,0.01,C78+B78),IF($A80=QuitaPGFN!$A$16,0.01,C80+B80)))))</f>
        <v/>
      </c>
      <c r="D79" s="3">
        <f t="shared" si="1"/>
        <v>0.62179999999999991</v>
      </c>
    </row>
    <row r="80" spans="1:4" x14ac:dyDescent="0.35">
      <c r="A80" s="2">
        <v>42125</v>
      </c>
      <c r="B80" s="3">
        <v>9.9000000000000008E-3</v>
      </c>
      <c r="C80" s="3" t="str">
        <f>IF(QuitaPGFN!$A$16="","",IF($B79="","",IF($A80=QuitaPGFN!$A$16,0,IF($A80&gt;QuitaPGFN!$A$16,IF($A79=QuitaPGFN!$A$16,0.01,C79+B79),IF($A81=QuitaPGFN!$A$16,0.01,C81+B81)))))</f>
        <v/>
      </c>
      <c r="D80" s="3">
        <f t="shared" si="1"/>
        <v>0.61229999999999996</v>
      </c>
    </row>
    <row r="81" spans="1:4" x14ac:dyDescent="0.35">
      <c r="A81" s="2">
        <v>42156</v>
      </c>
      <c r="B81" s="3">
        <v>1.0699999999999999E-2</v>
      </c>
      <c r="C81" s="3" t="str">
        <f>IF(QuitaPGFN!$A$16="","",IF($B80="","",IF($A81=QuitaPGFN!$A$16,0,IF($A81&gt;QuitaPGFN!$A$16,IF($A80=QuitaPGFN!$A$16,0.01,C80+B80),IF($A82=QuitaPGFN!$A$16,0.01,C82+B82)))))</f>
        <v/>
      </c>
      <c r="D81" s="3">
        <f t="shared" si="1"/>
        <v>0.60239999999999994</v>
      </c>
    </row>
    <row r="82" spans="1:4" x14ac:dyDescent="0.35">
      <c r="A82" s="2">
        <v>42186</v>
      </c>
      <c r="B82" s="3">
        <v>1.18E-2</v>
      </c>
      <c r="C82" s="3" t="str">
        <f>IF(QuitaPGFN!$A$16="","",IF($B81="","",IF($A82=QuitaPGFN!$A$16,0,IF($A82&gt;QuitaPGFN!$A$16,IF($A81=QuitaPGFN!$A$16,0.01,C81+B81),IF($A83=QuitaPGFN!$A$16,0.01,C83+B83)))))</f>
        <v/>
      </c>
      <c r="D82" s="3">
        <f t="shared" si="1"/>
        <v>0.59169999999999989</v>
      </c>
    </row>
    <row r="83" spans="1:4" x14ac:dyDescent="0.35">
      <c r="A83" s="2">
        <v>42217</v>
      </c>
      <c r="B83" s="3">
        <v>1.11E-2</v>
      </c>
      <c r="C83" s="3" t="str">
        <f>IF(QuitaPGFN!$A$16="","",IF($B82="","",IF($A83=QuitaPGFN!$A$16,0,IF($A83&gt;QuitaPGFN!$A$16,IF($A82=QuitaPGFN!$A$16,0.01,C82+B82),IF($A84=QuitaPGFN!$A$16,0.01,C84+B84)))))</f>
        <v/>
      </c>
      <c r="D83" s="3">
        <f t="shared" si="1"/>
        <v>0.57989999999999986</v>
      </c>
    </row>
    <row r="84" spans="1:4" x14ac:dyDescent="0.35">
      <c r="A84" s="2">
        <v>42248</v>
      </c>
      <c r="B84" s="3">
        <v>1.11E-2</v>
      </c>
      <c r="C84" s="3" t="str">
        <f>IF(QuitaPGFN!$A$16="","",IF($B83="","",IF($A84=QuitaPGFN!$A$16,0,IF($A84&gt;QuitaPGFN!$A$16,IF($A83=QuitaPGFN!$A$16,0.01,C83+B83),IF($A85=QuitaPGFN!$A$16,0.01,C85+B85)))))</f>
        <v/>
      </c>
      <c r="D84" s="3">
        <f t="shared" si="1"/>
        <v>0.56879999999999986</v>
      </c>
    </row>
    <row r="85" spans="1:4" x14ac:dyDescent="0.35">
      <c r="A85" s="2">
        <v>42278</v>
      </c>
      <c r="B85" s="3">
        <v>1.11E-2</v>
      </c>
      <c r="C85" s="3" t="str">
        <f>IF(QuitaPGFN!$A$16="","",IF($B84="","",IF($A85=QuitaPGFN!$A$16,0,IF($A85&gt;QuitaPGFN!$A$16,IF($A84=QuitaPGFN!$A$16,0.01,C84+B84),IF($A86=QuitaPGFN!$A$16,0.01,C86+B86)))))</f>
        <v/>
      </c>
      <c r="D85" s="3">
        <f t="shared" si="1"/>
        <v>0.55769999999999986</v>
      </c>
    </row>
    <row r="86" spans="1:4" x14ac:dyDescent="0.35">
      <c r="A86" s="2">
        <v>42309</v>
      </c>
      <c r="B86" s="3">
        <v>1.06E-2</v>
      </c>
      <c r="C86" s="3" t="str">
        <f>IF(QuitaPGFN!$A$16="","",IF($B85="","",IF($A86=QuitaPGFN!$A$16,0,IF($A86&gt;QuitaPGFN!$A$16,IF($A85=QuitaPGFN!$A$16,0.01,C85+B85),IF($A87=QuitaPGFN!$A$16,0.01,C87+B87)))))</f>
        <v/>
      </c>
      <c r="D86" s="3">
        <f t="shared" si="1"/>
        <v>0.54659999999999986</v>
      </c>
    </row>
    <row r="87" spans="1:4" x14ac:dyDescent="0.35">
      <c r="A87" s="2">
        <v>42339</v>
      </c>
      <c r="B87" s="3">
        <v>1.1599999999999999E-2</v>
      </c>
      <c r="C87" s="3" t="str">
        <f>IF(QuitaPGFN!$A$16="","",IF($B86="","",IF($A87=QuitaPGFN!$A$16,0,IF($A87&gt;QuitaPGFN!$A$16,IF($A86=QuitaPGFN!$A$16,0.01,C86+B86),IF($A88=QuitaPGFN!$A$16,0.01,C88+B88)))))</f>
        <v/>
      </c>
      <c r="D87" s="3">
        <f t="shared" si="1"/>
        <v>0.53599999999999981</v>
      </c>
    </row>
    <row r="88" spans="1:4" x14ac:dyDescent="0.35">
      <c r="A88" s="2">
        <v>42370</v>
      </c>
      <c r="B88" s="3">
        <v>1.06E-2</v>
      </c>
      <c r="C88" s="3" t="str">
        <f>IF(QuitaPGFN!$A$16="","",IF($B87="","",IF($A88=QuitaPGFN!$A$16,0,IF($A88&gt;QuitaPGFN!$A$16,IF($A87=QuitaPGFN!$A$16,0.01,C87+B87),IF($A89=QuitaPGFN!$A$16,0.01,C89+B89)))))</f>
        <v/>
      </c>
      <c r="D88" s="3">
        <f t="shared" si="1"/>
        <v>0.52439999999999987</v>
      </c>
    </row>
    <row r="89" spans="1:4" x14ac:dyDescent="0.35">
      <c r="A89" s="2">
        <v>42401</v>
      </c>
      <c r="B89" s="3">
        <v>0.01</v>
      </c>
      <c r="C89" s="3" t="str">
        <f>IF(QuitaPGFN!$A$16="","",IF($B88="","",IF($A89=QuitaPGFN!$A$16,0,IF($A89&gt;QuitaPGFN!$A$16,IF($A88=QuitaPGFN!$A$16,0.01,C88+B88),IF($A90=QuitaPGFN!$A$16,0.01,C90+B90)))))</f>
        <v/>
      </c>
      <c r="D89" s="3">
        <f t="shared" si="1"/>
        <v>0.51379999999999981</v>
      </c>
    </row>
    <row r="90" spans="1:4" x14ac:dyDescent="0.35">
      <c r="A90" s="2">
        <v>42430</v>
      </c>
      <c r="B90" s="3">
        <v>1.1599999999999999E-2</v>
      </c>
      <c r="C90" s="3" t="str">
        <f>IF(QuitaPGFN!$A$16="","",IF($B89="","",IF($A90=QuitaPGFN!$A$16,0,IF($A90&gt;QuitaPGFN!$A$16,IF($A89=QuitaPGFN!$A$16,0.01,C89+B89),IF($A91=QuitaPGFN!$A$16,0.01,C91+B91)))))</f>
        <v/>
      </c>
      <c r="D90" s="3">
        <f t="shared" si="1"/>
        <v>0.5037999999999998</v>
      </c>
    </row>
    <row r="91" spans="1:4" x14ac:dyDescent="0.35">
      <c r="A91" s="2">
        <v>42461</v>
      </c>
      <c r="B91" s="3">
        <v>1.06E-2</v>
      </c>
      <c r="C91" s="3" t="str">
        <f>IF(QuitaPGFN!$A$16="","",IF($B90="","",IF($A91=QuitaPGFN!$A$16,0,IF($A91&gt;QuitaPGFN!$A$16,IF($A90=QuitaPGFN!$A$16,0.01,C90+B90),IF($A92=QuitaPGFN!$A$16,0.01,C92+B92)))))</f>
        <v/>
      </c>
      <c r="D91" s="3">
        <f t="shared" si="1"/>
        <v>0.49219999999999986</v>
      </c>
    </row>
    <row r="92" spans="1:4" x14ac:dyDescent="0.35">
      <c r="A92" s="2">
        <v>42491</v>
      </c>
      <c r="B92" s="3">
        <v>1.11E-2</v>
      </c>
      <c r="C92" s="3" t="str">
        <f>IF(QuitaPGFN!$A$16="","",IF($B91="","",IF($A92=QuitaPGFN!$A$16,0,IF($A92&gt;QuitaPGFN!$A$16,IF($A91=QuitaPGFN!$A$16,0.01,C91+B91),IF($A93=QuitaPGFN!$A$16,0.01,C93+B93)))))</f>
        <v/>
      </c>
      <c r="D92" s="3">
        <f t="shared" si="1"/>
        <v>0.48159999999999986</v>
      </c>
    </row>
    <row r="93" spans="1:4" x14ac:dyDescent="0.35">
      <c r="A93" s="2">
        <v>42522</v>
      </c>
      <c r="B93" s="3">
        <v>1.1599999999999999E-2</v>
      </c>
      <c r="C93" s="3" t="str">
        <f>IF(QuitaPGFN!$A$16="","",IF($B92="","",IF($A93=QuitaPGFN!$A$16,0,IF($A93&gt;QuitaPGFN!$A$16,IF($A92=QuitaPGFN!$A$16,0.01,C92+B92),IF($A94=QuitaPGFN!$A$16,0.01,C94+B94)))))</f>
        <v/>
      </c>
      <c r="D93" s="3">
        <f t="shared" si="1"/>
        <v>0.47049999999999986</v>
      </c>
    </row>
    <row r="94" spans="1:4" x14ac:dyDescent="0.35">
      <c r="A94" s="2">
        <v>42552</v>
      </c>
      <c r="B94" s="3">
        <v>1.11E-2</v>
      </c>
      <c r="C94" s="3" t="str">
        <f>IF(QuitaPGFN!$A$16="","",IF($B93="","",IF($A94=QuitaPGFN!$A$16,0,IF($A94&gt;QuitaPGFN!$A$16,IF($A93=QuitaPGFN!$A$16,0.01,C93+B93),IF($A95=QuitaPGFN!$A$16,0.01,C95+B95)))))</f>
        <v/>
      </c>
      <c r="D94" s="3">
        <f t="shared" si="1"/>
        <v>0.45889999999999986</v>
      </c>
    </row>
    <row r="95" spans="1:4" x14ac:dyDescent="0.35">
      <c r="A95" s="2">
        <v>42583</v>
      </c>
      <c r="B95" s="3">
        <v>1.2200000000000001E-2</v>
      </c>
      <c r="C95" s="3" t="str">
        <f>IF(QuitaPGFN!$A$16="","",IF($B94="","",IF($A95=QuitaPGFN!$A$16,0,IF($A95&gt;QuitaPGFN!$A$16,IF($A94=QuitaPGFN!$A$16,0.01,C94+B94),IF($A96=QuitaPGFN!$A$16,0.01,C96+B96)))))</f>
        <v/>
      </c>
      <c r="D95" s="3">
        <f t="shared" si="1"/>
        <v>0.44779999999999986</v>
      </c>
    </row>
    <row r="96" spans="1:4" x14ac:dyDescent="0.35">
      <c r="A96" s="2">
        <v>42614</v>
      </c>
      <c r="B96" s="3">
        <v>1.11E-2</v>
      </c>
      <c r="C96" s="3" t="str">
        <f>IF(QuitaPGFN!$A$16="","",IF($B95="","",IF($A96=QuitaPGFN!$A$16,0,IF($A96&gt;QuitaPGFN!$A$16,IF($A95=QuitaPGFN!$A$16,0.01,C95+B95),IF($A97=QuitaPGFN!$A$16,0.01,C97+B97)))))</f>
        <v/>
      </c>
      <c r="D96" s="3">
        <f t="shared" si="1"/>
        <v>0.43559999999999988</v>
      </c>
    </row>
    <row r="97" spans="1:4" x14ac:dyDescent="0.35">
      <c r="A97" s="2">
        <v>42644</v>
      </c>
      <c r="B97" s="3">
        <v>1.0500000000000001E-2</v>
      </c>
      <c r="C97" s="3" t="str">
        <f>IF(QuitaPGFN!$A$16="","",IF($B96="","",IF($A97=QuitaPGFN!$A$16,0,IF($A97&gt;QuitaPGFN!$A$16,IF($A96=QuitaPGFN!$A$16,0.01,C96+B96),IF($A98=QuitaPGFN!$A$16,0.01,C98+B98)))))</f>
        <v/>
      </c>
      <c r="D97" s="3">
        <f t="shared" si="1"/>
        <v>0.42449999999999988</v>
      </c>
    </row>
    <row r="98" spans="1:4" x14ac:dyDescent="0.35">
      <c r="A98" s="2">
        <v>42675</v>
      </c>
      <c r="B98" s="3">
        <v>1.04E-2</v>
      </c>
      <c r="C98" s="3" t="str">
        <f>IF(QuitaPGFN!$A$16="","",IF($B97="","",IF($A98=QuitaPGFN!$A$16,0,IF($A98&gt;QuitaPGFN!$A$16,IF($A97=QuitaPGFN!$A$16,0.01,C97+B97),IF($A99=QuitaPGFN!$A$16,0.01,C99+B99)))))</f>
        <v/>
      </c>
      <c r="D98" s="3">
        <f t="shared" si="1"/>
        <v>0.41399999999999987</v>
      </c>
    </row>
    <row r="99" spans="1:4" x14ac:dyDescent="0.35">
      <c r="A99" s="2">
        <v>42705</v>
      </c>
      <c r="B99" s="3">
        <v>1.12E-2</v>
      </c>
      <c r="C99" s="3" t="str">
        <f>IF(QuitaPGFN!$A$16="","",IF($B98="","",IF($A99=QuitaPGFN!$A$16,0,IF($A99&gt;QuitaPGFN!$A$16,IF($A98=QuitaPGFN!$A$16,0.01,C98+B98),IF($A100=QuitaPGFN!$A$16,0.01,C100+B100)))))</f>
        <v/>
      </c>
      <c r="D99" s="3">
        <f t="shared" si="1"/>
        <v>0.40359999999999985</v>
      </c>
    </row>
    <row r="100" spans="1:4" x14ac:dyDescent="0.35">
      <c r="A100" s="2">
        <v>42736</v>
      </c>
      <c r="B100" s="3">
        <v>1.09E-2</v>
      </c>
      <c r="C100" s="3" t="str">
        <f>IF(QuitaPGFN!$A$16="","",IF($B99="","",IF($A100=QuitaPGFN!$A$16,0,IF($A100&gt;QuitaPGFN!$A$16,IF($A99=QuitaPGFN!$A$16,0.01,C99+B99),IF($A101=QuitaPGFN!$A$16,0.01,C101+B101)))))</f>
        <v/>
      </c>
      <c r="D100" s="3">
        <f t="shared" si="1"/>
        <v>0.39239999999999986</v>
      </c>
    </row>
    <row r="101" spans="1:4" x14ac:dyDescent="0.35">
      <c r="A101" s="2">
        <v>42767</v>
      </c>
      <c r="B101" s="3">
        <v>8.6999999999999994E-3</v>
      </c>
      <c r="C101" s="3" t="str">
        <f>IF(QuitaPGFN!$A$16="","",IF($B100="","",IF($A101=QuitaPGFN!$A$16,0,IF($A101&gt;QuitaPGFN!$A$16,IF($A100=QuitaPGFN!$A$16,0.01,C100+B100),IF($A102=QuitaPGFN!$A$16,0.01,C102+B102)))))</f>
        <v/>
      </c>
      <c r="D101" s="3">
        <f t="shared" si="1"/>
        <v>0.38149999999999984</v>
      </c>
    </row>
    <row r="102" spans="1:4" x14ac:dyDescent="0.35">
      <c r="A102" s="2">
        <v>42795</v>
      </c>
      <c r="B102" s="3">
        <v>1.0500000000000001E-2</v>
      </c>
      <c r="C102" s="3" t="str">
        <f>IF(QuitaPGFN!$A$16="","",IF($B101="","",IF($A102=QuitaPGFN!$A$16,0,IF($A102&gt;QuitaPGFN!$A$16,IF($A101=QuitaPGFN!$A$16,0.01,C101+B101),IF($A103=QuitaPGFN!$A$16,0.01,C103+B103)))))</f>
        <v/>
      </c>
      <c r="D102" s="3">
        <f t="shared" si="1"/>
        <v>0.37279999999999985</v>
      </c>
    </row>
    <row r="103" spans="1:4" x14ac:dyDescent="0.35">
      <c r="A103" s="2">
        <v>42826</v>
      </c>
      <c r="B103" s="3">
        <v>7.9000000000000008E-3</v>
      </c>
      <c r="C103" s="3" t="str">
        <f>IF(QuitaPGFN!$A$16="","",IF($B102="","",IF($A103=QuitaPGFN!$A$16,0,IF($A103&gt;QuitaPGFN!$A$16,IF($A102=QuitaPGFN!$A$16,0.01,C102+B102),IF($A104=QuitaPGFN!$A$16,0.01,C104+B104)))))</f>
        <v/>
      </c>
      <c r="D103" s="3">
        <f t="shared" si="1"/>
        <v>0.36229999999999984</v>
      </c>
    </row>
    <row r="104" spans="1:4" x14ac:dyDescent="0.35">
      <c r="A104" s="2">
        <v>42856</v>
      </c>
      <c r="B104" s="3">
        <v>9.2999999999999992E-3</v>
      </c>
      <c r="C104" s="3" t="str">
        <f>IF(QuitaPGFN!$A$16="","",IF($B103="","",IF($A104=QuitaPGFN!$A$16,0,IF($A104&gt;QuitaPGFN!$A$16,IF($A103=QuitaPGFN!$A$16,0.01,C103+B103),IF($A105=QuitaPGFN!$A$16,0.01,C105+B105)))))</f>
        <v/>
      </c>
      <c r="D104" s="3">
        <f t="shared" si="1"/>
        <v>0.35439999999999983</v>
      </c>
    </row>
    <row r="105" spans="1:4" x14ac:dyDescent="0.35">
      <c r="A105" s="2">
        <v>42887</v>
      </c>
      <c r="B105" s="3">
        <v>8.0999999999999996E-3</v>
      </c>
      <c r="C105" s="3" t="str">
        <f>IF(QuitaPGFN!$A$16="","",IF($B104="","",IF($A105=QuitaPGFN!$A$16,0,IF($A105&gt;QuitaPGFN!$A$16,IF($A104=QuitaPGFN!$A$16,0.01,C104+B104),IF($A106=QuitaPGFN!$A$16,0.01,C106+B106)))))</f>
        <v/>
      </c>
      <c r="D105" s="3">
        <f t="shared" si="1"/>
        <v>0.34509999999999985</v>
      </c>
    </row>
    <row r="106" spans="1:4" x14ac:dyDescent="0.35">
      <c r="A106" s="2">
        <v>42917</v>
      </c>
      <c r="B106" s="3">
        <v>8.0000000000000002E-3</v>
      </c>
      <c r="C106" s="3" t="str">
        <f>IF(QuitaPGFN!$A$16="","",IF($B105="","",IF($A106=QuitaPGFN!$A$16,0,IF($A106&gt;QuitaPGFN!$A$16,IF($A105=QuitaPGFN!$A$16,0.01,C105+B105),IF($A107=QuitaPGFN!$A$16,0.01,C107+B107)))))</f>
        <v/>
      </c>
      <c r="D106" s="3">
        <f t="shared" si="1"/>
        <v>0.33699999999999986</v>
      </c>
    </row>
    <row r="107" spans="1:4" x14ac:dyDescent="0.35">
      <c r="A107" s="2">
        <v>42948</v>
      </c>
      <c r="B107" s="3">
        <v>8.0000000000000002E-3</v>
      </c>
      <c r="C107" s="3" t="str">
        <f>IF(QuitaPGFN!$A$16="","",IF($B106="","",IF($A107=QuitaPGFN!$A$16,0,IF($A107&gt;QuitaPGFN!$A$16,IF($A106=QuitaPGFN!$A$16,0.01,C106+B106),IF($A108=QuitaPGFN!$A$16,0.01,C108+B108)))))</f>
        <v/>
      </c>
      <c r="D107" s="3">
        <f t="shared" si="1"/>
        <v>0.32899999999999985</v>
      </c>
    </row>
    <row r="108" spans="1:4" x14ac:dyDescent="0.35">
      <c r="A108" s="2">
        <v>42979</v>
      </c>
      <c r="B108" s="3">
        <v>6.4000000000000003E-3</v>
      </c>
      <c r="C108" s="3" t="str">
        <f>IF(QuitaPGFN!$A$16="","",IF($B107="","",IF($A108=QuitaPGFN!$A$16,0,IF($A108&gt;QuitaPGFN!$A$16,IF($A107=QuitaPGFN!$A$16,0.01,C107+B107),IF($A109=QuitaPGFN!$A$16,0.01,C109+B109)))))</f>
        <v/>
      </c>
      <c r="D108" s="3">
        <f t="shared" si="1"/>
        <v>0.32099999999999984</v>
      </c>
    </row>
    <row r="109" spans="1:4" x14ac:dyDescent="0.35">
      <c r="A109" s="2">
        <v>43009</v>
      </c>
      <c r="B109" s="4">
        <v>6.4000000000000003E-3</v>
      </c>
      <c r="C109" s="3" t="str">
        <f>IF(QuitaPGFN!$A$16="","",IF($B108="","",IF($A109=QuitaPGFN!$A$16,0,IF($A109&gt;QuitaPGFN!$A$16,IF($A108=QuitaPGFN!$A$16,0.01,C108+B108),IF($A110=QuitaPGFN!$A$16,0.01,C110+B110)))))</f>
        <v/>
      </c>
      <c r="D109" s="3">
        <f t="shared" si="1"/>
        <v>0.31459999999999982</v>
      </c>
    </row>
    <row r="110" spans="1:4" x14ac:dyDescent="0.35">
      <c r="A110" s="2">
        <v>43040</v>
      </c>
      <c r="B110" s="4">
        <v>5.7000000000000002E-3</v>
      </c>
      <c r="C110" s="3" t="str">
        <f>IF(QuitaPGFN!$A$16="","",IF($B109="","",IF($A110=QuitaPGFN!$A$16,0,IF($A110&gt;QuitaPGFN!$A$16,IF($A109=QuitaPGFN!$A$16,0.01,C109+B109),IF($A111=QuitaPGFN!$A$16,0.01,C111+B111)))))</f>
        <v/>
      </c>
      <c r="D110" s="3">
        <f t="shared" si="1"/>
        <v>0.30819999999999981</v>
      </c>
    </row>
    <row r="111" spans="1:4" x14ac:dyDescent="0.35">
      <c r="A111" s="2">
        <v>43070</v>
      </c>
      <c r="B111" s="4">
        <v>5.4000000000000003E-3</v>
      </c>
      <c r="C111" s="3" t="str">
        <f>IF(QuitaPGFN!$A$16="","",IF($B110="","",IF($A111=QuitaPGFN!$A$16,0,IF($A111&gt;QuitaPGFN!$A$16,IF($A110=QuitaPGFN!$A$16,0.01,C110+B110),IF($A112=QuitaPGFN!$A$16,0.01,C112+B112)))))</f>
        <v/>
      </c>
      <c r="D111" s="3">
        <f t="shared" si="1"/>
        <v>0.30249999999999982</v>
      </c>
    </row>
    <row r="112" spans="1:4" x14ac:dyDescent="0.35">
      <c r="A112" s="2">
        <v>43101</v>
      </c>
      <c r="B112" s="4">
        <v>5.7999999999999996E-3</v>
      </c>
      <c r="C112" s="3" t="str">
        <f>IF(QuitaPGFN!$A$16="","",IF($B111="","",IF($A112=QuitaPGFN!$A$16,0,IF($A112&gt;QuitaPGFN!$A$16,IF($A111=QuitaPGFN!$A$16,0.01,C111+B111),IF($A113=QuitaPGFN!$A$16,0.01,C113+B113)))))</f>
        <v/>
      </c>
      <c r="D112" s="3">
        <f t="shared" si="1"/>
        <v>0.29709999999999981</v>
      </c>
    </row>
    <row r="113" spans="1:4" x14ac:dyDescent="0.35">
      <c r="A113" s="2">
        <v>43132</v>
      </c>
      <c r="B113" s="4">
        <v>4.7000000000000002E-3</v>
      </c>
      <c r="C113" s="3" t="str">
        <f>IF(QuitaPGFN!$A$16="","",IF($B112="","",IF($A113=QuitaPGFN!$A$16,0,IF($A113&gt;QuitaPGFN!$A$16,IF($A112=QuitaPGFN!$A$16,0.01,C112+B112),IF($A114=QuitaPGFN!$A$16,0.01,C114+B114)))))</f>
        <v/>
      </c>
      <c r="D113" s="3">
        <f t="shared" si="1"/>
        <v>0.29129999999999984</v>
      </c>
    </row>
    <row r="114" spans="1:4" x14ac:dyDescent="0.35">
      <c r="A114" s="2">
        <v>43160</v>
      </c>
      <c r="B114" s="4">
        <v>5.3E-3</v>
      </c>
      <c r="C114" s="3" t="str">
        <f>IF(QuitaPGFN!$A$16="","",IF($B113="","",IF($A114=QuitaPGFN!$A$16,0,IF($A114&gt;QuitaPGFN!$A$16,IF($A113=QuitaPGFN!$A$16,0.01,C113+B113),IF($A115=QuitaPGFN!$A$16,0.01,C115+B115)))))</f>
        <v/>
      </c>
      <c r="D114" s="3">
        <f t="shared" si="1"/>
        <v>0.28659999999999985</v>
      </c>
    </row>
    <row r="115" spans="1:4" x14ac:dyDescent="0.35">
      <c r="A115" s="2">
        <v>43191</v>
      </c>
      <c r="B115" s="4">
        <v>5.1999999999999998E-3</v>
      </c>
      <c r="C115" s="3" t="str">
        <f>IF(QuitaPGFN!$A$16="","",IF($B114="","",IF($A115=QuitaPGFN!$A$16,0,IF($A115&gt;QuitaPGFN!$A$16,IF($A114=QuitaPGFN!$A$16,0.01,C114+B114),IF($A116=QuitaPGFN!$A$16,0.01,C116+B116)))))</f>
        <v/>
      </c>
      <c r="D115" s="3">
        <f t="shared" si="1"/>
        <v>0.28129999999999983</v>
      </c>
    </row>
    <row r="116" spans="1:4" x14ac:dyDescent="0.35">
      <c r="A116" s="2">
        <v>43221</v>
      </c>
      <c r="B116" s="4">
        <v>5.1999999999999998E-3</v>
      </c>
      <c r="C116" s="3" t="str">
        <f>IF(QuitaPGFN!$A$16="","",IF($B115="","",IF($A116=QuitaPGFN!$A$16,0,IF($A116&gt;QuitaPGFN!$A$16,IF($A115=QuitaPGFN!$A$16,0.01,C115+B115),IF($A117=QuitaPGFN!$A$16,0.01,C117+B117)))))</f>
        <v/>
      </c>
      <c r="D116" s="3">
        <f t="shared" si="1"/>
        <v>0.27609999999999985</v>
      </c>
    </row>
    <row r="117" spans="1:4" x14ac:dyDescent="0.35">
      <c r="A117" s="2">
        <v>43252</v>
      </c>
      <c r="B117" s="4">
        <v>5.1999999999999998E-3</v>
      </c>
      <c r="C117" s="3" t="str">
        <f>IF(QuitaPGFN!$A$16="","",IF($B116="","",IF($A117=QuitaPGFN!$A$16,0,IF($A117&gt;QuitaPGFN!$A$16,IF($A116=QuitaPGFN!$A$16,0.01,C116+B116),IF($A118=QuitaPGFN!$A$16,0.01,C118+B118)))))</f>
        <v/>
      </c>
      <c r="D117" s="3">
        <f t="shared" si="1"/>
        <v>0.27089999999999986</v>
      </c>
    </row>
    <row r="118" spans="1:4" x14ac:dyDescent="0.35">
      <c r="A118" s="2">
        <v>43282</v>
      </c>
      <c r="B118" s="4">
        <v>5.4000000000000003E-3</v>
      </c>
      <c r="C118" s="3" t="str">
        <f>IF(QuitaPGFN!$A$16="","",IF($B117="","",IF($A118=QuitaPGFN!$A$16,0,IF($A118&gt;QuitaPGFN!$A$16,IF($A117=QuitaPGFN!$A$16,0.01,C117+B117),IF($A119=QuitaPGFN!$A$16,0.01,C119+B119)))))</f>
        <v/>
      </c>
      <c r="D118" s="3">
        <f t="shared" si="1"/>
        <v>0.26569999999999988</v>
      </c>
    </row>
    <row r="119" spans="1:4" x14ac:dyDescent="0.35">
      <c r="A119" s="2">
        <v>43313</v>
      </c>
      <c r="B119" s="4">
        <v>5.7000000000000002E-3</v>
      </c>
      <c r="C119" s="3" t="str">
        <f>IF(QuitaPGFN!$A$16="","",IF($B118="","",IF($A119=QuitaPGFN!$A$16,0,IF($A119&gt;QuitaPGFN!$A$16,IF($A118=QuitaPGFN!$A$16,0.01,C118+B118),IF($A120=QuitaPGFN!$A$16,0.01,C120+B120)))))</f>
        <v/>
      </c>
      <c r="D119" s="3">
        <f t="shared" si="1"/>
        <v>0.26029999999999986</v>
      </c>
    </row>
    <row r="120" spans="1:4" x14ac:dyDescent="0.35">
      <c r="A120" s="2">
        <v>43344</v>
      </c>
      <c r="B120" s="4">
        <v>4.7000000000000002E-3</v>
      </c>
      <c r="C120" s="3" t="str">
        <f>IF(QuitaPGFN!$A$16="","",IF($B119="","",IF($A120=QuitaPGFN!$A$16,0,IF($A120&gt;QuitaPGFN!$A$16,IF($A119=QuitaPGFN!$A$16,0.01,C119+B119),IF($A121=QuitaPGFN!$A$16,0.01,C121+B121)))))</f>
        <v/>
      </c>
      <c r="D120" s="3">
        <f t="shared" si="1"/>
        <v>0.25459999999999988</v>
      </c>
    </row>
    <row r="121" spans="1:4" x14ac:dyDescent="0.35">
      <c r="A121" s="2">
        <v>43374</v>
      </c>
      <c r="B121" s="4">
        <v>5.4000000000000003E-3</v>
      </c>
      <c r="C121" s="3" t="str">
        <f>IF(QuitaPGFN!$A$16="","",IF($B120="","",IF($A121=QuitaPGFN!$A$16,0,IF($A121&gt;QuitaPGFN!$A$16,IF($A120=QuitaPGFN!$A$16,0.01,C120+B120),IF($A122=QuitaPGFN!$A$16,0.01,C122+B122)))))</f>
        <v/>
      </c>
      <c r="D121" s="3">
        <f t="shared" si="1"/>
        <v>0.2498999999999999</v>
      </c>
    </row>
    <row r="122" spans="1:4" x14ac:dyDescent="0.35">
      <c r="A122" s="2">
        <v>43405</v>
      </c>
      <c r="B122" s="4">
        <v>4.8999999999999998E-3</v>
      </c>
      <c r="C122" s="3" t="str">
        <f>IF(QuitaPGFN!$A$16="","",IF($B121="","",IF($A122=QuitaPGFN!$A$16,0,IF($A122&gt;QuitaPGFN!$A$16,IF($A121=QuitaPGFN!$A$16,0.01,C121+B121),IF($A123=QuitaPGFN!$A$16,0.01,C123+B123)))))</f>
        <v/>
      </c>
      <c r="D122" s="3">
        <f t="shared" si="1"/>
        <v>0.24449999999999991</v>
      </c>
    </row>
    <row r="123" spans="1:4" x14ac:dyDescent="0.35">
      <c r="A123" s="2">
        <v>43435</v>
      </c>
      <c r="B123" s="4">
        <v>4.8999999999999998E-3</v>
      </c>
      <c r="C123" s="3" t="str">
        <f>IF(QuitaPGFN!$A$16="","",IF($B122="","",IF($A123=QuitaPGFN!$A$16,0,IF($A123&gt;QuitaPGFN!$A$16,IF($A122=QuitaPGFN!$A$16,0.01,C122+B122),IF($A124=QuitaPGFN!$A$16,0.01,C124+B124)))))</f>
        <v/>
      </c>
      <c r="D123" s="3">
        <f t="shared" si="1"/>
        <v>0.23959999999999992</v>
      </c>
    </row>
    <row r="124" spans="1:4" x14ac:dyDescent="0.35">
      <c r="A124" s="2">
        <v>43466</v>
      </c>
      <c r="B124" s="4">
        <v>5.4000000000000003E-3</v>
      </c>
      <c r="C124" s="3" t="str">
        <f>IF(QuitaPGFN!$A$16="","",IF($B123="","",IF($A124=QuitaPGFN!$A$16,0,IF($A124&gt;QuitaPGFN!$A$16,IF($A123=QuitaPGFN!$A$16,0.01,C123+B123),IF($A125=QuitaPGFN!$A$16,0.01,C125+B125)))))</f>
        <v/>
      </c>
      <c r="D124" s="3">
        <f t="shared" si="1"/>
        <v>0.23469999999999994</v>
      </c>
    </row>
    <row r="125" spans="1:4" x14ac:dyDescent="0.35">
      <c r="A125" s="2">
        <v>43497</v>
      </c>
      <c r="B125" s="4">
        <v>4.8999999999999998E-3</v>
      </c>
      <c r="C125" s="3" t="str">
        <f>IF(QuitaPGFN!$A$16="","",IF($B124="","",IF($A125=QuitaPGFN!$A$16,0,IF($A125&gt;QuitaPGFN!$A$16,IF($A124=QuitaPGFN!$A$16,0.01,C124+B124),IF($A126=QuitaPGFN!$A$16,0.01,C126+B126)))))</f>
        <v/>
      </c>
      <c r="D125" s="3">
        <f t="shared" si="1"/>
        <v>0.22929999999999995</v>
      </c>
    </row>
    <row r="126" spans="1:4" x14ac:dyDescent="0.35">
      <c r="A126" s="2">
        <v>43525</v>
      </c>
      <c r="B126" s="4">
        <v>4.7000000000000002E-3</v>
      </c>
      <c r="C126" s="3" t="str">
        <f>IF(QuitaPGFN!$A$16="","",IF($B125="","",IF($A126=QuitaPGFN!$A$16,0,IF($A126&gt;QuitaPGFN!$A$16,IF($A125=QuitaPGFN!$A$16,0.01,C125+B125),IF($A127=QuitaPGFN!$A$16,0.01,C127+B127)))))</f>
        <v/>
      </c>
      <c r="D126" s="3">
        <f t="shared" si="1"/>
        <v>0.22439999999999996</v>
      </c>
    </row>
    <row r="127" spans="1:4" x14ac:dyDescent="0.35">
      <c r="A127" s="2">
        <v>43556</v>
      </c>
      <c r="B127" s="4">
        <v>5.1999999999999998E-3</v>
      </c>
      <c r="C127" s="3" t="str">
        <f>IF(QuitaPGFN!$A$16="","",IF($B126="","",IF($A127=QuitaPGFN!$A$16,0,IF($A127&gt;QuitaPGFN!$A$16,IF($A126=QuitaPGFN!$A$16,0.01,C126+B126),IF($A128=QuitaPGFN!$A$16,0.01,C128+B128)))))</f>
        <v/>
      </c>
      <c r="D127" s="3">
        <f t="shared" si="1"/>
        <v>0.21969999999999995</v>
      </c>
    </row>
    <row r="128" spans="1:4" x14ac:dyDescent="0.35">
      <c r="A128" s="2">
        <v>43586</v>
      </c>
      <c r="B128" s="4">
        <v>5.4000000000000003E-3</v>
      </c>
      <c r="C128" s="3" t="str">
        <f>IF(QuitaPGFN!$A$16="","",IF($B127="","",IF($A128=QuitaPGFN!$A$16,0,IF($A128&gt;QuitaPGFN!$A$16,IF($A127=QuitaPGFN!$A$16,0.01,C127+B127),IF($A129=QuitaPGFN!$A$16,0.01,C129+B129)))))</f>
        <v/>
      </c>
      <c r="D128" s="3">
        <f t="shared" si="1"/>
        <v>0.21449999999999994</v>
      </c>
    </row>
    <row r="129" spans="1:4" x14ac:dyDescent="0.35">
      <c r="A129" s="2">
        <v>43617</v>
      </c>
      <c r="B129" s="4">
        <v>4.7000000000000002E-3</v>
      </c>
      <c r="C129" s="3" t="str">
        <f>IF(QuitaPGFN!$A$16="","",IF($B128="","",IF($A129=QuitaPGFN!$A$16,0,IF($A129&gt;QuitaPGFN!$A$16,IF($A128=QuitaPGFN!$A$16,0.01,C128+B128),IF($A130=QuitaPGFN!$A$16,0.01,C130+B130)))))</f>
        <v/>
      </c>
      <c r="D129" s="3">
        <f t="shared" si="1"/>
        <v>0.20909999999999995</v>
      </c>
    </row>
    <row r="130" spans="1:4" x14ac:dyDescent="0.35">
      <c r="A130" s="2">
        <v>43647</v>
      </c>
      <c r="B130" s="4">
        <v>5.7000000000000002E-3</v>
      </c>
      <c r="C130" s="3" t="str">
        <f>IF(QuitaPGFN!$A$16="","",IF($B129="","",IF($A130=QuitaPGFN!$A$16,0,IF($A130&gt;QuitaPGFN!$A$16,IF($A129=QuitaPGFN!$A$16,0.01,C129+B129),IF($A131=QuitaPGFN!$A$16,0.01,C131+B131)))))</f>
        <v/>
      </c>
      <c r="D130" s="3">
        <f t="shared" si="1"/>
        <v>0.20439999999999994</v>
      </c>
    </row>
    <row r="131" spans="1:4" x14ac:dyDescent="0.35">
      <c r="A131" s="2">
        <v>43678</v>
      </c>
      <c r="B131" s="4">
        <v>5.0000000000000001E-3</v>
      </c>
      <c r="C131" s="3" t="str">
        <f>IF(QuitaPGFN!$A$16="","",IF($B130="","",IF($A131=QuitaPGFN!$A$16,0,IF($A131&gt;QuitaPGFN!$A$16,IF($A130=QuitaPGFN!$A$16,0.01,C130+B130),IF($A132=QuitaPGFN!$A$16,0.01,C132+B132)))))</f>
        <v/>
      </c>
      <c r="D131" s="3">
        <f t="shared" si="1"/>
        <v>0.19869999999999993</v>
      </c>
    </row>
    <row r="132" spans="1:4" x14ac:dyDescent="0.35">
      <c r="A132" s="2">
        <v>43709</v>
      </c>
      <c r="B132" s="4">
        <v>4.5999999999999999E-3</v>
      </c>
      <c r="C132" s="3" t="str">
        <f>IF(QuitaPGFN!$A$16="","",IF($B131="","",IF($A132=QuitaPGFN!$A$16,0,IF($A132&gt;QuitaPGFN!$A$16,IF($A131=QuitaPGFN!$A$16,0.01,C131+B131),IF($A133=QuitaPGFN!$A$16,0.01,C133+B133)))))</f>
        <v/>
      </c>
      <c r="D132" s="3">
        <f t="shared" ref="D132:D195" si="2">D133+B132</f>
        <v>0.19369999999999993</v>
      </c>
    </row>
    <row r="133" spans="1:4" x14ac:dyDescent="0.35">
      <c r="A133" s="2">
        <v>43739</v>
      </c>
      <c r="B133" s="4">
        <v>4.7999999999999996E-3</v>
      </c>
      <c r="C133" s="3" t="str">
        <f>IF(QuitaPGFN!$A$16="","",IF($B132="","",IF($A133=QuitaPGFN!$A$16,0,IF($A133&gt;QuitaPGFN!$A$16,IF($A132=QuitaPGFN!$A$16,0.01,C132+B132),IF($A134=QuitaPGFN!$A$16,0.01,C134+B134)))))</f>
        <v/>
      </c>
      <c r="D133" s="3">
        <f t="shared" si="2"/>
        <v>0.18909999999999993</v>
      </c>
    </row>
    <row r="134" spans="1:4" x14ac:dyDescent="0.35">
      <c r="A134" s="2">
        <v>43770</v>
      </c>
      <c r="B134" s="4">
        <v>3.8E-3</v>
      </c>
      <c r="C134" s="3" t="str">
        <f>IF(QuitaPGFN!$A$16="","",IF($B133="","",IF($A134=QuitaPGFN!$A$16,0,IF($A134&gt;QuitaPGFN!$A$16,IF($A133=QuitaPGFN!$A$16,0.01,C133+B133),IF($A135=QuitaPGFN!$A$16,0.01,C135+B135)))))</f>
        <v/>
      </c>
      <c r="D134" s="3">
        <f t="shared" si="2"/>
        <v>0.18429999999999994</v>
      </c>
    </row>
    <row r="135" spans="1:4" x14ac:dyDescent="0.35">
      <c r="A135" s="2">
        <v>43800</v>
      </c>
      <c r="B135" s="4">
        <v>3.7000000000000002E-3</v>
      </c>
      <c r="C135" s="3" t="str">
        <f>IF(QuitaPGFN!$A$16="","",IF($B134="","",IF($A135=QuitaPGFN!$A$16,0,IF($A135&gt;QuitaPGFN!$A$16,IF($A134=QuitaPGFN!$A$16,0.01,C134+B134),IF($A136=QuitaPGFN!$A$16,0.01,C136+B136)))))</f>
        <v/>
      </c>
      <c r="D135" s="3">
        <f t="shared" si="2"/>
        <v>0.18049999999999994</v>
      </c>
    </row>
    <row r="136" spans="1:4" x14ac:dyDescent="0.35">
      <c r="A136" s="2">
        <v>43831</v>
      </c>
      <c r="B136" s="4">
        <v>3.8E-3</v>
      </c>
      <c r="C136" s="3" t="str">
        <f>IF(QuitaPGFN!$A$16="","",IF($B135="","",IF($A136=QuitaPGFN!$A$16,0,IF($A136&gt;QuitaPGFN!$A$16,IF($A135=QuitaPGFN!$A$16,0.01,C135+B135),IF($A137=QuitaPGFN!$A$16,0.01,C137+B137)))))</f>
        <v/>
      </c>
      <c r="D136" s="3">
        <f t="shared" si="2"/>
        <v>0.17679999999999993</v>
      </c>
    </row>
    <row r="137" spans="1:4" x14ac:dyDescent="0.35">
      <c r="A137" s="2">
        <v>43862</v>
      </c>
      <c r="B137" s="4">
        <v>2.8999999999999998E-3</v>
      </c>
      <c r="C137" s="3" t="str">
        <f>IF(QuitaPGFN!$A$16="","",IF($B136="","",IF($A137=QuitaPGFN!$A$16,0,IF($A137&gt;QuitaPGFN!$A$16,IF($A136=QuitaPGFN!$A$16,0.01,C136+B136),IF($A138=QuitaPGFN!$A$16,0.01,C138+B138)))))</f>
        <v/>
      </c>
      <c r="D137" s="3">
        <f t="shared" si="2"/>
        <v>0.17299999999999993</v>
      </c>
    </row>
    <row r="138" spans="1:4" x14ac:dyDescent="0.35">
      <c r="A138" s="2">
        <v>43891</v>
      </c>
      <c r="B138" s="4">
        <v>3.3999999999999998E-3</v>
      </c>
      <c r="C138" s="3" t="str">
        <f>IF(QuitaPGFN!$A$16="","",IF($B137="","",IF($A138=QuitaPGFN!$A$16,0,IF($A138&gt;QuitaPGFN!$A$16,IF($A137=QuitaPGFN!$A$16,0.01,C137+B137),IF($A139=QuitaPGFN!$A$16,0.01,C139+B139)))))</f>
        <v/>
      </c>
      <c r="D138" s="3">
        <f t="shared" si="2"/>
        <v>0.17009999999999995</v>
      </c>
    </row>
    <row r="139" spans="1:4" x14ac:dyDescent="0.35">
      <c r="A139" s="2">
        <v>43922</v>
      </c>
      <c r="B139" s="4">
        <v>2.8E-3</v>
      </c>
      <c r="C139" s="3" t="str">
        <f>IF(QuitaPGFN!$A$16="","",IF($B138="","",IF($A139=QuitaPGFN!$A$16,0,IF($A139&gt;QuitaPGFN!$A$16,IF($A138=QuitaPGFN!$A$16,0.01,C138+B138),IF($A140=QuitaPGFN!$A$16,0.01,C140+B140)))))</f>
        <v/>
      </c>
      <c r="D139" s="3">
        <f t="shared" si="2"/>
        <v>0.16669999999999996</v>
      </c>
    </row>
    <row r="140" spans="1:4" x14ac:dyDescent="0.35">
      <c r="A140" s="2">
        <v>43952</v>
      </c>
      <c r="B140" s="4">
        <v>2.3999999999999998E-3</v>
      </c>
      <c r="C140" s="3" t="str">
        <f>IF(QuitaPGFN!$A$16="","",IF($B139="","",IF($A140=QuitaPGFN!$A$16,0,IF($A140&gt;QuitaPGFN!$A$16,IF($A139=QuitaPGFN!$A$16,0.01,C139+B139),IF($A141=QuitaPGFN!$A$16,0.01,C141+B141)))))</f>
        <v/>
      </c>
      <c r="D140" s="3">
        <f t="shared" si="2"/>
        <v>0.16389999999999996</v>
      </c>
    </row>
    <row r="141" spans="1:4" x14ac:dyDescent="0.35">
      <c r="A141" s="2">
        <v>43983</v>
      </c>
      <c r="B141" s="4">
        <v>2.0999999999999999E-3</v>
      </c>
      <c r="C141" s="3" t="str">
        <f>IF(QuitaPGFN!$A$16="","",IF($B140="","",IF($A141=QuitaPGFN!$A$16,0,IF($A141&gt;QuitaPGFN!$A$16,IF($A140=QuitaPGFN!$A$16,0.01,C140+B140),IF($A142=QuitaPGFN!$A$16,0.01,C142+B142)))))</f>
        <v/>
      </c>
      <c r="D141" s="3">
        <f t="shared" si="2"/>
        <v>0.16149999999999995</v>
      </c>
    </row>
    <row r="142" spans="1:4" x14ac:dyDescent="0.35">
      <c r="A142" s="2">
        <v>44013</v>
      </c>
      <c r="B142" s="4">
        <v>1.9E-3</v>
      </c>
      <c r="C142" s="3" t="str">
        <f>IF(QuitaPGFN!$A$16="","",IF($B141="","",IF($A142=QuitaPGFN!$A$16,0,IF($A142&gt;QuitaPGFN!$A$16,IF($A141=QuitaPGFN!$A$16,0.01,C141+B141),IF($A143=QuitaPGFN!$A$16,0.01,C143+B143)))))</f>
        <v/>
      </c>
      <c r="D142" s="3">
        <f t="shared" si="2"/>
        <v>0.15939999999999996</v>
      </c>
    </row>
    <row r="143" spans="1:4" x14ac:dyDescent="0.35">
      <c r="A143" s="2">
        <v>44044</v>
      </c>
      <c r="B143" s="4">
        <v>1.6000000000000001E-3</v>
      </c>
      <c r="C143" s="3" t="str">
        <f>IF(QuitaPGFN!$A$16="","",IF($B142="","",IF($A143=QuitaPGFN!$A$16,0,IF($A143&gt;QuitaPGFN!$A$16,IF($A142=QuitaPGFN!$A$16,0.01,C142+B142),IF($A144=QuitaPGFN!$A$16,0.01,C144+B144)))))</f>
        <v/>
      </c>
      <c r="D143" s="3">
        <f t="shared" si="2"/>
        <v>0.15749999999999995</v>
      </c>
    </row>
    <row r="144" spans="1:4" x14ac:dyDescent="0.35">
      <c r="A144" s="2">
        <v>44075</v>
      </c>
      <c r="B144" s="4">
        <v>1.6000000000000001E-3</v>
      </c>
      <c r="C144" s="3" t="str">
        <f>IF(QuitaPGFN!$A$16="","",IF($B143="","",IF($A144=QuitaPGFN!$A$16,0,IF($A144&gt;QuitaPGFN!$A$16,IF($A143=QuitaPGFN!$A$16,0.01,C143+B143),IF($A145=QuitaPGFN!$A$16,0.01,C145+B145)))))</f>
        <v/>
      </c>
      <c r="D144" s="3">
        <f t="shared" si="2"/>
        <v>0.15589999999999996</v>
      </c>
    </row>
    <row r="145" spans="1:4" x14ac:dyDescent="0.35">
      <c r="A145" s="2">
        <v>44105</v>
      </c>
      <c r="B145" s="4">
        <v>1.6000000000000001E-3</v>
      </c>
      <c r="C145" s="3" t="str">
        <f>IF(QuitaPGFN!$A$16="","",IF($B144="","",IF($A145=QuitaPGFN!$A$16,0,IF($A145&gt;QuitaPGFN!$A$16,IF($A144=QuitaPGFN!$A$16,0.01,C144+B144),IF($A146=QuitaPGFN!$A$16,0.01,C146+B146)))))</f>
        <v/>
      </c>
      <c r="D145" s="3">
        <f t="shared" si="2"/>
        <v>0.15429999999999996</v>
      </c>
    </row>
    <row r="146" spans="1:4" x14ac:dyDescent="0.35">
      <c r="A146" s="2">
        <v>44136</v>
      </c>
      <c r="B146" s="4">
        <v>1.5E-3</v>
      </c>
      <c r="C146" s="3" t="str">
        <f>IF(QuitaPGFN!$A$16="","",IF($B145="","",IF($A146=QuitaPGFN!$A$16,0,IF($A146&gt;QuitaPGFN!$A$16,IF($A145=QuitaPGFN!$A$16,0.01,C145+B145),IF($A147=QuitaPGFN!$A$16,0.01,C147+B147)))))</f>
        <v/>
      </c>
      <c r="D146" s="3">
        <f t="shared" si="2"/>
        <v>0.15269999999999997</v>
      </c>
    </row>
    <row r="147" spans="1:4" x14ac:dyDescent="0.35">
      <c r="A147" s="2">
        <v>44166</v>
      </c>
      <c r="B147" s="4">
        <v>1.6000000000000001E-3</v>
      </c>
      <c r="C147" s="3" t="str">
        <f>IF(QuitaPGFN!$A$16="","",IF($B146="","",IF($A147=QuitaPGFN!$A$16,0,IF($A147&gt;QuitaPGFN!$A$16,IF($A146=QuitaPGFN!$A$16,0.01,C146+B146),IF($A148=QuitaPGFN!$A$16,0.01,C148+B148)))))</f>
        <v/>
      </c>
      <c r="D147" s="3">
        <f t="shared" si="2"/>
        <v>0.15119999999999997</v>
      </c>
    </row>
    <row r="148" spans="1:4" x14ac:dyDescent="0.35">
      <c r="A148" s="2">
        <v>44197</v>
      </c>
      <c r="B148" s="4">
        <v>1.5E-3</v>
      </c>
      <c r="C148" s="3" t="str">
        <f>IF(QuitaPGFN!$A$16="","",IF($B147="","",IF($A148=QuitaPGFN!$A$16,0,IF($A148&gt;QuitaPGFN!$A$16,IF($A147=QuitaPGFN!$A$16,0.01,C147+B147),IF($A149=QuitaPGFN!$A$16,0.01,C149+B149)))))</f>
        <v/>
      </c>
      <c r="D148" s="3">
        <f t="shared" si="2"/>
        <v>0.14959999999999998</v>
      </c>
    </row>
    <row r="149" spans="1:4" x14ac:dyDescent="0.35">
      <c r="A149" s="2">
        <v>44228</v>
      </c>
      <c r="B149" s="4">
        <v>1.2999999999999999E-3</v>
      </c>
      <c r="C149" s="3" t="str">
        <f>IF(QuitaPGFN!$A$16="","",IF($B148="","",IF($A149=QuitaPGFN!$A$16,0,IF($A149&gt;QuitaPGFN!$A$16,IF($A148=QuitaPGFN!$A$16,0.01,C148+B148),IF($A150=QuitaPGFN!$A$16,0.01,C150+B150)))))</f>
        <v/>
      </c>
      <c r="D149" s="3">
        <f t="shared" si="2"/>
        <v>0.14809999999999998</v>
      </c>
    </row>
    <row r="150" spans="1:4" x14ac:dyDescent="0.35">
      <c r="A150" s="2">
        <v>44256</v>
      </c>
      <c r="B150" s="4">
        <v>2E-3</v>
      </c>
      <c r="C150" s="3" t="str">
        <f>IF(QuitaPGFN!$A$16="","",IF($B149="","",IF($A150=QuitaPGFN!$A$16,0,IF($A150&gt;QuitaPGFN!$A$16,IF($A149=QuitaPGFN!$A$16,0.01,C149+B149),IF($A151=QuitaPGFN!$A$16,0.01,C151+B151)))))</f>
        <v/>
      </c>
      <c r="D150" s="3">
        <f t="shared" si="2"/>
        <v>0.14679999999999999</v>
      </c>
    </row>
    <row r="151" spans="1:4" x14ac:dyDescent="0.35">
      <c r="A151" s="2">
        <v>44287</v>
      </c>
      <c r="B151" s="4">
        <v>2.0999999999999999E-3</v>
      </c>
      <c r="C151" s="3" t="str">
        <f>IF(QuitaPGFN!$A$16="","",IF($B150="","",IF($A151=QuitaPGFN!$A$16,0,IF($A151&gt;QuitaPGFN!$A$16,IF($A150=QuitaPGFN!$A$16,0.01,C150+B150),IF($A152=QuitaPGFN!$A$16,0.01,C152+B152)))))</f>
        <v/>
      </c>
      <c r="D151" s="3">
        <f t="shared" si="2"/>
        <v>0.14479999999999998</v>
      </c>
    </row>
    <row r="152" spans="1:4" x14ac:dyDescent="0.35">
      <c r="A152" s="2">
        <v>44317</v>
      </c>
      <c r="B152" s="4">
        <v>2.7000000000000001E-3</v>
      </c>
      <c r="C152" s="3" t="str">
        <f>IF(QuitaPGFN!$A$16="","",IF($B151="","",IF($A152=QuitaPGFN!$A$16,0,IF($A152&gt;QuitaPGFN!$A$16,IF($A151=QuitaPGFN!$A$16,0.01,C151+B151),IF($A153=QuitaPGFN!$A$16,0.01,C153+B153)))))</f>
        <v/>
      </c>
      <c r="D152" s="3">
        <f t="shared" si="2"/>
        <v>0.14269999999999999</v>
      </c>
    </row>
    <row r="153" spans="1:4" x14ac:dyDescent="0.35">
      <c r="A153" s="2">
        <v>44348</v>
      </c>
      <c r="B153" s="4">
        <v>3.0999999999999999E-3</v>
      </c>
      <c r="C153" s="3" t="str">
        <f>IF(QuitaPGFN!$A$16="","",IF($B152="","",IF($A153=QuitaPGFN!$A$16,0,IF($A153&gt;QuitaPGFN!$A$16,IF($A152=QuitaPGFN!$A$16,0.01,C152+B152),IF($A154=QuitaPGFN!$A$16,0.01,C154+B154)))))</f>
        <v/>
      </c>
      <c r="D153" s="3">
        <f t="shared" si="2"/>
        <v>0.13999999999999999</v>
      </c>
    </row>
    <row r="154" spans="1:4" x14ac:dyDescent="0.35">
      <c r="A154" s="2">
        <v>44378</v>
      </c>
      <c r="B154" s="4">
        <v>3.5999999999999999E-3</v>
      </c>
      <c r="C154" s="3" t="str">
        <f>IF(QuitaPGFN!$A$16="","",IF($B153="","",IF($A154=QuitaPGFN!$A$16,0,IF($A154&gt;QuitaPGFN!$A$16,IF($A153=QuitaPGFN!$A$16,0.01,C153+B153),IF($A155=QuitaPGFN!$A$16,0.01,C155+B155)))))</f>
        <v/>
      </c>
      <c r="D154" s="3">
        <f t="shared" si="2"/>
        <v>0.13689999999999999</v>
      </c>
    </row>
    <row r="155" spans="1:4" x14ac:dyDescent="0.35">
      <c r="A155" s="2">
        <v>44409</v>
      </c>
      <c r="B155" s="4">
        <v>4.3E-3</v>
      </c>
      <c r="C155" s="3" t="str">
        <f>IF(QuitaPGFN!$A$16="","",IF($B154="","",IF($A155=QuitaPGFN!$A$16,0,IF($A155&gt;QuitaPGFN!$A$16,IF($A154=QuitaPGFN!$A$16,0.01,C154+B154),IF($A156=QuitaPGFN!$A$16,0.01,C156+B156)))))</f>
        <v/>
      </c>
      <c r="D155" s="3">
        <f t="shared" si="2"/>
        <v>0.1333</v>
      </c>
    </row>
    <row r="156" spans="1:4" x14ac:dyDescent="0.35">
      <c r="A156" s="2">
        <v>44440</v>
      </c>
      <c r="B156" s="4">
        <v>4.4000000000000003E-3</v>
      </c>
      <c r="C156" s="3" t="str">
        <f>IF(QuitaPGFN!$A$16="","",IF($B155="","",IF($A156=QuitaPGFN!$A$16,0,IF($A156&gt;QuitaPGFN!$A$16,IF($A155=QuitaPGFN!$A$16,0.01,C155+B155),IF($A157=QuitaPGFN!$A$16,0.01,C157+B157)))))</f>
        <v/>
      </c>
      <c r="D156" s="3">
        <f t="shared" si="2"/>
        <v>0.129</v>
      </c>
    </row>
    <row r="157" spans="1:4" x14ac:dyDescent="0.35">
      <c r="A157" s="2">
        <v>44470</v>
      </c>
      <c r="B157" s="4">
        <v>4.8999999999999998E-3</v>
      </c>
      <c r="C157" s="3" t="str">
        <f>IF(QuitaPGFN!$A$16="","",IF($B156="","",IF($A157=QuitaPGFN!$A$16,0,IF($A157&gt;QuitaPGFN!$A$16,IF($A156=QuitaPGFN!$A$16,0.01,C156+B156),IF($A158=QuitaPGFN!$A$16,0.01,C158+B158)))))</f>
        <v/>
      </c>
      <c r="D157" s="3">
        <f t="shared" si="2"/>
        <v>0.12460000000000002</v>
      </c>
    </row>
    <row r="158" spans="1:4" x14ac:dyDescent="0.35">
      <c r="A158" s="2">
        <v>44501</v>
      </c>
      <c r="B158" s="4">
        <f>IFERROR(HLOOKUP(YEAR(A158),'Table 1'!$A$2:$V$14,(MONTH(SELIC!A158)+1),0),0)</f>
        <v>5.8999999999999999E-3</v>
      </c>
      <c r="C158" s="3" t="str">
        <f>IF(QuitaPGFN!$A$16="","",IF($B157="","",IF($A158=QuitaPGFN!$A$16,0,IF($A158&gt;QuitaPGFN!$A$16,IF($A157=QuitaPGFN!$A$16,0.01,C157+B157),IF($A159=QuitaPGFN!$A$16,0.01,C159+B159)))))</f>
        <v/>
      </c>
      <c r="D158" s="3">
        <f t="shared" si="2"/>
        <v>0.11970000000000001</v>
      </c>
    </row>
    <row r="159" spans="1:4" x14ac:dyDescent="0.35">
      <c r="A159" s="2">
        <v>44531</v>
      </c>
      <c r="B159" s="4">
        <f>IFERROR(HLOOKUP(YEAR(A159),'Table 1'!$A$2:$V$14,(MONTH(SELIC!A159)+1),0),0)</f>
        <v>7.7000000000000002E-3</v>
      </c>
      <c r="C159" s="3" t="str">
        <f>IF(QuitaPGFN!$A$16="","",IF($B158="","",IF($A159=QuitaPGFN!$A$16,0,IF($A159&gt;QuitaPGFN!$A$16,IF($A158=QuitaPGFN!$A$16,0.01,C158+B158),IF($A160=QuitaPGFN!$A$16,0.01,C160+B160)))))</f>
        <v/>
      </c>
      <c r="D159" s="3">
        <f t="shared" si="2"/>
        <v>0.11380000000000001</v>
      </c>
    </row>
    <row r="160" spans="1:4" x14ac:dyDescent="0.35">
      <c r="A160" s="2">
        <v>44562</v>
      </c>
      <c r="B160" s="4">
        <f>IFERROR(HLOOKUP(YEAR(A160),'Table 1'!$A$2:$V$14,(MONTH(SELIC!A160)+1),0),0)</f>
        <v>7.3000000000000001E-3</v>
      </c>
      <c r="C160" s="3" t="str">
        <f>IF(QuitaPGFN!$A$16="","",IF($B159="","",IF($A160=QuitaPGFN!$A$16,0,IF($A160&gt;QuitaPGFN!$A$16,IF($A159=QuitaPGFN!$A$16,0.01,C159+B159),IF($A161=QuitaPGFN!$A$16,0.01,C161+B161)))))</f>
        <v/>
      </c>
      <c r="D160" s="3">
        <f t="shared" si="2"/>
        <v>0.10610000000000001</v>
      </c>
    </row>
    <row r="161" spans="1:4" x14ac:dyDescent="0.35">
      <c r="A161" s="2">
        <v>44593</v>
      </c>
      <c r="B161" s="4">
        <f>IFERROR(HLOOKUP(YEAR(A161),'Table 1'!$A$2:$V$14,(MONTH(SELIC!A161)+1),0),0)</f>
        <v>7.6E-3</v>
      </c>
      <c r="C161" s="3" t="str">
        <f>IF(QuitaPGFN!$A$16="","",IF($B160="","",IF($A161=QuitaPGFN!$A$16,0,IF($A161&gt;QuitaPGFN!$A$16,IF($A160=QuitaPGFN!$A$16,0.01,C160+B160),IF($A162=QuitaPGFN!$A$16,0.01,C162+B162)))))</f>
        <v/>
      </c>
      <c r="D161" s="3">
        <f t="shared" si="2"/>
        <v>9.8800000000000013E-2</v>
      </c>
    </row>
    <row r="162" spans="1:4" x14ac:dyDescent="0.35">
      <c r="A162" s="2">
        <v>44621</v>
      </c>
      <c r="B162" s="4">
        <f>IFERROR(HLOOKUP(YEAR(A162),'Table 1'!$A$2:$V$14,(MONTH(SELIC!A162)+1),0),0)</f>
        <v>9.2999999999999992E-3</v>
      </c>
      <c r="C162" s="3" t="str">
        <f>IF(QuitaPGFN!$A$16="","",IF($B161="","",IF($A162=QuitaPGFN!$A$16,0,IF($A162&gt;QuitaPGFN!$A$16,IF($A161=QuitaPGFN!$A$16,0.01,C161+B161),IF($A163=QuitaPGFN!$A$16,0.01,C163+B163)))))</f>
        <v/>
      </c>
      <c r="D162" s="3">
        <f t="shared" si="2"/>
        <v>9.1200000000000017E-2</v>
      </c>
    </row>
    <row r="163" spans="1:4" x14ac:dyDescent="0.35">
      <c r="A163" s="2">
        <v>44652</v>
      </c>
      <c r="B163" s="4">
        <f>IFERROR(HLOOKUP(YEAR(A163),'Table 1'!$A$2:$V$14,(MONTH(SELIC!A163)+1),0),0)</f>
        <v>8.3000000000000001E-3</v>
      </c>
      <c r="C163" s="3" t="str">
        <f>IF(QuitaPGFN!$A$16="","",IF($B162="","",IF($A163=QuitaPGFN!$A$16,0,IF($A163&gt;QuitaPGFN!$A$16,IF($A162=QuitaPGFN!$A$16,0.01,C162+B162),IF($A164=QuitaPGFN!$A$16,0.01,C164+B164)))))</f>
        <v/>
      </c>
      <c r="D163" s="3">
        <f t="shared" si="2"/>
        <v>8.1900000000000014E-2</v>
      </c>
    </row>
    <row r="164" spans="1:4" x14ac:dyDescent="0.35">
      <c r="A164" s="2">
        <v>44682</v>
      </c>
      <c r="B164" s="4">
        <f>IFERROR(HLOOKUP(YEAR(A164),'Table 1'!$A$2:$V$14,(MONTH(SELIC!A164)+1),0),0)</f>
        <v>1.03E-2</v>
      </c>
      <c r="C164" s="3" t="str">
        <f>IF(QuitaPGFN!$A$16="","",IF($B163="","",IF($A164=QuitaPGFN!$A$16,0,IF($A164&gt;QuitaPGFN!$A$16,IF($A163=QuitaPGFN!$A$16,0.01,C163+B163),IF($A165=QuitaPGFN!$A$16,0.01,C165+B165)))))</f>
        <v/>
      </c>
      <c r="D164" s="3">
        <f t="shared" si="2"/>
        <v>7.3600000000000013E-2</v>
      </c>
    </row>
    <row r="165" spans="1:4" x14ac:dyDescent="0.35">
      <c r="A165" s="2">
        <v>44713</v>
      </c>
      <c r="B165" s="4">
        <f>IFERROR(HLOOKUP(YEAR(A165),'Table 1'!$A$2:$V$14,(MONTH(SELIC!A165)+1),0),0)</f>
        <v>1.0200000000000001E-2</v>
      </c>
      <c r="C165" s="3" t="str">
        <f>IF(QuitaPGFN!$A$16="","",IF($B164="","",IF($A165=QuitaPGFN!$A$16,0,IF($A165&gt;QuitaPGFN!$A$16,IF($A164=QuitaPGFN!$A$16,0.01,C164+B164),IF($A166=QuitaPGFN!$A$16,0.01,C166+B166)))))</f>
        <v/>
      </c>
      <c r="D165" s="3">
        <f t="shared" si="2"/>
        <v>6.3300000000000009E-2</v>
      </c>
    </row>
    <row r="166" spans="1:4" x14ac:dyDescent="0.35">
      <c r="A166" s="2">
        <v>44743</v>
      </c>
      <c r="B166" s="4">
        <f>IFERROR(HLOOKUP(YEAR(A166),'Table 1'!$A$2:$V$14,(MONTH(SELIC!A166)+1),0),0)</f>
        <v>1.03E-2</v>
      </c>
      <c r="C166" s="3" t="str">
        <f>IF(QuitaPGFN!$A$16="","",IF($B165="","",IF($A166=QuitaPGFN!$A$16,0,IF($A166&gt;QuitaPGFN!$A$16,IF($A165=QuitaPGFN!$A$16,0.01,C165+B165),IF($A167=QuitaPGFN!$A$16,0.01,C167+B167)))))</f>
        <v/>
      </c>
      <c r="D166" s="3">
        <f t="shared" si="2"/>
        <v>5.3100000000000008E-2</v>
      </c>
    </row>
    <row r="167" spans="1:4" x14ac:dyDescent="0.35">
      <c r="A167" s="2">
        <v>44774</v>
      </c>
      <c r="B167" s="4">
        <f>IFERROR(HLOOKUP(YEAR(A167),'Table 1'!$A$2:$V$14,(MONTH(SELIC!A167)+1),0),0)</f>
        <v>1.17E-2</v>
      </c>
      <c r="C167" s="3" t="str">
        <f>IF(QuitaPGFN!$A$16="","",IF($B166="","",IF($A167=QuitaPGFN!$A$16,0,IF($A167&gt;QuitaPGFN!$A$16,IF($A166=QuitaPGFN!$A$16,0.01,C166+B166),IF($A168=QuitaPGFN!$A$16,0.01,C168+B168)))))</f>
        <v/>
      </c>
      <c r="D167" s="3">
        <f t="shared" si="2"/>
        <v>4.2800000000000005E-2</v>
      </c>
    </row>
    <row r="168" spans="1:4" x14ac:dyDescent="0.35">
      <c r="A168" s="2">
        <v>44805</v>
      </c>
      <c r="B168" s="4">
        <f>IFERROR(HLOOKUP(YEAR(A168),'Table 1'!$A$2:$V$14,(MONTH(SELIC!A168)+1),0),0)</f>
        <v>1.0699999999999999E-2</v>
      </c>
      <c r="C168" s="3" t="str">
        <f>IF(QuitaPGFN!$A$16="","",IF($B167="","",IF($A168=QuitaPGFN!$A$16,0,IF($A168&gt;QuitaPGFN!$A$16,IF($A167=QuitaPGFN!$A$16,0.01,C167+B167),IF($A169=QuitaPGFN!$A$16,0.01,C169+B169)))))</f>
        <v/>
      </c>
      <c r="D168" s="3">
        <f t="shared" si="2"/>
        <v>3.1100000000000003E-2</v>
      </c>
    </row>
    <row r="169" spans="1:4" x14ac:dyDescent="0.35">
      <c r="A169" s="2">
        <v>44835</v>
      </c>
      <c r="B169" s="4">
        <f>IFERROR(HLOOKUP(YEAR(A169),'Table 1'!$A$2:$V$14,(MONTH(SELIC!A169)+1),0),0)</f>
        <v>1.0200000000000001E-2</v>
      </c>
      <c r="C169" s="3" t="str">
        <f>IF(QuitaPGFN!$A$16="","",IF($B168="","",IF($A169=QuitaPGFN!$A$16,0,IF($A169&gt;QuitaPGFN!$A$16,IF($A168=QuitaPGFN!$A$16,0.01,C168+B168),IF($A170=QuitaPGFN!$A$16,0.01,C170+B170)))))</f>
        <v/>
      </c>
      <c r="D169" s="3">
        <f t="shared" si="2"/>
        <v>2.0400000000000001E-2</v>
      </c>
    </row>
    <row r="170" spans="1:4" x14ac:dyDescent="0.35">
      <c r="A170" s="2">
        <v>44866</v>
      </c>
      <c r="B170" s="4">
        <f>IFERROR(HLOOKUP(YEAR(A170),'Table 1'!$A$2:$V$14,(MONTH(SELIC!A170)+1),0),0)</f>
        <v>1.0200000000000001E-2</v>
      </c>
      <c r="C170" s="3" t="str">
        <f>IF(QuitaPGFN!$A$16="","",IF($B169="","",IF($A170=QuitaPGFN!$A$16,0,IF($A170&gt;QuitaPGFN!$A$16,IF($A169=QuitaPGFN!$A$16,0.01,C169+B169),IF($A171=QuitaPGFN!$A$16,0.01,C171+B171)))))</f>
        <v/>
      </c>
      <c r="D170" s="3">
        <f t="shared" si="2"/>
        <v>1.0200000000000001E-2</v>
      </c>
    </row>
    <row r="171" spans="1:4" x14ac:dyDescent="0.35">
      <c r="A171" s="2">
        <v>44896</v>
      </c>
      <c r="B171" s="4">
        <f>IFERROR(HLOOKUP(YEAR(A171),'Table 1'!$A$2:$V$14,(MONTH(SELIC!A171)+1),0),0)</f>
        <v>0</v>
      </c>
      <c r="C171" s="3" t="str">
        <f>IF(QuitaPGFN!$A$16="","",IF($B170="","",IF($A171=QuitaPGFN!$A$16,0,IF($A171&gt;QuitaPGFN!$A$16,IF($A170=QuitaPGFN!$A$16,0.01,C170+B170),IF($A172=QuitaPGFN!$A$16,0.01,C172+B172)))))</f>
        <v/>
      </c>
      <c r="D171" s="3">
        <f t="shared" si="2"/>
        <v>0</v>
      </c>
    </row>
    <row r="172" spans="1:4" x14ac:dyDescent="0.35">
      <c r="A172" s="2">
        <v>44927</v>
      </c>
      <c r="B172" s="4">
        <f>IFERROR(HLOOKUP(YEAR(A172),'Table 1'!$A$2:$V$14,(MONTH(SELIC!A172)+1),0),0)</f>
        <v>0</v>
      </c>
      <c r="C172" s="3" t="str">
        <f>IF(QuitaPGFN!$A$16="","",IF($B171="","",IF($A172=QuitaPGFN!$A$16,0,IF($A172&gt;QuitaPGFN!$A$16,IF($A171=QuitaPGFN!$A$16,0.01,C171+B171),IF($A173=QuitaPGFN!$A$16,0.01,C173+B173)))))</f>
        <v/>
      </c>
      <c r="D172" s="3">
        <f t="shared" si="2"/>
        <v>0</v>
      </c>
    </row>
    <row r="173" spans="1:4" x14ac:dyDescent="0.35">
      <c r="A173" s="2">
        <v>44958</v>
      </c>
      <c r="B173" s="4">
        <f>IFERROR(HLOOKUP(YEAR(A173),'Table 1'!$A$2:$V$14,(MONTH(SELIC!A173)+1),0),0)</f>
        <v>0</v>
      </c>
      <c r="C173" s="3" t="str">
        <f>IF(QuitaPGFN!$A$16="","",IF($B172="","",IF($A173=QuitaPGFN!$A$16,0,IF($A173&gt;QuitaPGFN!$A$16,IF($A172=QuitaPGFN!$A$16,0.01,C172+B172),IF($A174=QuitaPGFN!$A$16,0.01,C174+B174)))))</f>
        <v/>
      </c>
      <c r="D173" s="3">
        <f t="shared" si="2"/>
        <v>0</v>
      </c>
    </row>
    <row r="174" spans="1:4" x14ac:dyDescent="0.35">
      <c r="A174" s="2">
        <v>44986</v>
      </c>
      <c r="B174" s="4">
        <f>IFERROR(HLOOKUP(YEAR(A174),'Table 1'!$A$2:$V$14,(MONTH(SELIC!A174)+1),0),0)</f>
        <v>0</v>
      </c>
      <c r="C174" s="3" t="str">
        <f>IF(QuitaPGFN!$A$16="","",IF($B173="","",IF($A174=QuitaPGFN!$A$16,0,IF($A174&gt;QuitaPGFN!$A$16,IF($A173=QuitaPGFN!$A$16,0.01,C173+B173),IF($A175=QuitaPGFN!$A$16,0.01,C175+B175)))))</f>
        <v/>
      </c>
      <c r="D174" s="3">
        <f t="shared" si="2"/>
        <v>0</v>
      </c>
    </row>
    <row r="175" spans="1:4" x14ac:dyDescent="0.35">
      <c r="A175" s="2">
        <v>45017</v>
      </c>
      <c r="B175" s="4">
        <f>IFERROR(HLOOKUP(YEAR(A175),'Table 1'!$A$2:$V$14,(MONTH(SELIC!A175)+1),0),0)</f>
        <v>0</v>
      </c>
      <c r="C175" s="3" t="str">
        <f>IF(QuitaPGFN!$A$16="","",IF($B174="","",IF($A175=QuitaPGFN!$A$16,0,IF($A175&gt;QuitaPGFN!$A$16,IF($A174=QuitaPGFN!$A$16,0.01,C174+B174),IF($A176=QuitaPGFN!$A$16,0.01,C176+B176)))))</f>
        <v/>
      </c>
      <c r="D175" s="3">
        <f t="shared" si="2"/>
        <v>0</v>
      </c>
    </row>
    <row r="176" spans="1:4" x14ac:dyDescent="0.35">
      <c r="A176" s="2">
        <v>45047</v>
      </c>
      <c r="B176" s="4">
        <f>IFERROR(HLOOKUP(YEAR(A176),'Table 1'!$A$2:$V$14,(MONTH(SELIC!A176)+1),0),0)</f>
        <v>0</v>
      </c>
      <c r="C176" s="3" t="str">
        <f>IF(QuitaPGFN!$A$16="","",IF($B175="","",IF($A176=QuitaPGFN!$A$16,0,IF($A176&gt;QuitaPGFN!$A$16,IF($A175=QuitaPGFN!$A$16,0.01,C175+B175),IF($A177=QuitaPGFN!$A$16,0.01,C177+B177)))))</f>
        <v/>
      </c>
      <c r="D176" s="3">
        <f t="shared" si="2"/>
        <v>0</v>
      </c>
    </row>
    <row r="177" spans="1:4" x14ac:dyDescent="0.35">
      <c r="A177" s="2">
        <v>45078</v>
      </c>
      <c r="B177" s="4">
        <f>IFERROR(HLOOKUP(YEAR(A177),'Table 1'!$A$2:$V$14,(MONTH(SELIC!A177)+1),0),0)</f>
        <v>0</v>
      </c>
      <c r="C177" s="3" t="str">
        <f>IF(QuitaPGFN!$A$16="","",IF($B176="","",IF($A177=QuitaPGFN!$A$16,0,IF($A177&gt;QuitaPGFN!$A$16,IF($A176=QuitaPGFN!$A$16,0.01,C176+B176),IF($A178=QuitaPGFN!$A$16,0.01,C178+B178)))))</f>
        <v/>
      </c>
      <c r="D177" s="3">
        <f t="shared" si="2"/>
        <v>0</v>
      </c>
    </row>
    <row r="178" spans="1:4" x14ac:dyDescent="0.35">
      <c r="A178" s="2">
        <v>45108</v>
      </c>
      <c r="B178" s="4">
        <f>IFERROR(HLOOKUP(YEAR(A178),'Table 1'!$A$2:$V$14,(MONTH(SELIC!A178)+1),0),0)</f>
        <v>0</v>
      </c>
      <c r="C178" s="3" t="str">
        <f>IF(QuitaPGFN!$A$16="","",IF($B177="","",IF($A178=QuitaPGFN!$A$16,0,IF($A178&gt;QuitaPGFN!$A$16,IF($A177=QuitaPGFN!$A$16,0.01,C177+B177),IF($A179=QuitaPGFN!$A$16,0.01,C179+B179)))))</f>
        <v/>
      </c>
      <c r="D178" s="3">
        <f t="shared" si="2"/>
        <v>0</v>
      </c>
    </row>
    <row r="179" spans="1:4" x14ac:dyDescent="0.35">
      <c r="A179" s="2">
        <v>45139</v>
      </c>
      <c r="B179" s="4">
        <f>IFERROR(HLOOKUP(YEAR(A179),'Table 1'!$A$2:$V$14,(MONTH(SELIC!A179)+1),0),0)</f>
        <v>0</v>
      </c>
      <c r="C179" s="3" t="str">
        <f>IF(QuitaPGFN!$A$16="","",IF($B178="","",IF($A179=QuitaPGFN!$A$16,0,IF($A179&gt;QuitaPGFN!$A$16,IF($A178=QuitaPGFN!$A$16,0.01,C178+B178),IF($A180=QuitaPGFN!$A$16,0.01,C180+B180)))))</f>
        <v/>
      </c>
      <c r="D179" s="3">
        <f t="shared" si="2"/>
        <v>0</v>
      </c>
    </row>
    <row r="180" spans="1:4" x14ac:dyDescent="0.35">
      <c r="A180" s="2">
        <v>45170</v>
      </c>
      <c r="B180" s="4">
        <f>IFERROR(HLOOKUP(YEAR(A180),'Table 1'!$A$2:$V$14,(MONTH(SELIC!A180)+1),0),0)</f>
        <v>0</v>
      </c>
      <c r="C180" s="3" t="str">
        <f>IF(QuitaPGFN!$A$16="","",IF($B179="","",IF($A180=QuitaPGFN!$A$16,0,IF($A180&gt;QuitaPGFN!$A$16,IF($A179=QuitaPGFN!$A$16,0.01,C179+B179),IF($A181=QuitaPGFN!$A$16,0.01,C181+B181)))))</f>
        <v/>
      </c>
      <c r="D180" s="3">
        <f t="shared" si="2"/>
        <v>0</v>
      </c>
    </row>
    <row r="181" spans="1:4" x14ac:dyDescent="0.35">
      <c r="A181" s="2">
        <v>45200</v>
      </c>
      <c r="B181" s="4">
        <f>IFERROR(HLOOKUP(YEAR(A181),'Table 1'!$A$2:$V$14,(MONTH(SELIC!A181)+1),0),0)</f>
        <v>0</v>
      </c>
      <c r="C181" s="3" t="str">
        <f>IF(QuitaPGFN!$A$16="","",IF($B180="","",IF($A181=QuitaPGFN!$A$16,0,IF($A181&gt;QuitaPGFN!$A$16,IF($A180=QuitaPGFN!$A$16,0.01,C180+B180),IF($A182=QuitaPGFN!$A$16,0.01,C182+B182)))))</f>
        <v/>
      </c>
      <c r="D181" s="3">
        <f t="shared" si="2"/>
        <v>0</v>
      </c>
    </row>
    <row r="182" spans="1:4" x14ac:dyDescent="0.35">
      <c r="A182" s="2">
        <v>45231</v>
      </c>
      <c r="B182" s="4">
        <f>IFERROR(HLOOKUP(YEAR(A182),'Table 1'!$A$2:$V$14,(MONTH(SELIC!A182)+1),0),0)</f>
        <v>0</v>
      </c>
      <c r="C182" s="3" t="str">
        <f>IF(QuitaPGFN!$A$16="","",IF($B181="","",IF($A182=QuitaPGFN!$A$16,0,IF($A182&gt;QuitaPGFN!$A$16,IF($A181=QuitaPGFN!$A$16,0.01,C181+B181),IF($A183=QuitaPGFN!$A$16,0.01,C183+B183)))))</f>
        <v/>
      </c>
      <c r="D182" s="3">
        <f t="shared" si="2"/>
        <v>0</v>
      </c>
    </row>
    <row r="183" spans="1:4" x14ac:dyDescent="0.35">
      <c r="A183" s="2">
        <v>45261</v>
      </c>
      <c r="B183" s="4">
        <f>IFERROR(HLOOKUP(YEAR(A183),'Table 1'!$A$2:$V$14,(MONTH(SELIC!A183)+1),0),0)</f>
        <v>0</v>
      </c>
      <c r="C183" s="3" t="str">
        <f>IF(QuitaPGFN!$A$16="","",IF($B182="","",IF($A183=QuitaPGFN!$A$16,0,IF($A183&gt;QuitaPGFN!$A$16,IF($A182=QuitaPGFN!$A$16,0.01,C182+B182),IF($A184=QuitaPGFN!$A$16,0.01,C184+B184)))))</f>
        <v/>
      </c>
      <c r="D183" s="3">
        <f t="shared" si="2"/>
        <v>0</v>
      </c>
    </row>
    <row r="184" spans="1:4" x14ac:dyDescent="0.35">
      <c r="A184" s="2">
        <v>45292</v>
      </c>
      <c r="B184" s="4">
        <f>IFERROR(HLOOKUP(YEAR(A184),'Table 1'!$A$2:$V$14,(MONTH(SELIC!A184)+1),0),0)</f>
        <v>0</v>
      </c>
      <c r="C184" s="3" t="str">
        <f>IF(QuitaPGFN!$A$16="","",IF($B183="","",IF($A184=QuitaPGFN!$A$16,0,IF($A184&gt;QuitaPGFN!$A$16,IF($A183=QuitaPGFN!$A$16,0.01,C183+B183),IF($A185=QuitaPGFN!$A$16,0.01,C185+B185)))))</f>
        <v/>
      </c>
      <c r="D184" s="3">
        <f t="shared" si="2"/>
        <v>0</v>
      </c>
    </row>
    <row r="185" spans="1:4" x14ac:dyDescent="0.35">
      <c r="A185" s="2">
        <v>45323</v>
      </c>
      <c r="B185" s="4">
        <f>IFERROR(HLOOKUP(YEAR(A185),'Table 1'!$A$2:$V$14,(MONTH(SELIC!A185)+1),0),0)</f>
        <v>0</v>
      </c>
      <c r="C185" s="3" t="str">
        <f>IF(QuitaPGFN!$A$16="","",IF($B184="","",IF($A185=QuitaPGFN!$A$16,0,IF($A185&gt;QuitaPGFN!$A$16,IF($A184=QuitaPGFN!$A$16,0.01,C184+B184),IF($A186=QuitaPGFN!$A$16,0.01,C186+B186)))))</f>
        <v/>
      </c>
      <c r="D185" s="3">
        <f t="shared" si="2"/>
        <v>0</v>
      </c>
    </row>
    <row r="186" spans="1:4" x14ac:dyDescent="0.35">
      <c r="A186" s="2">
        <v>45352</v>
      </c>
      <c r="B186" s="4">
        <f>IFERROR(HLOOKUP(YEAR(A186),'Table 1'!$A$2:$V$14,(MONTH(SELIC!A186)+1),0),0)</f>
        <v>0</v>
      </c>
      <c r="C186" s="3" t="str">
        <f>IF(QuitaPGFN!$A$16="","",IF($B185="","",IF($A186=QuitaPGFN!$A$16,0,IF($A186&gt;QuitaPGFN!$A$16,IF($A185=QuitaPGFN!$A$16,0.01,C185+B185),IF($A187=QuitaPGFN!$A$16,0.01,C187+B187)))))</f>
        <v/>
      </c>
      <c r="D186" s="3">
        <f t="shared" si="2"/>
        <v>0</v>
      </c>
    </row>
    <row r="187" spans="1:4" x14ac:dyDescent="0.35">
      <c r="A187" s="2">
        <v>45383</v>
      </c>
      <c r="B187" s="4">
        <f>IFERROR(HLOOKUP(YEAR(A187),'Table 1'!$A$2:$V$14,(MONTH(SELIC!A187)+1),0),0)</f>
        <v>0</v>
      </c>
      <c r="C187" s="3" t="str">
        <f>IF(QuitaPGFN!$A$16="","",IF($B186="","",IF($A187=QuitaPGFN!$A$16,0,IF($A187&gt;QuitaPGFN!$A$16,IF($A186=QuitaPGFN!$A$16,0.01,C186+B186),IF($A188=QuitaPGFN!$A$16,0.01,C188+B188)))))</f>
        <v/>
      </c>
      <c r="D187" s="3">
        <f t="shared" si="2"/>
        <v>0</v>
      </c>
    </row>
    <row r="188" spans="1:4" x14ac:dyDescent="0.35">
      <c r="A188" s="2">
        <v>45413</v>
      </c>
      <c r="B188" s="4">
        <f>IFERROR(HLOOKUP(YEAR(A188),'Table 1'!$A$2:$V$14,(MONTH(SELIC!A188)+1),0),0)</f>
        <v>0</v>
      </c>
      <c r="C188" s="3" t="str">
        <f>IF(QuitaPGFN!$A$16="","",IF($B187="","",IF($A188=QuitaPGFN!$A$16,0,IF($A188&gt;QuitaPGFN!$A$16,IF($A187=QuitaPGFN!$A$16,0.01,C187+B187),IF($A189=QuitaPGFN!$A$16,0.01,C189+B189)))))</f>
        <v/>
      </c>
      <c r="D188" s="3">
        <f t="shared" si="2"/>
        <v>0</v>
      </c>
    </row>
    <row r="189" spans="1:4" x14ac:dyDescent="0.35">
      <c r="A189" s="2">
        <v>45444</v>
      </c>
      <c r="B189" s="4">
        <f>IFERROR(HLOOKUP(YEAR(A189),'Table 1'!$A$2:$V$14,(MONTH(SELIC!A189)+1),0),0)</f>
        <v>0</v>
      </c>
      <c r="C189" s="3" t="str">
        <f>IF(QuitaPGFN!$A$16="","",IF($B188="","",IF($A189=QuitaPGFN!$A$16,0,IF($A189&gt;QuitaPGFN!$A$16,IF($A188=QuitaPGFN!$A$16,0.01,C188+B188),IF($A190=QuitaPGFN!$A$16,0.01,C190+B190)))))</f>
        <v/>
      </c>
      <c r="D189" s="3">
        <f t="shared" si="2"/>
        <v>0</v>
      </c>
    </row>
    <row r="190" spans="1:4" x14ac:dyDescent="0.35">
      <c r="A190" s="2">
        <v>45474</v>
      </c>
      <c r="B190" s="4">
        <f>IFERROR(HLOOKUP(YEAR(A190),'Table 1'!$A$2:$V$14,(MONTH(SELIC!A190)+1),0),0)</f>
        <v>0</v>
      </c>
      <c r="C190" s="3" t="str">
        <f>IF(QuitaPGFN!$A$16="","",IF($B189="","",IF($A190=QuitaPGFN!$A$16,0,IF($A190&gt;QuitaPGFN!$A$16,IF($A189=QuitaPGFN!$A$16,0.01,C189+B189),IF($A191=QuitaPGFN!$A$16,0.01,C191+B191)))))</f>
        <v/>
      </c>
      <c r="D190" s="3">
        <f t="shared" si="2"/>
        <v>0</v>
      </c>
    </row>
    <row r="191" spans="1:4" x14ac:dyDescent="0.35">
      <c r="A191" s="2">
        <v>45505</v>
      </c>
      <c r="B191" s="4">
        <f>IFERROR(HLOOKUP(YEAR(A191),'Table 1'!$A$2:$V$14,(MONTH(SELIC!A191)+1),0),0)</f>
        <v>0</v>
      </c>
      <c r="C191" s="3" t="str">
        <f>IF(QuitaPGFN!$A$16="","",IF($B190="","",IF($A191=QuitaPGFN!$A$16,0,IF($A191&gt;QuitaPGFN!$A$16,IF($A190=QuitaPGFN!$A$16,0.01,C190+B190),IF($A192=QuitaPGFN!$A$16,0.01,C192+B192)))))</f>
        <v/>
      </c>
      <c r="D191" s="3">
        <f t="shared" si="2"/>
        <v>0</v>
      </c>
    </row>
    <row r="192" spans="1:4" x14ac:dyDescent="0.35">
      <c r="A192" s="2">
        <v>45536</v>
      </c>
      <c r="B192" s="4">
        <f>IFERROR(HLOOKUP(YEAR(A192),'Table 1'!$A$2:$V$14,(MONTH(SELIC!A192)+1),0),0)</f>
        <v>0</v>
      </c>
      <c r="C192" s="3" t="str">
        <f>IF(QuitaPGFN!$A$16="","",IF($B191="","",IF($A192=QuitaPGFN!$A$16,0,IF($A192&gt;QuitaPGFN!$A$16,IF($A191=QuitaPGFN!$A$16,0.01,C191+B191),IF($A193=QuitaPGFN!$A$16,0.01,C193+B193)))))</f>
        <v/>
      </c>
      <c r="D192" s="3">
        <f t="shared" si="2"/>
        <v>0</v>
      </c>
    </row>
    <row r="193" spans="1:4" x14ac:dyDescent="0.35">
      <c r="A193" s="2">
        <v>45566</v>
      </c>
      <c r="B193" s="4">
        <f>IFERROR(HLOOKUP(YEAR(A193),'Table 1'!$A$2:$V$14,(MONTH(SELIC!A193)+1),0),0)</f>
        <v>0</v>
      </c>
      <c r="C193" s="3" t="str">
        <f>IF(QuitaPGFN!$A$16="","",IF($B192="","",IF($A193=QuitaPGFN!$A$16,0,IF($A193&gt;QuitaPGFN!$A$16,IF($A192=QuitaPGFN!$A$16,0.01,C192+B192),IF($A194=QuitaPGFN!$A$16,0.01,C194+B194)))))</f>
        <v/>
      </c>
      <c r="D193" s="3">
        <f t="shared" si="2"/>
        <v>0</v>
      </c>
    </row>
    <row r="194" spans="1:4" x14ac:dyDescent="0.35">
      <c r="A194" s="2">
        <v>45597</v>
      </c>
      <c r="B194" s="4">
        <f>IFERROR(HLOOKUP(YEAR(A194),'Table 1'!$A$2:$V$14,(MONTH(SELIC!A194)+1),0),0)</f>
        <v>0</v>
      </c>
      <c r="C194" s="3" t="str">
        <f>IF(QuitaPGFN!$A$16="","",IF($B193="","",IF($A194=QuitaPGFN!$A$16,0,IF($A194&gt;QuitaPGFN!$A$16,IF($A193=QuitaPGFN!$A$16,0.01,C193+B193),IF($A195=QuitaPGFN!$A$16,0.01,C195+B195)))))</f>
        <v/>
      </c>
      <c r="D194" s="3">
        <f t="shared" si="2"/>
        <v>0</v>
      </c>
    </row>
    <row r="195" spans="1:4" x14ac:dyDescent="0.35">
      <c r="A195" s="2">
        <v>45627</v>
      </c>
      <c r="B195" s="4">
        <f>IFERROR(HLOOKUP(YEAR(A195),'Table 1'!$A$2:$V$14,(MONTH(SELIC!A195)+1),0),0)</f>
        <v>0</v>
      </c>
      <c r="C195" s="3" t="str">
        <f>IF(QuitaPGFN!$A$16="","",IF($B194="","",IF($A195=QuitaPGFN!$A$16,0,IF($A195&gt;QuitaPGFN!$A$16,IF($A194=QuitaPGFN!$A$16,0.01,C194+B194),IF($A196=QuitaPGFN!$A$16,0.01,C196+B196)))))</f>
        <v/>
      </c>
      <c r="D195" s="3">
        <f t="shared" si="2"/>
        <v>0</v>
      </c>
    </row>
    <row r="196" spans="1:4" x14ac:dyDescent="0.35">
      <c r="A196" s="2">
        <v>45658</v>
      </c>
      <c r="B196" s="4">
        <f>IFERROR(HLOOKUP(YEAR(A196),'Table 1'!$A$2:$V$14,(MONTH(SELIC!A196)+1),0),0)</f>
        <v>0</v>
      </c>
      <c r="C196" s="3" t="str">
        <f>IF(QuitaPGFN!$A$16="","",IF($B195="","",IF($A196=QuitaPGFN!$A$16,0,IF($A196&gt;QuitaPGFN!$A$16,IF($A195=QuitaPGFN!$A$16,0.01,C195+B195),IF($A197=QuitaPGFN!$A$16,0.01,C197+B197)))))</f>
        <v/>
      </c>
      <c r="D196" s="3">
        <f t="shared" ref="D196:D217" si="3">D197+B196</f>
        <v>0</v>
      </c>
    </row>
    <row r="197" spans="1:4" x14ac:dyDescent="0.35">
      <c r="A197" s="2">
        <v>45689</v>
      </c>
      <c r="B197" s="4">
        <f>IFERROR(HLOOKUP(YEAR(A197),'Table 1'!$A$2:$V$14,(MONTH(SELIC!A197)+1),0),0)</f>
        <v>0</v>
      </c>
      <c r="C197" s="3" t="str">
        <f>IF(QuitaPGFN!$A$16="","",IF($B196="","",IF($A197=QuitaPGFN!$A$16,0,IF($A197&gt;QuitaPGFN!$A$16,IF($A196=QuitaPGFN!$A$16,0.01,C196+B196),IF($A198=QuitaPGFN!$A$16,0.01,C198+B198)))))</f>
        <v/>
      </c>
      <c r="D197" s="3">
        <f t="shared" si="3"/>
        <v>0</v>
      </c>
    </row>
    <row r="198" spans="1:4" x14ac:dyDescent="0.35">
      <c r="A198" s="2">
        <v>45717</v>
      </c>
      <c r="B198" s="4">
        <f>IFERROR(HLOOKUP(YEAR(A198),'Table 1'!$A$2:$V$14,(MONTH(SELIC!A198)+1),0),0)</f>
        <v>0</v>
      </c>
      <c r="C198" s="3" t="str">
        <f>IF(QuitaPGFN!$A$16="","",IF($B197="","",IF($A198=QuitaPGFN!$A$16,0,IF($A198&gt;QuitaPGFN!$A$16,IF($A197=QuitaPGFN!$A$16,0.01,C197+B197),IF($A199=QuitaPGFN!$A$16,0.01,C199+B199)))))</f>
        <v/>
      </c>
      <c r="D198" s="3">
        <f t="shared" si="3"/>
        <v>0</v>
      </c>
    </row>
    <row r="199" spans="1:4" x14ac:dyDescent="0.35">
      <c r="A199" s="2">
        <v>45748</v>
      </c>
      <c r="B199" s="4">
        <f>IFERROR(HLOOKUP(YEAR(A199),'Table 1'!$A$2:$V$14,(MONTH(SELIC!A199)+1),0),0)</f>
        <v>0</v>
      </c>
      <c r="C199" s="3" t="str">
        <f>IF(QuitaPGFN!$A$16="","",IF($B198="","",IF($A199=QuitaPGFN!$A$16,0,IF($A199&gt;QuitaPGFN!$A$16,IF($A198=QuitaPGFN!$A$16,0.01,C198+B198),IF($A200=QuitaPGFN!$A$16,0.01,C200+B200)))))</f>
        <v/>
      </c>
      <c r="D199" s="3">
        <f t="shared" si="3"/>
        <v>0</v>
      </c>
    </row>
    <row r="200" spans="1:4" x14ac:dyDescent="0.35">
      <c r="A200" s="2">
        <v>45778</v>
      </c>
      <c r="B200" s="4">
        <f>IFERROR(HLOOKUP(YEAR(A200),'Table 1'!$A$2:$V$14,(MONTH(SELIC!A200)+1),0),0)</f>
        <v>0</v>
      </c>
      <c r="C200" s="3" t="str">
        <f>IF(QuitaPGFN!$A$16="","",IF($B199="","",IF($A200=QuitaPGFN!$A$16,0,IF($A200&gt;QuitaPGFN!$A$16,IF($A199=QuitaPGFN!$A$16,0.01,C199+B199),IF($A201=QuitaPGFN!$A$16,0.01,C201+B201)))))</f>
        <v/>
      </c>
      <c r="D200" s="3">
        <f t="shared" si="3"/>
        <v>0</v>
      </c>
    </row>
    <row r="201" spans="1:4" x14ac:dyDescent="0.35">
      <c r="A201" s="2">
        <v>45809</v>
      </c>
      <c r="B201" s="4">
        <f>IFERROR(HLOOKUP(YEAR(A201),'Table 1'!$A$2:$V$14,(MONTH(SELIC!A201)+1),0),0)</f>
        <v>0</v>
      </c>
      <c r="C201" s="3" t="str">
        <f>IF(QuitaPGFN!$A$16="","",IF($B200="","",IF($A201=QuitaPGFN!$A$16,0,IF($A201&gt;QuitaPGFN!$A$16,IF($A200=QuitaPGFN!$A$16,0.01,C200+B200),IF($A202=QuitaPGFN!$A$16,0.01,C202+B202)))))</f>
        <v/>
      </c>
      <c r="D201" s="3">
        <f t="shared" si="3"/>
        <v>0</v>
      </c>
    </row>
    <row r="202" spans="1:4" x14ac:dyDescent="0.35">
      <c r="A202" s="2">
        <v>45839</v>
      </c>
      <c r="B202" s="4">
        <f>IFERROR(HLOOKUP(YEAR(A202),'Table 1'!$A$2:$V$14,(MONTH(SELIC!A202)+1),0),0)</f>
        <v>0</v>
      </c>
      <c r="C202" s="3" t="str">
        <f>IF(QuitaPGFN!$A$16="","",IF($B201="","",IF($A202=QuitaPGFN!$A$16,0,IF($A202&gt;QuitaPGFN!$A$16,IF($A201=QuitaPGFN!$A$16,0.01,C201+B201),IF($A203=QuitaPGFN!$A$16,0.01,C203+B203)))))</f>
        <v/>
      </c>
      <c r="D202" s="3">
        <f t="shared" si="3"/>
        <v>0</v>
      </c>
    </row>
    <row r="203" spans="1:4" x14ac:dyDescent="0.35">
      <c r="A203" s="2">
        <v>45870</v>
      </c>
      <c r="B203" s="4">
        <f>IFERROR(HLOOKUP(YEAR(A203),'Table 1'!$A$2:$V$14,(MONTH(SELIC!A203)+1),0),0)</f>
        <v>0</v>
      </c>
      <c r="C203" s="3" t="str">
        <f>IF(QuitaPGFN!$A$16="","",IF($B202="","",IF($A203=QuitaPGFN!$A$16,0,IF($A203&gt;QuitaPGFN!$A$16,IF($A202=QuitaPGFN!$A$16,0.01,C202+B202),IF($A204=QuitaPGFN!$A$16,0.01,C204+B204)))))</f>
        <v/>
      </c>
      <c r="D203" s="3">
        <f t="shared" si="3"/>
        <v>0</v>
      </c>
    </row>
    <row r="204" spans="1:4" x14ac:dyDescent="0.35">
      <c r="A204" s="2">
        <v>45901</v>
      </c>
      <c r="B204" s="4">
        <f>IFERROR(HLOOKUP(YEAR(A204),'Table 1'!$A$2:$V$14,(MONTH(SELIC!A204)+1),0),0)</f>
        <v>0</v>
      </c>
      <c r="C204" s="3" t="str">
        <f>IF(QuitaPGFN!$A$16="","",IF($B203="","",IF($A204=QuitaPGFN!$A$16,0,IF($A204&gt;QuitaPGFN!$A$16,IF($A203=QuitaPGFN!$A$16,0.01,C203+B203),IF($A205=QuitaPGFN!$A$16,0.01,C205+B205)))))</f>
        <v/>
      </c>
      <c r="D204" s="3">
        <f t="shared" si="3"/>
        <v>0</v>
      </c>
    </row>
    <row r="205" spans="1:4" x14ac:dyDescent="0.35">
      <c r="A205" s="2">
        <v>45931</v>
      </c>
      <c r="B205" s="4">
        <f>IFERROR(HLOOKUP(YEAR(A205),'Table 1'!$A$2:$V$14,(MONTH(SELIC!A205)+1),0),0)</f>
        <v>0</v>
      </c>
      <c r="C205" s="3" t="str">
        <f>IF(QuitaPGFN!$A$16="","",IF($B204="","",IF($A205=QuitaPGFN!$A$16,0,IF($A205&gt;QuitaPGFN!$A$16,IF($A204=QuitaPGFN!$A$16,0.01,C204+B204),IF($A206=QuitaPGFN!$A$16,0.01,C206+B206)))))</f>
        <v/>
      </c>
      <c r="D205" s="3">
        <f t="shared" si="3"/>
        <v>0</v>
      </c>
    </row>
    <row r="206" spans="1:4" x14ac:dyDescent="0.35">
      <c r="A206" s="2">
        <v>45962</v>
      </c>
      <c r="B206" s="4">
        <f>IFERROR(HLOOKUP(YEAR(A206),'Table 1'!$A$2:$V$14,(MONTH(SELIC!A206)+1),0),0)</f>
        <v>0</v>
      </c>
      <c r="C206" s="3" t="str">
        <f>IF(QuitaPGFN!$A$16="","",IF($B205="","",IF($A206=QuitaPGFN!$A$16,0,IF($A206&gt;QuitaPGFN!$A$16,IF($A205=QuitaPGFN!$A$16,0.01,C205+B205),IF($A207=QuitaPGFN!$A$16,0.01,C207+B207)))))</f>
        <v/>
      </c>
      <c r="D206" s="3">
        <f t="shared" si="3"/>
        <v>0</v>
      </c>
    </row>
    <row r="207" spans="1:4" x14ac:dyDescent="0.35">
      <c r="A207" s="2">
        <v>45992</v>
      </c>
      <c r="B207" s="4">
        <f>IFERROR(HLOOKUP(YEAR(A207),'Table 1'!$A$2:$V$14,(MONTH(SELIC!A207)+1),0),0)</f>
        <v>0</v>
      </c>
      <c r="C207" s="3" t="str">
        <f>IF(QuitaPGFN!$A$16="","",IF($B206="","",IF($A207=QuitaPGFN!$A$16,0,IF($A207&gt;QuitaPGFN!$A$16,IF($A206=QuitaPGFN!$A$16,0.01,C206+B206),IF($A208=QuitaPGFN!$A$16,0.01,C208+B208)))))</f>
        <v/>
      </c>
      <c r="D207" s="3">
        <f t="shared" si="3"/>
        <v>0</v>
      </c>
    </row>
    <row r="208" spans="1:4" x14ac:dyDescent="0.35">
      <c r="A208" s="2">
        <v>46023</v>
      </c>
      <c r="B208" s="4">
        <f>IFERROR(HLOOKUP(YEAR(A208),'Table 1'!$A$2:$V$14,(MONTH(SELIC!A208)+1),0),0)</f>
        <v>0</v>
      </c>
      <c r="C208" s="3" t="str">
        <f>IF(QuitaPGFN!$A$16="","",IF($B207="","",IF($A208=QuitaPGFN!$A$16,0,IF($A208&gt;QuitaPGFN!$A$16,IF($A207=QuitaPGFN!$A$16,0.01,C207+B207),IF($A209=QuitaPGFN!$A$16,0.01,C209+B209)))))</f>
        <v/>
      </c>
      <c r="D208" s="3">
        <f t="shared" si="3"/>
        <v>0</v>
      </c>
    </row>
    <row r="209" spans="1:4" x14ac:dyDescent="0.35">
      <c r="A209" s="2">
        <v>46054</v>
      </c>
      <c r="B209" s="4">
        <f>IFERROR(HLOOKUP(YEAR(A209),'Table 1'!$A$2:$V$14,(MONTH(SELIC!A209)+1),0),0)</f>
        <v>0</v>
      </c>
      <c r="C209" s="3" t="str">
        <f>IF(QuitaPGFN!$A$16="","",IF($B208="","",IF($A209=QuitaPGFN!$A$16,0,IF($A209&gt;QuitaPGFN!$A$16,IF($A208=QuitaPGFN!$A$16,0.01,C208+B208),IF($A210=QuitaPGFN!$A$16,0.01,C210+B210)))))</f>
        <v/>
      </c>
      <c r="D209" s="3">
        <f t="shared" si="3"/>
        <v>0</v>
      </c>
    </row>
    <row r="210" spans="1:4" x14ac:dyDescent="0.35">
      <c r="A210" s="2">
        <v>46082</v>
      </c>
      <c r="B210" s="4">
        <f>IFERROR(HLOOKUP(YEAR(A210),'Table 1'!$A$2:$V$14,(MONTH(SELIC!A210)+1),0),0)</f>
        <v>0</v>
      </c>
      <c r="C210" s="3" t="str">
        <f>IF(QuitaPGFN!$A$16="","",IF($B209="","",IF($A210=QuitaPGFN!$A$16,0,IF($A210&gt;QuitaPGFN!$A$16,IF($A209=QuitaPGFN!$A$16,0.01,C209+B209),IF($A211=QuitaPGFN!$A$16,0.01,C211+B211)))))</f>
        <v/>
      </c>
      <c r="D210" s="3">
        <f t="shared" si="3"/>
        <v>0</v>
      </c>
    </row>
    <row r="211" spans="1:4" x14ac:dyDescent="0.35">
      <c r="A211" s="2">
        <v>46113</v>
      </c>
      <c r="B211" s="4">
        <f>IFERROR(HLOOKUP(YEAR(A211),'Table 1'!$A$2:$V$14,(MONTH(SELIC!A211)+1),0),0)</f>
        <v>0</v>
      </c>
      <c r="C211" s="3" t="str">
        <f>IF(QuitaPGFN!$A$16="","",IF($B210="","",IF($A211=QuitaPGFN!$A$16,0,IF($A211&gt;QuitaPGFN!$A$16,IF($A210=QuitaPGFN!$A$16,0.01,C210+B210),IF($A212=QuitaPGFN!$A$16,0.01,C212+B212)))))</f>
        <v/>
      </c>
      <c r="D211" s="3">
        <f t="shared" si="3"/>
        <v>0</v>
      </c>
    </row>
    <row r="212" spans="1:4" x14ac:dyDescent="0.35">
      <c r="A212" s="2">
        <v>46143</v>
      </c>
      <c r="B212" s="4">
        <f>IFERROR(HLOOKUP(YEAR(A212),'Table 1'!$A$2:$V$14,(MONTH(SELIC!A212)+1),0),0)</f>
        <v>0</v>
      </c>
      <c r="C212" s="3" t="str">
        <f>IF(QuitaPGFN!$A$16="","",IF($B211="","",IF($A212=QuitaPGFN!$A$16,0,IF($A212&gt;QuitaPGFN!$A$16,IF($A211=QuitaPGFN!$A$16,0.01,C211+B211),IF($A213=QuitaPGFN!$A$16,0.01,C213+B213)))))</f>
        <v/>
      </c>
      <c r="D212" s="3">
        <f t="shared" si="3"/>
        <v>0</v>
      </c>
    </row>
    <row r="213" spans="1:4" x14ac:dyDescent="0.35">
      <c r="A213" s="2">
        <v>46174</v>
      </c>
      <c r="B213" s="4">
        <f>IFERROR(HLOOKUP(YEAR(A213),'Table 1'!$A$2:$V$14,(MONTH(SELIC!A213)+1),0),0)</f>
        <v>0</v>
      </c>
      <c r="C213" s="3" t="str">
        <f>IF(QuitaPGFN!$A$16="","",IF($B212="","",IF($A213=QuitaPGFN!$A$16,0,IF($A213&gt;QuitaPGFN!$A$16,IF($A212=QuitaPGFN!$A$16,0.01,C212+B212),IF($A214=QuitaPGFN!$A$16,0.01,C214+B214)))))</f>
        <v/>
      </c>
      <c r="D213" s="3">
        <f t="shared" si="3"/>
        <v>0</v>
      </c>
    </row>
    <row r="214" spans="1:4" x14ac:dyDescent="0.35">
      <c r="A214" s="2">
        <v>46204</v>
      </c>
      <c r="B214" s="4">
        <f>IFERROR(HLOOKUP(YEAR(A214),'Table 1'!$A$2:$V$14,(MONTH(SELIC!A214)+1),0),0)</f>
        <v>0</v>
      </c>
      <c r="C214" s="3" t="str">
        <f>IF(QuitaPGFN!$A$16="","",IF($B213="","",IF($A214=QuitaPGFN!$A$16,0,IF($A214&gt;QuitaPGFN!$A$16,IF($A213=QuitaPGFN!$A$16,0.01,C213+B213),IF($A215=QuitaPGFN!$A$16,0.01,C215+B215)))))</f>
        <v/>
      </c>
      <c r="D214" s="3">
        <f t="shared" si="3"/>
        <v>0</v>
      </c>
    </row>
    <row r="215" spans="1:4" x14ac:dyDescent="0.35">
      <c r="A215" s="2">
        <v>46235</v>
      </c>
      <c r="B215" s="4">
        <f>IFERROR(HLOOKUP(YEAR(A215),'Table 1'!$A$2:$V$14,(MONTH(SELIC!A215)+1),0),0)</f>
        <v>0</v>
      </c>
      <c r="C215" s="3" t="str">
        <f>IF(QuitaPGFN!$A$16="","",IF($B214="","",IF($A215=QuitaPGFN!$A$16,0,IF($A215&gt;QuitaPGFN!$A$16,IF($A214=QuitaPGFN!$A$16,0.01,C214+B214),IF($A216=QuitaPGFN!$A$16,0.01,C216+B216)))))</f>
        <v/>
      </c>
      <c r="D215" s="3">
        <f t="shared" si="3"/>
        <v>0</v>
      </c>
    </row>
    <row r="216" spans="1:4" x14ac:dyDescent="0.35">
      <c r="A216" s="2">
        <v>46266</v>
      </c>
      <c r="B216" s="4">
        <f>IFERROR(HLOOKUP(YEAR(A216),'Table 1'!$A$2:$V$14,(MONTH(SELIC!A216)+1),0),0)</f>
        <v>0</v>
      </c>
      <c r="C216" s="3" t="str">
        <f>IF(QuitaPGFN!$A$16="","",IF($B215="","",IF($A216=QuitaPGFN!$A$16,0,IF($A216&gt;QuitaPGFN!$A$16,IF($A215=QuitaPGFN!$A$16,0.01,C215+B215),IF($A217=QuitaPGFN!$A$16,0.01,C217+B217)))))</f>
        <v/>
      </c>
      <c r="D216" s="3">
        <f t="shared" si="3"/>
        <v>0</v>
      </c>
    </row>
    <row r="217" spans="1:4" x14ac:dyDescent="0.35">
      <c r="A217" s="2">
        <v>46296</v>
      </c>
      <c r="B217" s="4">
        <f>IFERROR(HLOOKUP(YEAR(A217),'Table 1'!$A$2:$V$14,(MONTH(SELIC!A217)+1),0),0)</f>
        <v>0</v>
      </c>
      <c r="C217" s="3" t="str">
        <f>IF(QuitaPGFN!$A$16="","",IF($B216="","",IF($A217=QuitaPGFN!$A$16,0,IF($A217&gt;QuitaPGFN!$A$16,IF($A216=QuitaPGFN!$A$16,0.01,C216+B216),IF($A218=QuitaPGFN!$A$16,0.01,C218+B218)))))</f>
        <v/>
      </c>
      <c r="D217" s="3">
        <f t="shared" si="3"/>
        <v>0</v>
      </c>
    </row>
  </sheetData>
  <sheetProtection algorithmName="SHA-512" hashValue="UBZnVzN67AvJbiMNlQWf/S7pdRgicDuyMwurgcdK4iUM0TiQZX3mACuD8k9H5hIafTQgBUhqdXuk9aNrd8VAYw==" saltValue="8PEDRh3KHNGRPBmydC1T4w==" spinCount="100000" sheet="1" objects="1" scenarios="1"/>
  <mergeCells count="1">
    <mergeCell ref="A1:D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F08B6-8582-420C-B668-36CC167304FE}">
  <dimension ref="A1:K14"/>
  <sheetViews>
    <sheetView topLeftCell="D1" workbookViewId="0">
      <selection activeCell="H23" sqref="H23"/>
    </sheetView>
  </sheetViews>
  <sheetFormatPr defaultRowHeight="14.5" x14ac:dyDescent="0.35"/>
  <cols>
    <col min="1" max="9" width="10.7265625" bestFit="1" customWidth="1"/>
    <col min="10" max="11" width="11.7265625" bestFit="1" customWidth="1"/>
  </cols>
  <sheetData>
    <row r="1" spans="1:11" x14ac:dyDescent="0.35">
      <c r="A1" t="s">
        <v>840</v>
      </c>
      <c r="B1" t="s">
        <v>841</v>
      </c>
      <c r="C1" t="s">
        <v>842</v>
      </c>
      <c r="D1" t="s">
        <v>843</v>
      </c>
      <c r="E1" t="s">
        <v>844</v>
      </c>
      <c r="F1" t="s">
        <v>845</v>
      </c>
      <c r="G1" t="s">
        <v>846</v>
      </c>
      <c r="H1" t="s">
        <v>847</v>
      </c>
      <c r="I1" t="s">
        <v>848</v>
      </c>
      <c r="J1" t="s">
        <v>849</v>
      </c>
      <c r="K1" t="s">
        <v>850</v>
      </c>
    </row>
    <row r="2" spans="1:11" x14ac:dyDescent="0.35">
      <c r="A2" t="s">
        <v>851</v>
      </c>
      <c r="B2">
        <v>2013</v>
      </c>
      <c r="C2">
        <v>2014</v>
      </c>
      <c r="D2">
        <v>2015</v>
      </c>
      <c r="E2">
        <v>2016</v>
      </c>
      <c r="F2">
        <v>2017</v>
      </c>
      <c r="G2">
        <v>2018</v>
      </c>
      <c r="H2">
        <v>2019</v>
      </c>
      <c r="I2">
        <v>2020</v>
      </c>
      <c r="J2">
        <v>2021</v>
      </c>
      <c r="K2">
        <v>2022</v>
      </c>
    </row>
    <row r="3" spans="1:11" x14ac:dyDescent="0.35">
      <c r="A3" t="s">
        <v>852</v>
      </c>
      <c r="B3">
        <v>6.0000000000000001E-3</v>
      </c>
      <c r="C3">
        <v>8.5000000000000006E-3</v>
      </c>
      <c r="D3">
        <v>9.4000000000000004E-3</v>
      </c>
      <c r="E3">
        <v>1.06E-2</v>
      </c>
      <c r="F3">
        <v>1.09E-2</v>
      </c>
      <c r="G3">
        <v>5.7999999999999996E-3</v>
      </c>
      <c r="H3">
        <v>5.4000000000000003E-3</v>
      </c>
      <c r="I3">
        <v>3.8E-3</v>
      </c>
      <c r="J3">
        <v>1.5E-3</v>
      </c>
      <c r="K3">
        <v>7.3000000000000001E-3</v>
      </c>
    </row>
    <row r="4" spans="1:11" x14ac:dyDescent="0.35">
      <c r="A4" t="s">
        <v>853</v>
      </c>
      <c r="B4">
        <v>4.8999999999999998E-3</v>
      </c>
      <c r="C4">
        <v>7.9000000000000008E-3</v>
      </c>
      <c r="D4">
        <v>8.2000000000000007E-3</v>
      </c>
      <c r="E4">
        <v>0.01</v>
      </c>
      <c r="F4">
        <v>8.6999999999999994E-3</v>
      </c>
      <c r="G4">
        <v>4.7000000000000002E-3</v>
      </c>
      <c r="H4">
        <v>4.8999999999999998E-3</v>
      </c>
      <c r="I4">
        <v>2.8999999999999998E-3</v>
      </c>
      <c r="J4">
        <v>1.2999999999999999E-3</v>
      </c>
      <c r="K4">
        <v>7.6E-3</v>
      </c>
    </row>
    <row r="5" spans="1:11" x14ac:dyDescent="0.35">
      <c r="A5" t="s">
        <v>854</v>
      </c>
      <c r="B5">
        <v>5.4999999999999997E-3</v>
      </c>
      <c r="C5">
        <v>7.7000000000000002E-3</v>
      </c>
      <c r="D5">
        <v>1.04E-2</v>
      </c>
      <c r="E5">
        <v>1.1599999999999999E-2</v>
      </c>
      <c r="F5">
        <v>1.0500000000000001E-2</v>
      </c>
      <c r="G5">
        <v>5.3E-3</v>
      </c>
      <c r="H5">
        <v>4.7000000000000002E-3</v>
      </c>
      <c r="I5">
        <v>3.3999999999999998E-3</v>
      </c>
      <c r="J5">
        <v>2E-3</v>
      </c>
      <c r="K5">
        <v>9.2999999999999992E-3</v>
      </c>
    </row>
    <row r="6" spans="1:11" x14ac:dyDescent="0.35">
      <c r="A6" t="s">
        <v>855</v>
      </c>
      <c r="B6">
        <v>6.1000000000000004E-3</v>
      </c>
      <c r="C6">
        <v>8.2000000000000007E-3</v>
      </c>
      <c r="D6">
        <v>9.4999999999999998E-3</v>
      </c>
      <c r="E6">
        <v>1.06E-2</v>
      </c>
      <c r="F6">
        <v>7.9000000000000008E-3</v>
      </c>
      <c r="G6">
        <v>5.1999999999999998E-3</v>
      </c>
      <c r="H6">
        <v>5.1999999999999998E-3</v>
      </c>
      <c r="I6">
        <v>2.8E-3</v>
      </c>
      <c r="J6">
        <v>2.0999999999999999E-3</v>
      </c>
      <c r="K6">
        <v>8.3000000000000001E-3</v>
      </c>
    </row>
    <row r="7" spans="1:11" x14ac:dyDescent="0.35">
      <c r="A7" t="s">
        <v>856</v>
      </c>
      <c r="B7">
        <v>6.0000000000000001E-3</v>
      </c>
      <c r="C7">
        <v>8.6999999999999994E-3</v>
      </c>
      <c r="D7">
        <v>9.9000000000000008E-3</v>
      </c>
      <c r="E7">
        <v>1.11E-2</v>
      </c>
      <c r="F7">
        <v>9.2999999999999992E-3</v>
      </c>
      <c r="G7">
        <v>5.1999999999999998E-3</v>
      </c>
      <c r="H7">
        <v>5.4000000000000003E-3</v>
      </c>
      <c r="I7">
        <v>2.3999999999999998E-3</v>
      </c>
      <c r="J7">
        <v>2.7000000000000001E-3</v>
      </c>
      <c r="K7">
        <v>1.03E-2</v>
      </c>
    </row>
    <row r="8" spans="1:11" x14ac:dyDescent="0.35">
      <c r="A8" t="s">
        <v>857</v>
      </c>
      <c r="B8">
        <v>6.1000000000000004E-3</v>
      </c>
      <c r="C8">
        <v>8.2000000000000007E-3</v>
      </c>
      <c r="D8">
        <v>1.0699999999999999E-2</v>
      </c>
      <c r="E8">
        <v>1.1599999999999999E-2</v>
      </c>
      <c r="F8">
        <v>8.0999999999999996E-3</v>
      </c>
      <c r="G8">
        <v>5.1999999999999998E-3</v>
      </c>
      <c r="H8">
        <v>4.7000000000000002E-3</v>
      </c>
      <c r="I8">
        <v>2.0999999999999999E-3</v>
      </c>
      <c r="J8">
        <v>3.0999999999999999E-3</v>
      </c>
      <c r="K8">
        <v>1.0200000000000001E-2</v>
      </c>
    </row>
    <row r="9" spans="1:11" x14ac:dyDescent="0.35">
      <c r="A9" t="s">
        <v>858</v>
      </c>
      <c r="B9">
        <v>7.1999999999999998E-3</v>
      </c>
      <c r="C9">
        <v>9.4999999999999998E-3</v>
      </c>
      <c r="D9">
        <v>1.18E-2</v>
      </c>
      <c r="E9">
        <v>1.11E-2</v>
      </c>
      <c r="F9">
        <v>8.0000000000000002E-3</v>
      </c>
      <c r="G9">
        <v>5.4000000000000003E-3</v>
      </c>
      <c r="H9">
        <v>5.7000000000000002E-3</v>
      </c>
      <c r="I9">
        <v>1.9E-3</v>
      </c>
      <c r="J9">
        <v>3.5999999999999999E-3</v>
      </c>
      <c r="K9">
        <v>1.03E-2</v>
      </c>
    </row>
    <row r="10" spans="1:11" x14ac:dyDescent="0.35">
      <c r="A10" t="s">
        <v>859</v>
      </c>
      <c r="B10">
        <v>7.1000000000000004E-3</v>
      </c>
      <c r="C10">
        <v>8.6999999999999994E-3</v>
      </c>
      <c r="D10">
        <v>1.11E-2</v>
      </c>
      <c r="E10">
        <v>1.2200000000000001E-2</v>
      </c>
      <c r="F10">
        <v>8.0000000000000002E-3</v>
      </c>
      <c r="G10">
        <v>5.7000000000000002E-3</v>
      </c>
      <c r="H10">
        <v>5.0000000000000001E-3</v>
      </c>
      <c r="I10">
        <v>1.6000000000000001E-3</v>
      </c>
      <c r="J10">
        <v>4.3E-3</v>
      </c>
      <c r="K10">
        <v>1.17E-2</v>
      </c>
    </row>
    <row r="11" spans="1:11" x14ac:dyDescent="0.35">
      <c r="A11" t="s">
        <v>860</v>
      </c>
      <c r="B11">
        <v>7.1000000000000004E-3</v>
      </c>
      <c r="C11">
        <v>9.1000000000000004E-3</v>
      </c>
      <c r="D11">
        <v>1.11E-2</v>
      </c>
      <c r="E11">
        <v>1.11E-2</v>
      </c>
      <c r="F11">
        <v>6.4000000000000003E-3</v>
      </c>
      <c r="G11">
        <v>4.7000000000000002E-3</v>
      </c>
      <c r="H11">
        <v>4.5999999999999999E-3</v>
      </c>
      <c r="I11">
        <v>1.6000000000000001E-3</v>
      </c>
      <c r="J11">
        <v>4.4000000000000003E-3</v>
      </c>
      <c r="K11">
        <v>1.0699999999999999E-2</v>
      </c>
    </row>
    <row r="12" spans="1:11" x14ac:dyDescent="0.35">
      <c r="A12" t="s">
        <v>861</v>
      </c>
      <c r="B12">
        <v>8.0999999999999996E-3</v>
      </c>
      <c r="C12">
        <v>9.4999999999999998E-3</v>
      </c>
      <c r="D12">
        <v>1.11E-2</v>
      </c>
      <c r="E12">
        <v>1.0500000000000001E-2</v>
      </c>
      <c r="F12">
        <v>6.4000000000000003E-3</v>
      </c>
      <c r="G12">
        <v>5.4000000000000003E-3</v>
      </c>
      <c r="H12">
        <v>4.7999999999999996E-3</v>
      </c>
      <c r="I12">
        <v>1.6000000000000001E-3</v>
      </c>
      <c r="J12">
        <v>4.8999999999999998E-3</v>
      </c>
      <c r="K12">
        <v>1.0200000000000001E-2</v>
      </c>
    </row>
    <row r="13" spans="1:11" x14ac:dyDescent="0.35">
      <c r="A13" t="s">
        <v>862</v>
      </c>
      <c r="B13">
        <v>7.1999999999999998E-3</v>
      </c>
      <c r="C13">
        <v>8.3999999999999995E-3</v>
      </c>
      <c r="D13">
        <v>1.06E-2</v>
      </c>
      <c r="E13">
        <v>1.04E-2</v>
      </c>
      <c r="F13">
        <v>5.7000000000000002E-3</v>
      </c>
      <c r="G13">
        <v>4.8999999999999998E-3</v>
      </c>
      <c r="H13">
        <v>3.8E-3</v>
      </c>
      <c r="I13">
        <v>1.5E-3</v>
      </c>
      <c r="J13">
        <v>5.8999999999999999E-3</v>
      </c>
      <c r="K13">
        <v>1.0200000000000001E-2</v>
      </c>
    </row>
    <row r="14" spans="1:11" x14ac:dyDescent="0.35">
      <c r="A14" t="s">
        <v>863</v>
      </c>
      <c r="B14">
        <v>7.9000000000000008E-3</v>
      </c>
      <c r="C14">
        <v>9.5999999999999992E-3</v>
      </c>
      <c r="D14">
        <v>1.1599999999999999E-2</v>
      </c>
      <c r="E14">
        <v>1.12E-2</v>
      </c>
      <c r="F14">
        <v>5.4000000000000003E-3</v>
      </c>
      <c r="G14">
        <v>4.8999999999999998E-3</v>
      </c>
      <c r="H14">
        <v>3.7000000000000002E-3</v>
      </c>
      <c r="I14">
        <v>1.6000000000000001E-3</v>
      </c>
      <c r="J14">
        <v>7.7000000000000002E-3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e c b e d 5 9 - 0 2 e 1 - 4 e 1 5 - b 1 e f - 0 6 c 3 6 e 6 8 a 4 6 9 "   x m l n s = " h t t p : / / s c h e m a s . m i c r o s o f t . c o m / D a t a M a s h u p " > A A A A A B w E A A B Q S w M E F A A C A A g A r l C B V Z Z o b L K j A A A A 9 g A A A B I A H A B D b 2 5 m a W c v U G F j a 2 F n Z S 5 4 b W w g o h g A K K A U A A A A A A A A A A A A A A A A A A A A A A A A A A A A h Y 9 N D o I w G E S v Q r q n f 2 4 M + S i J b i U x m h i 3 T a n Q C I X Q Y r m b C 4 / k F c Q o 6 s 7 l v H m L m f v 1 B t n Y 1 N F F 9 8 6 0 N k U M U x R p q 9 r C 2 D J F g z / F S 5 Q J 2 E p 1 l q W O J t m 6 Z H R F i i r v u 4 S Q E A I O C 9 z 2 J e G U M n L M N 3 t V 6 U a i j 2 z + y 7 G x z k u r N B J w e I 0 R H D N G M e c c U y A z h N z Y r 8 C n v c / 2 B 8 J 6 q P 3 Q a 9 H 5 e L U D M k c g 7 w / i A V B L A w Q U A A I A C A C u U I F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l C B V V v O j 1 Q X A Q A A W w I A A B M A H A B G b 3 J t d W x h c y 9 T Z W N 0 a W 9 u M S 5 t I K I Y A C i g F A A A A A A A A A A A A A A A A A A A A A A A A A A A A H W Q T U v E M B R F 9 4 X + h 1 A 3 H W g b 4 7 c O L m T E t e D A L M T F a / u m E 0 m T k r w 6 I 6 X / 3 X Q + Q M R k k + S c J N w b h x V J o 9 n b Y R b z O I o j t w G L N T t L l l A q Z C J h j 0 w h x R H z 4 8 V o Q g 9 W W B a v 0 G A 6 L R Y T 1 O T S Z E P U u Q f O t 9 t t 0 Z i v o r T c Y o W S Y I 0 1 W l C 8 o 9 x D c K 7 X Z B w 3 V v q b U I H J y c q y J 7 A S e A c N t D g d y D H v w F a o j n t O s I O 8 x v y z t 9 4 6 V L J K Z r P s k O 4 Z C I R P t 0 8 5 i P F 9 A h 9 H 6 Q v J z r A n R T 5 I b a Z a + 4 b F 0 o J 2 a 2 P b h V F 9 q 5 f f H b p 0 / 1 Q 2 D M k B i i R j 5 A U j 3 N G Y s R O / O H H d t y X a X + Y y a K 6 C 5 j p o b o L m N m j u g u Y + a M R 5 W I k / a p z F k d T / f + 7 8 B 1 B L A Q I t A B Q A A g A I A K 5 Q g V W W a G y y o w A A A P Y A A A A S A A A A A A A A A A A A A A A A A A A A A A B D b 2 5 m a W c v U G F j a 2 F n Z S 5 4 b W x Q S w E C L Q A U A A I A C A C u U I F V D 8 r p q 6 Q A A A D p A A A A E w A A A A A A A A A A A A A A A A D v A A A A W 0 N v b n R l b n R f V H l w Z X N d L n h t b F B L A Q I t A B Q A A g A I A K 5 Q g V V b z o 9 U F w E A A F s C A A A T A A A A A A A A A A A A A A A A A O A B A A B G b 3 J t d W x h c y 9 T Z W N 0 a W 9 u M S 5 t U E s F B g A A A A A D A A M A w g A A A E Q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U O A A A A A A A A Q w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R h Y m x l X z E i I C 8 + P E V u d H J 5 I F R 5 c G U 9 I k Z p b G x l Z E N v b X B s Z X R l U m V z d W x 0 V G 9 X b 3 J r c 2 h l Z X Q i I F Z h b H V l P S J s M S I g L z 4 8 R W 5 0 c n k g V H l w Z T 0 i R m l s b E N v b H V t b l R 5 c G V z I i B W Y W x 1 Z T 0 i c 0 J n V U Z C U V V G Q l F V R k J R V T 0 i I C 8 + P E V u d H J 5 I F R 5 c G U 9 I k Z p b G x M Y X N 0 V X B k Y X R l Z C I g V m F s d W U 9 I m Q y M D I y L T E y L T A x V D E z O j A 1 O j I 5 L j c z O T Q y O T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l F 1 Z X J 5 S U Q i I F Z h b H V l P S J z O D F k Y j l h Z D U t O D k x Z S 0 0 Z D R j L T g y Z m M t Y j Z h M j k y N D Z i M T V l I i A v P j x F b n R y e S B U e X B l P S J G a W x s Q 2 9 1 b n Q i I F Z h b H V l P S J s M T M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S A x L 0 F 1 d G 9 S Z W 1 v d m V k Q 2 9 s d W 1 u c z E u e 0 N v b H V t b j E s M H 0 m c X V v d D s s J n F 1 b 3 Q 7 U 2 V j d G l v b j E v V G F i b G U g M S 9 B d X R v U m V t b 3 Z l Z E N v b H V t b n M x L n t D b 2 x 1 b W 4 y L D F 9 J n F 1 b 3 Q 7 L C Z x d W 9 0 O 1 N l Y 3 R p b 2 4 x L 1 R h Y m x l I D E v Q X V 0 b 1 J l b W 9 2 Z W R D b 2 x 1 b W 5 z M S 5 7 Q 2 9 s d W 1 u M y w y f S Z x d W 9 0 O y w m c X V v d D t T Z W N 0 a W 9 u M S 9 U Y W J s Z S A x L 0 F 1 d G 9 S Z W 1 v d m V k Q 2 9 s d W 1 u c z E u e 0 N v b H V t b j Q s M 3 0 m c X V v d D s s J n F 1 b 3 Q 7 U 2 V j d G l v b j E v V G F i b G U g M S 9 B d X R v U m V t b 3 Z l Z E N v b H V t b n M x L n t D b 2 x 1 b W 4 1 L D R 9 J n F 1 b 3 Q 7 L C Z x d W 9 0 O 1 N l Y 3 R p b 2 4 x L 1 R h Y m x l I D E v Q X V 0 b 1 J l b W 9 2 Z W R D b 2 x 1 b W 5 z M S 5 7 Q 2 9 s d W 1 u N i w 1 f S Z x d W 9 0 O y w m c X V v d D t T Z W N 0 a W 9 u M S 9 U Y W J s Z S A x L 0 F 1 d G 9 S Z W 1 v d m V k Q 2 9 s d W 1 u c z E u e 0 N v b H V t b j c s N n 0 m c X V v d D s s J n F 1 b 3 Q 7 U 2 V j d G l v b j E v V G F i b G U g M S 9 B d X R v U m V t b 3 Z l Z E N v b H V t b n M x L n t D b 2 x 1 b W 4 4 L D d 9 J n F 1 b 3 Q 7 L C Z x d W 9 0 O 1 N l Y 3 R p b 2 4 x L 1 R h Y m x l I D E v Q X V 0 b 1 J l b W 9 2 Z W R D b 2 x 1 b W 5 z M S 5 7 Q 2 9 s d W 1 u O S w 4 f S Z x d W 9 0 O y w m c X V v d D t T Z W N 0 a W 9 u M S 9 U Y W J s Z S A x L 0 F 1 d G 9 S Z W 1 v d m V k Q 2 9 s d W 1 u c z E u e 0 N v b H V t b j E w L D l 9 J n F 1 b 3 Q 7 L C Z x d W 9 0 O 1 N l Y 3 R p b 2 4 x L 1 R h Y m x l I D E v Q X V 0 b 1 J l b W 9 2 Z W R D b 2 x 1 b W 5 z M S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U Y W J s Z S A x L 0 F 1 d G 9 S Z W 1 v d m V k Q 2 9 s d W 1 u c z E u e 0 N v b H V t b j E s M H 0 m c X V v d D s s J n F 1 b 3 Q 7 U 2 V j d G l v b j E v V G F i b G U g M S 9 B d X R v U m V t b 3 Z l Z E N v b H V t b n M x L n t D b 2 x 1 b W 4 y L D F 9 J n F 1 b 3 Q 7 L C Z x d W 9 0 O 1 N l Y 3 R p b 2 4 x L 1 R h Y m x l I D E v Q X V 0 b 1 J l b W 9 2 Z W R D b 2 x 1 b W 5 z M S 5 7 Q 2 9 s d W 1 u M y w y f S Z x d W 9 0 O y w m c X V v d D t T Z W N 0 a W 9 u M S 9 U Y W J s Z S A x L 0 F 1 d G 9 S Z W 1 v d m V k Q 2 9 s d W 1 u c z E u e 0 N v b H V t b j Q s M 3 0 m c X V v d D s s J n F 1 b 3 Q 7 U 2 V j d G l v b j E v V G F i b G U g M S 9 B d X R v U m V t b 3 Z l Z E N v b H V t b n M x L n t D b 2 x 1 b W 4 1 L D R 9 J n F 1 b 3 Q 7 L C Z x d W 9 0 O 1 N l Y 3 R p b 2 4 x L 1 R h Y m x l I D E v Q X V 0 b 1 J l b W 9 2 Z W R D b 2 x 1 b W 5 z M S 5 7 Q 2 9 s d W 1 u N i w 1 f S Z x d W 9 0 O y w m c X V v d D t T Z W N 0 a W 9 u M S 9 U Y W J s Z S A x L 0 F 1 d G 9 S Z W 1 v d m V k Q 2 9 s d W 1 u c z E u e 0 N v b H V t b j c s N n 0 m c X V v d D s s J n F 1 b 3 Q 7 U 2 V j d G l v b j E v V G F i b G U g M S 9 B d X R v U m V t b 3 Z l Z E N v b H V t b n M x L n t D b 2 x 1 b W 4 4 L D d 9 J n F 1 b 3 Q 7 L C Z x d W 9 0 O 1 N l Y 3 R p b 2 4 x L 1 R h Y m x l I D E v Q X V 0 b 1 J l b W 9 2 Z W R D b 2 x 1 b W 5 z M S 5 7 Q 2 9 s d W 1 u O S w 4 f S Z x d W 9 0 O y w m c X V v d D t T Z W N 0 a W 9 u M S 9 U Y W J s Z S A x L 0 F 1 d G 9 S Z W 1 v d m V k Q 2 9 s d W 1 u c z E u e 0 N v b H V t b j E w L D l 9 J n F 1 b 3 Q 7 L C Z x d W 9 0 O 1 N l Y 3 R p b 2 4 x L 1 R h Y m x l I D E v Q X V 0 b 1 J l b W 9 2 Z W R D b 2 x 1 b W 5 z M S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S U y M D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R G F 0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S U y M D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V E s j S o 3 m 1 M h M M o S e f U e 9 4 A A A A A A g A A A A A A E G Y A A A A B A A A g A A A A U s h x Z B r + A i R w y 2 / c o b s K z C y F r R A U T n z n F T C 2 Q h 4 + S s I A A A A A D o A A A A A C A A A g A A A A Y G F 8 N F 8 h r O L I 4 F C O p 3 Y T U y Q + L 0 T F + e S Z G + / 6 b U y x z a 5 Q A A A A S i G 8 d + 8 k H R E Y n N l R p k g 4 J 8 1 o U i D n x 6 + F t F D 0 V Y a 0 N J q w F n B Q T P r M m U P r 0 S W T L O u U r n p e e t k A 4 A 5 7 r Y h y 6 f K z + O 6 V Y I M H r a + Q 3 9 c M Z H N z w L d A A A A A H G Q a f o v i u v P 4 g a d D n F k f N 2 i / r T d 7 3 A K H C v 7 Y o 3 u h F M E j p 9 g n h A B 0 T F + Q R 8 u L N G G N J G S a r V 2 K 4 E n w + K l M u i K z p w = = < / D a t a M a s h u p > 
</file>

<file path=customXml/itemProps1.xml><?xml version="1.0" encoding="utf-8"?>
<ds:datastoreItem xmlns:ds="http://schemas.openxmlformats.org/officeDocument/2006/customXml" ds:itemID="{1B6C8D7C-C06B-4561-B2C0-FA2073E0D3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71</vt:i4>
      </vt:variant>
    </vt:vector>
  </HeadingPairs>
  <TitlesOfParts>
    <vt:vector size="75" baseType="lpstr">
      <vt:lpstr>QuitaPGFN</vt:lpstr>
      <vt:lpstr>MODALIDADES</vt:lpstr>
      <vt:lpstr>SELIC</vt:lpstr>
      <vt:lpstr>Table 1</vt:lpstr>
      <vt:lpstr>_0024_TRANSACAO_DEMAIS_DEBITOS</vt:lpstr>
      <vt:lpstr>_0025_TRANSACAO_DEBITOS_PREVIDENCIARIOS</vt:lpstr>
      <vt:lpstr>_0026_TRANSACAO_INDIVIDUAL__DEPENDE_DE_PREVIA_APROVACAO_DO_PDA_DA_REGIAO</vt:lpstr>
      <vt:lpstr>_0027_TRANSACAO_EXCEPCIONAL_DEMAIS_DEBITOS</vt:lpstr>
      <vt:lpstr>_0028_TRANSACAO_EXCEPCIONAL_DEBITOS_PREVIDENCIARIOS</vt:lpstr>
      <vt:lpstr>_0029_TRANSACAO_EXCEPCIONAL_CREDITO_RURAL_E_FUNDIARIO</vt:lpstr>
      <vt:lpstr>_0030_TRANSACAO_EXCEPCIONAL_SIMPLES_NACIONAL</vt:lpstr>
      <vt:lpstr>_0032_TRANSAÇÃO_NA_DÍVIDA_ATIVA_DE_PEQUENO_VALOR_DEMAIS_DÉBITOS</vt:lpstr>
      <vt:lpstr>_0033_TRANSACAO_NA_DIVIDA_ATIVA_TRIBUTARIA_DE_PEQUENO_VALOR_DEBITOS_PREVIDENCIARIOS</vt:lpstr>
      <vt:lpstr>_0034_TRANSACAO_NA_DIVIDA_ATIVA_TRIBUTARIA_DE_PEQUENO_VALOR_SIMPLES_NACIONAL</vt:lpstr>
      <vt:lpstr>_0035_REPACTUACAO_TRANSACAO_EXCEPCIONAL_DEMAIS_DEBITOS</vt:lpstr>
      <vt:lpstr>_0036_REPACTUACAO_TRANSACAO_EXCEPCIONAL_DEBITOS_PREVIDENCIARIOS</vt:lpstr>
      <vt:lpstr>_0037_REPACTUACAO_TRANSACAO_EXCEPCIONAL_CREDITO_RURAL_E_FUNDIARIO</vt:lpstr>
      <vt:lpstr>_0038_REPACTUACAO_TRANSACAO_EXCEPCIONAL_SIMPLES_NACIONAL</vt:lpstr>
      <vt:lpstr>_0041_TRANSACAO_NO_CONTENCIOSO_TRIBUTARIO</vt:lpstr>
      <vt:lpstr>_0042_TRANSACAO_DO_SETOR_DE_EVENTOS_PERSE_DEMAIS_DEBITOS</vt:lpstr>
      <vt:lpstr>_0043_TRANSACAO_DO_SETOR_DE_EVENTOS_PERSE_DEBITOS_PREVIDENCIARIOS</vt:lpstr>
      <vt:lpstr>_0044_TRANSACAO_DO_SETOR_DE_EVENTOS_PERSE_SIMPLES_NACIONAL</vt:lpstr>
      <vt:lpstr>_0045_REPACTUACAO_TRANSACAO_DO_SETOR_DE_EVENTOS_PERSE_DEMAIS_DEBITOS</vt:lpstr>
      <vt:lpstr>_0046_REPACTUACAO_TRANSACAO_DO_SETOR_DE_EVENTOS_PERSE_DEBITOS_PREVIDENCIARIOS</vt:lpstr>
      <vt:lpstr>_0047_REPACTUACAO_TRANSACAO_DO_SETOR_DE_EVENTOS_PERSE_SIMPLES_NACIONAL</vt:lpstr>
      <vt:lpstr>_0048_TRANSACAO_PARA_REGULARIZACAO_FISCAL_DO_SIMPLES_NACIONAL</vt:lpstr>
      <vt:lpstr>_2401___MICROEMPRESA_E_EMPRESA_PEQUENO_PORTE___BAIXADAS_OU_INAPTAS___PGTO_A_VISTA___REDUCAO_ATE_70</vt:lpstr>
      <vt:lpstr>_24010___DEMAIS_PESSOAS_JURIDICAS___BAIXADAS_OU_INAPTAS___ATE_24_MESES___REDUCAO_ATE_35</vt:lpstr>
      <vt:lpstr>_24011___DEMAIS_PESSOAS_JURIDICAS___BAIXADAS_OU_INAPTAS___ATE_48_MESES___REDUCAO_ATE_25</vt:lpstr>
      <vt:lpstr>_24012___DEMAIS_PESSOAS_JURIDICAS___BAIXADAS_OU_INAPTAS___ATE_60_MESES___REDUCAO_ATE_15</vt:lpstr>
      <vt:lpstr>_24013___DEMAIS_PESSOAS_JURIDICAS___BAIXADAS_OU_INAPTAS___ATE_79_MESES___REDUCAO_ATE_10</vt:lpstr>
      <vt:lpstr>_24014___PESSOA_NATURAL__MICROEMPRESA_E_PEQUENO_PORTE___DEBITOS_COM_MAIS_DE_15_ANOS___PGTO_A_VISTA___ATE_70</vt:lpstr>
      <vt:lpstr>_24015___PESSOA_NATURAL__MICROEMPRESA_E_PEQUENO_PORTE___DEBITOS_COM_MAIS_DE_15_ANOS___ATE_12_MESES___ATE_60</vt:lpstr>
      <vt:lpstr>_24016___PESSOA_NATURAL__MICROEMPRESA_E_PEQUENO_PORTE___DEBITOS_COM_MAIS_DE_15_ANOS___ATE_24_MESES___ATE_50</vt:lpstr>
      <vt:lpstr>_24017___PESSOA_NATURAL__MICROEMPRESA_E_PEQUENO_PORTE___DEBITOS_COM_MAIS_DE_15_ANOS___ATE_48_MESES___ATE_40</vt:lpstr>
      <vt:lpstr>_24018___PESSOA_NATURAL__MICROEMPRESA_E_PEQUENO_PORTE___DEBITOS_COM_MAIS_DE_15_ANOS___ATE_60_MESES___ATE_30</vt:lpstr>
      <vt:lpstr>_24019___PESSOA_NATURAL__MICROEMPRESA_E_PEQUENO_PORTE___DEBITOS_COM_MAIS_DE_15_ANOS___ATE_84_MESES___ATE_20</vt:lpstr>
      <vt:lpstr>_2402___MICROEMPRESA_E_EMPRESA_PEQUENO_PORTE___BAIXADAS_OU_INAPTAS___ATE_12_MESES___REDUCAO_ATE_60</vt:lpstr>
      <vt:lpstr>_24020___PESSOA_NATURAL__MICROEMPRESA_E_PEQUENO_PORTE___DEBITOS_COM_MAIS_DE_15_ANOS___ATE_95_MESES___ATE_10</vt:lpstr>
      <vt:lpstr>_24021___DEMAIS_PESSOAS_JURIDICAS___DEBITOS_COM_MAIS_DE_15_ANOS___PGTO_A_VISTA___REDUCAO_ATE_50</vt:lpstr>
      <vt:lpstr>_24022___DEMAIS_PESSOAS_JURIDICAS___DEBITOS_COM_MAIS_DE_15_ANOS___ATE_12_MESES___REDUCAO_ATE_45</vt:lpstr>
      <vt:lpstr>_24023___DEMAIS_PESSOAS_JURIDICAS___DEBITOS_COM_MAIS_DE_15_ANOS___ATE_24_MESES___REDUCAO_ATE_35</vt:lpstr>
      <vt:lpstr>_24024___DEMAIS_PESSOAS_JURIDICAS___DEBITOS_COM_MAIS_DE_15_ANOS___ATE_48_MESES___REDUCAO_ATE_25</vt:lpstr>
      <vt:lpstr>_24025___DEMAIS_PESSOAS_JURIDICAS___DEBITOS_COM_MAIS_DE_15_ANOS___ATE_60_MESES___REDUCAO_ATE_15</vt:lpstr>
      <vt:lpstr>_24026___DEMAIS_PESSOAS_JURIDICAS___DEBITOS_COM_MAIS_DE_15_ANOS___ATE_79_MESES___REDUCAO_ATE_10</vt:lpstr>
      <vt:lpstr>_24027___PESSOA_NATURAL__ME_E_EPP___DEBITOS_SUSPENSOS_HA_MAIS_DE_10_ANOS___PGTO_VISTA___ATE_70</vt:lpstr>
      <vt:lpstr>_24028___PESSOA_NATURAL__ME_E_EPP___DEBITOS_SUSPENSOS_HA_MAIS_DE_10_ANOS___ATE_12_MESES___ATE_60</vt:lpstr>
      <vt:lpstr>_24029___PESSOA_NATURAL__ME_E_EPP___DEBITOS_SUSPENSOS_HA_MAIS_DE_10_ANOS___ATE_24_MESES___ATE_50</vt:lpstr>
      <vt:lpstr>_2403___MICROEMPRESA_E_EMPRESA_PEQUENO_PORTE___BAIXADAS_OU_INAPTAS___ATE_24_MESES___REDUCAO_ATE_50</vt:lpstr>
      <vt:lpstr>_24030___PESSOA_NATURAL__ME_E_EPP___DEBITOS_SUSPENSOS_HA_MAIS_DE_10_ANOS___ATE_48_MESES___ATE_40</vt:lpstr>
      <vt:lpstr>_24031___DEMAIS_PESSOAS_JURIDICAS___DEBITOS_SUSPENSOS_HA_MAIS_DE_10_ANOS___PGTO_A_VISTA___REDUCAO_ATE_50</vt:lpstr>
      <vt:lpstr>_24032___DEMAIS_PESSOAS_JURIDICAS___DEBITOS_SUSPENSOS_HA_MAIS_DE_10_ANOS___ATE_12_MESES___REDUCAO_ATE_40</vt:lpstr>
      <vt:lpstr>_24033___DEMAIS_PESSOAS_JURIDICAS___DEBITOS_SUSPENSOS_HA_MAIS_DE_10_ANOS___ATE_30_MESES___REDUCAO_ATE_30</vt:lpstr>
      <vt:lpstr>_24034___PESSOA_NATURAL___SITUACAO_CADASTRAL_TITULAR_FALECIDO___PGTO_A_VISTA___REDUCAO_ATE_70</vt:lpstr>
      <vt:lpstr>_24035___PESSOA_NATURAL___SITUACAO_CADASTRAL_TITULAR_FALECIDO___ATE_12_MESES___REDUCAO_ATE_60</vt:lpstr>
      <vt:lpstr>_24036___PESSOA_NATURAL___SITUACAO_CADASTRAL_TITULAR_FALECIDO___ATE_24_MESES___REDUCAO_ATE_50</vt:lpstr>
      <vt:lpstr>_24037___PESSOA_NATURAL___SITUACAO_CADASTRAL_TITULAR_FALECIDO___ATE_48_MESES___REDUCAO_ATE_40</vt:lpstr>
      <vt:lpstr>_24038___PESSOA_NATURAL___SITUACAO_CADASTRAL_TITULAR_FALECIDO___ATE_60_MESES___REDUCAO_ATE_30</vt:lpstr>
      <vt:lpstr>_24039___PESSOA_NATURAL___SITUACAO_CADASTRAL_TITULAR_FALECIDO___ATE_84_MESES___REDUCAO_ATE_20</vt:lpstr>
      <vt:lpstr>_2404___MICROEMPRESA_E_EMPRESA_PEQUENO_PORTE___BAIXADAS_OU_INAPTAS___ATE_48_MESES___REDUCAO_ATE_40</vt:lpstr>
      <vt:lpstr>_24040___PESSOA_NATURAL___SITUACAO_CADASTRAL_TITULAR_FALECIDO___ATE_95_MESES___REDUCAO_ATE_10</vt:lpstr>
      <vt:lpstr>_24041___TRANSACAO_EXTRAORDINARIA___PESSOA_NATURAL__MICROEMPRESA_E_EMPRESA_PEQUENO_PORTE___ATE_97_MESES</vt:lpstr>
      <vt:lpstr>_24042___TRANSACAO_EXTRAORDINARIA___DEMAIS_PESSOAS_JURIDICAS___ATE_81_MESES</vt:lpstr>
      <vt:lpstr>_24043___TRANSACAO_EXTRAORDINARIA___EMPRESARIO_IND__SANTA_CASA_MISERIC__SOC_COOPERAT__ORG_SOC_CIV___142_MESES</vt:lpstr>
      <vt:lpstr>_24044___TRANSACAO_EXTRAORDINARIA___PESSOA_NATURAL__MICROEMPRESA_E_EMPRESA_DE_PEQUENO_PORTE___142_MESES</vt:lpstr>
      <vt:lpstr>_24045___TRANSACAO_EXTRAORDINARIA___INSTITUICOES_DE_ENSINO___142_MESES</vt:lpstr>
      <vt:lpstr>_24046___TRANSACAO_EXTRAORDINARIA___SIMPLES_NACIONAL___DEMAIS_PESSOAS_JURIDICAS___ATE_81_MESES</vt:lpstr>
      <vt:lpstr>_24047___TRANSACAO_EXTRAORDINARIA___SIMPLES_NACIONAL___MICROEMPRESA_E_EMPRESA_DE_PEQUENO_PORTE___142_MESES</vt:lpstr>
      <vt:lpstr>_24048___TRANSACAO_EXTRAORDINARIA___DEMAIS_PESSOAS_JURIDICAS___ATE_120_MESES</vt:lpstr>
      <vt:lpstr>_24049___TRANSACAO_EXTRAORDINARIA___SIMPLES_NACIONAL___DEMAIS_PESSOAS_JURIDICAS___ATE_120_MESES</vt:lpstr>
      <vt:lpstr>_2406___MICROEMPRESA_E_EMPRESA_PEQUENO_PORTE___BAIXADAS_OU_INAPTAS___ATE_84_MESES___REDUCAO_ATE_20</vt:lpstr>
      <vt:lpstr>_2407___MICROEMPRESA_E_EMPRESA_PEQUENO_PORTE___BAIXADAS_OU_INAPTAS___ATE_95_MESES___REDUCAO_ATE_10</vt:lpstr>
      <vt:lpstr>_2408___DEMAIS_PESSOAS_JURIDICAS___BAIXADAS_OU_INAPTAS___PGTO_A_VISTA___REDUCAO_ATE_50</vt:lpstr>
      <vt:lpstr>_2409___DEMAIS_PESSOAS_JURIDICAS___BAIXADAS_OU_INAPTAS___ATE_12_MESES___REDUCAO_ATE_45</vt:lpstr>
      <vt:lpstr>NEGOCIAÇÕES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PGFN</dc:creator>
  <cp:lastModifiedBy>PGFN</cp:lastModifiedBy>
  <cp:lastPrinted>2022-10-25T17:13:02Z</cp:lastPrinted>
  <dcterms:created xsi:type="dcterms:W3CDTF">2022-10-24T19:12:32Z</dcterms:created>
  <dcterms:modified xsi:type="dcterms:W3CDTF">2022-12-01T13:06:17Z</dcterms:modified>
</cp:coreProperties>
</file>