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LOG\LICITAÇÕES 2025\Tercerização Iguatemi\EDITAL\"/>
    </mc:Choice>
  </mc:AlternateContent>
  <xr:revisionPtr revIDLastSave="0" documentId="13_ncr:1_{8F3666D5-4A03-4E7C-BD48-17E80F29BA23}" xr6:coauthVersionLast="47" xr6:coauthVersionMax="47" xr10:uidLastSave="{00000000-0000-0000-0000-000000000000}"/>
  <bookViews>
    <workbookView xWindow="9270" yWindow="3000" windowWidth="20490" windowHeight="11445" tabRatio="603" activeTab="1" xr2:uid="{00000000-000D-0000-FFFF-FFFF00000000}"/>
  </bookViews>
  <sheets>
    <sheet name="PROPOSTA" sheetId="91" r:id="rId1"/>
    <sheet name="ASSISTENTE ADMINISTRATIVO" sheetId="89" r:id="rId2"/>
    <sheet name="UNIFORMES" sheetId="92" r:id="rId3"/>
    <sheet name="% DA CONTA VINCULADA" sheetId="93" r:id="rId4"/>
    <sheet name="CONTA VINCULADA - MÊS-ANO" sheetId="94" r:id="rId5"/>
  </sheets>
  <definedNames>
    <definedName name="_xlnm.Print_Area" localSheetId="1">'ASSISTENTE ADMINISTRATIVO'!$B$2:$E$118</definedName>
    <definedName name="_xlnm.Print_Area" localSheetId="0">PROPOSTA!$A$1:$K$5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3" i="89" l="1"/>
  <c r="E52" i="89"/>
  <c r="E49" i="89"/>
  <c r="G6" i="94"/>
  <c r="H6" i="94"/>
  <c r="G7" i="94"/>
  <c r="H7" i="94"/>
  <c r="G8" i="94"/>
  <c r="H8" i="94"/>
  <c r="G9" i="94"/>
  <c r="H9" i="94"/>
  <c r="G10" i="94"/>
  <c r="H10" i="94"/>
  <c r="G11" i="94"/>
  <c r="H11" i="94"/>
  <c r="G12" i="94"/>
  <c r="I12" i="94" s="1"/>
  <c r="H12" i="94"/>
  <c r="G13" i="94"/>
  <c r="H13" i="94"/>
  <c r="I13" i="94"/>
  <c r="G14" i="94"/>
  <c r="I14" i="94" s="1"/>
  <c r="H14" i="94"/>
  <c r="G15" i="94"/>
  <c r="H15" i="94"/>
  <c r="G16" i="94"/>
  <c r="I16" i="94" s="1"/>
  <c r="H16" i="94"/>
  <c r="G17" i="94"/>
  <c r="H17" i="94"/>
  <c r="F6" i="94"/>
  <c r="F7" i="94"/>
  <c r="I7" i="94" s="1"/>
  <c r="F8" i="94"/>
  <c r="F9" i="94"/>
  <c r="I9" i="94" s="1"/>
  <c r="F10" i="94"/>
  <c r="F11" i="94"/>
  <c r="I11" i="94" s="1"/>
  <c r="F12" i="94"/>
  <c r="F13" i="94"/>
  <c r="F14" i="94"/>
  <c r="F15" i="94"/>
  <c r="I15" i="94" s="1"/>
  <c r="F16" i="94"/>
  <c r="F17" i="94"/>
  <c r="I17" i="94" s="1"/>
  <c r="H18" i="94"/>
  <c r="G18" i="94"/>
  <c r="F18" i="94"/>
  <c r="H5" i="94"/>
  <c r="G5" i="94"/>
  <c r="F5" i="94"/>
  <c r="I5" i="94" s="1"/>
  <c r="I4" i="94"/>
  <c r="H4" i="94"/>
  <c r="G4" i="94"/>
  <c r="F4" i="94"/>
  <c r="J9" i="94" l="1"/>
  <c r="J15" i="94"/>
  <c r="I8" i="94"/>
  <c r="J11" i="94"/>
  <c r="I10" i="94"/>
  <c r="J10" i="94" s="1"/>
  <c r="J7" i="94"/>
  <c r="J13" i="94"/>
  <c r="J17" i="94"/>
  <c r="I6" i="94"/>
  <c r="J16" i="94"/>
  <c r="J14" i="94"/>
  <c r="J12" i="94"/>
  <c r="J8" i="94"/>
  <c r="J6" i="94"/>
  <c r="J4" i="94"/>
  <c r="J5" i="94"/>
  <c r="I18" i="94"/>
  <c r="J18" i="94" s="1"/>
  <c r="J19" i="94" l="1"/>
  <c r="D67" i="89" l="1"/>
  <c r="D69" i="89" s="1"/>
  <c r="D66" i="89"/>
  <c r="E48" i="89"/>
  <c r="E47" i="89"/>
  <c r="E22" i="89" l="1"/>
  <c r="E46" i="89" l="1"/>
  <c r="E51" i="89"/>
  <c r="E50" i="89"/>
  <c r="F9" i="92" l="1"/>
  <c r="D102" i="89" l="1"/>
  <c r="F5" i="92" l="1"/>
  <c r="F6" i="92"/>
  <c r="F7" i="92"/>
  <c r="F8" i="92"/>
  <c r="F4" i="92"/>
  <c r="D78" i="89"/>
  <c r="D77" i="89"/>
  <c r="D64" i="89"/>
  <c r="D65" i="89" s="1"/>
  <c r="F10" i="92" l="1"/>
  <c r="E94" i="89" l="1"/>
  <c r="E95" i="89" s="1"/>
  <c r="D43" i="89"/>
  <c r="D79" i="89" l="1"/>
  <c r="C117" i="89" l="1"/>
  <c r="C115" i="89"/>
  <c r="C114" i="89"/>
  <c r="C113" i="89"/>
  <c r="C112" i="89"/>
  <c r="C111" i="89"/>
  <c r="D106" i="89"/>
  <c r="E84" i="89"/>
  <c r="E89" i="89" s="1"/>
  <c r="D76" i="89"/>
  <c r="D75" i="89"/>
  <c r="D68" i="89"/>
  <c r="D30" i="89"/>
  <c r="E26" i="89" l="1"/>
  <c r="D80" i="89"/>
  <c r="D32" i="89"/>
  <c r="E30" i="89" l="1"/>
  <c r="E31" i="89"/>
  <c r="E111" i="89"/>
  <c r="E67" i="89"/>
  <c r="E66" i="89"/>
  <c r="E64" i="89"/>
  <c r="E69" i="89"/>
  <c r="E68" i="89"/>
  <c r="E65" i="89"/>
  <c r="E59" i="89"/>
  <c r="E32" i="89" l="1"/>
  <c r="E57" i="89" s="1"/>
  <c r="E70" i="89"/>
  <c r="E39" i="89" l="1"/>
  <c r="E36" i="89"/>
  <c r="E35" i="89"/>
  <c r="E42" i="89"/>
  <c r="E38" i="89"/>
  <c r="E41" i="89"/>
  <c r="E37" i="89"/>
  <c r="E40" i="89"/>
  <c r="E113" i="89"/>
  <c r="E43" i="89" l="1"/>
  <c r="E58" i="89" s="1"/>
  <c r="E60" i="89" s="1"/>
  <c r="E79" i="89" l="1"/>
  <c r="E112" i="89"/>
  <c r="E76" i="89"/>
  <c r="E74" i="89"/>
  <c r="E75" i="89"/>
  <c r="E78" i="89"/>
  <c r="E77" i="89"/>
  <c r="E80" i="89" l="1"/>
  <c r="E88" i="89" s="1"/>
  <c r="E90" i="89" s="1"/>
  <c r="E115" i="89"/>
  <c r="E114" i="89" l="1"/>
  <c r="E116" i="89" s="1"/>
  <c r="E100" i="89"/>
  <c r="E101" i="89" l="1"/>
  <c r="E102" i="89" s="1"/>
  <c r="E103" i="89" s="1"/>
  <c r="E105" i="89" l="1"/>
  <c r="E104" i="89"/>
  <c r="E106" i="89" l="1"/>
  <c r="E117" i="89" l="1"/>
  <c r="E118" i="89" s="1"/>
  <c r="H4" i="91" l="1"/>
  <c r="I4" i="91" s="1"/>
  <c r="J4" i="91" s="1"/>
  <c r="K4" i="91" s="1"/>
</calcChain>
</file>

<file path=xl/sharedStrings.xml><?xml version="1.0" encoding="utf-8"?>
<sst xmlns="http://schemas.openxmlformats.org/spreadsheetml/2006/main" count="243" uniqueCount="164">
  <si>
    <t>TOTAL</t>
  </si>
  <si>
    <t>Composição da Remuneração</t>
  </si>
  <si>
    <t>A</t>
  </si>
  <si>
    <t>B</t>
  </si>
  <si>
    <t>C</t>
  </si>
  <si>
    <t>D</t>
  </si>
  <si>
    <t>E</t>
  </si>
  <si>
    <t>F</t>
  </si>
  <si>
    <t>G</t>
  </si>
  <si>
    <t>Referência</t>
  </si>
  <si>
    <t>MÓDULO 1 - COMPOSIÇÃO DA REMUNERAÇÃO</t>
  </si>
  <si>
    <t>Benefícios Mensais e Diários</t>
  </si>
  <si>
    <t>4.1</t>
  </si>
  <si>
    <t>4.2</t>
  </si>
  <si>
    <t>Provisão para Rescisão</t>
  </si>
  <si>
    <t>Custos Indiretos, Tributos e Lucro</t>
  </si>
  <si>
    <t>Lucro</t>
  </si>
  <si>
    <t>QUADRO RESUMO DO CUSTO POR EMPREGADO</t>
  </si>
  <si>
    <t>Mão de Obra Vinculada à Execução Contratual (Valor por Empregado)</t>
  </si>
  <si>
    <t>Custos Indiretos</t>
  </si>
  <si>
    <t>Data base da categoria</t>
  </si>
  <si>
    <t>Tipo de serviço</t>
  </si>
  <si>
    <t>MÃO DE OBRA</t>
  </si>
  <si>
    <t xml:space="preserve">DATA DE APRESENTAÇÃO DA PROPOSTA </t>
  </si>
  <si>
    <t>MUNICÍPIO/ UF</t>
  </si>
  <si>
    <t>ANO DE CONVENÇÃO COLETIVA DE TRABALHO</t>
  </si>
  <si>
    <t>NÚMERO DE MESES DE EXECUÇÃO CONTRATUAL</t>
  </si>
  <si>
    <t xml:space="preserve">DISCRIMINAÇÃO DOS SERVIÇOS </t>
  </si>
  <si>
    <t>Insumos Diversos</t>
  </si>
  <si>
    <t>MÓDULO 2 - ENCARGOS E BENEFÍCIOS ANUAIS, MENSAIS E DIÁRIOS</t>
  </si>
  <si>
    <t>2.1</t>
  </si>
  <si>
    <t>13º (décimo terceiro) Salário, Férias e Adicional de Férias</t>
  </si>
  <si>
    <t>Encargos Previdenciários (GPS), Fundo de Garantia por Tempo de Serviço (FGTS) e outras contribuições</t>
  </si>
  <si>
    <t>2.2</t>
  </si>
  <si>
    <t>2.3</t>
  </si>
  <si>
    <t>QUADRO RESUMO DO MÓDULO 2: ENCARGOS E BENEFÍCIOS ANUAIS, MENSAIS E DIÁRIOS</t>
  </si>
  <si>
    <t>Encargos e Benefícios Anuais, Mensais e Diários</t>
  </si>
  <si>
    <t>GPS, FGTS e outras contribuições</t>
  </si>
  <si>
    <t>Benefícios Mensais e Diários Total</t>
  </si>
  <si>
    <t>MÓDULO 3 - PROVISÃO PARA RESCISÃO</t>
  </si>
  <si>
    <t>MÓDULO 4 - CUSTO DE REPOSIÇÃO DO PROFISSIONAL AUSENTE</t>
  </si>
  <si>
    <t xml:space="preserve">Ausências Legais </t>
  </si>
  <si>
    <t>Intrajornada</t>
  </si>
  <si>
    <t>QUADRO RESUMO DO MÓDULO 4: CUSTO DE REPOSIÇÃO DO PROFISSIONAL AUSENTE</t>
  </si>
  <si>
    <t>CUSTO DE REPOSIÇÃO DO PROFISSIONAL AUSENTE</t>
  </si>
  <si>
    <t>MÓDULO 5 - INSUMOS DIVERSOS</t>
  </si>
  <si>
    <t>MÓDULO 6 - CUSTOS INDIRETOS, TRIBUTOS E LUCRO</t>
  </si>
  <si>
    <t>(A+B+C+D+E)</t>
  </si>
  <si>
    <t>DADOS PARA COMPOSIÇÃO DOS CUSTOS REFERENTE À MÃO DE OBRA</t>
  </si>
  <si>
    <t>Classificação Brasileira de Ocupação (CBO)</t>
  </si>
  <si>
    <t>Categoria profissional (vinculada à execução contratual )</t>
  </si>
  <si>
    <t>TRIBUTOS FEDERAIS - COFINS</t>
  </si>
  <si>
    <t>TRIBUTOS FEDERAIS - PIS</t>
  </si>
  <si>
    <t>TRIBUTOS MUNICIPAIS - ISS</t>
  </si>
  <si>
    <t>VALOR TOTAL (MENSAL POR EMPREGADO)</t>
  </si>
  <si>
    <t>PLANILHA DE CUSTOS E FORMAÇÃO DE PREÇOS</t>
  </si>
  <si>
    <t>Percentual</t>
  </si>
  <si>
    <t>H</t>
  </si>
  <si>
    <t>SUBTOTAL</t>
  </si>
  <si>
    <t xml:space="preserve">Uniformes </t>
  </si>
  <si>
    <t xml:space="preserve">Fortaleza/CE </t>
  </si>
  <si>
    <t>Item</t>
  </si>
  <si>
    <t>Descrição</t>
  </si>
  <si>
    <t>Turno</t>
  </si>
  <si>
    <t>Local de Execução</t>
  </si>
  <si>
    <t>Quantidade de Postos</t>
  </si>
  <si>
    <t>CATSER</t>
  </si>
  <si>
    <t>Valor Unitário de Referência</t>
  </si>
  <si>
    <t>Valor Mensal de Referência</t>
  </si>
  <si>
    <t>Valor Anual de Referência</t>
  </si>
  <si>
    <t>Diurno</t>
  </si>
  <si>
    <t>Incidência de GPS, FGTS e outras contribuições sobre o Aviso Prévio Trabalhado - Memória de Cálculo: Encargos sobre APT = % do Submódulo 2.2 × % Aviso Prévio Trabalhado</t>
  </si>
  <si>
    <t>Multa do FGTS e contribuição social sobre o Aviso Prévio Trabalhado - Memória de Cáluclo: Multa e CS sobre FGTS = APT × 0,08 × 0,4 × 100 (Índice que demonstra o custo estimado com a Multa do FGTS e contribuição social sobre o Aviso Prévio Trabalhado - Alíquota do FGTS: 8%, Alíquota da Multa sobre o saldo do FGTS: 40%)</t>
  </si>
  <si>
    <t>Substituto nas Ausências Legais</t>
  </si>
  <si>
    <t>Substituto na cobertura Férias - Arts. 129 e 130, inc. I, da CLT. (Será pago somente após o 1º ano de contrato)</t>
  </si>
  <si>
    <t>Substituto na Intrajornada</t>
  </si>
  <si>
    <t>UNIFORME</t>
  </si>
  <si>
    <t>Vida útil (Meses)</t>
  </si>
  <si>
    <t>Quantidade Anualmente</t>
  </si>
  <si>
    <t>Valor total</t>
  </si>
  <si>
    <t>Crachá de identificação</t>
  </si>
  <si>
    <t>Valor Unitário</t>
  </si>
  <si>
    <t>Incidência do FGTS Sobre o Aviso Prévio Indenizado - Memória de Cálculo: FGTS sobre API = API × 0,08 × 100 → % FGTS sobre API = 0,0042 × 0,08 × 100 ≅ 0,03% (Alíquota do FGTS: 8%)</t>
  </si>
  <si>
    <t>Substituto na cobertura de Outras Ausências (doença). Memória de Cálculo: LM = (5 ÷ 30 ÷ 12) × 100 ≅ 1,39% (Estimativa de 5 dias de licença por ano)</t>
  </si>
  <si>
    <t>Base de cálculo para tributos = Módulo 01 + Módulo 02 + Módulo 03 + Módulo 04 + Módulo 05 + Custos Indiretos + Lucro</t>
  </si>
  <si>
    <t>Substituto na cobertura de Afastamento Maternidade - Art. 7º, XIX, CF/88 e 10, § 1º da CLT - Memória de Cálculo: LM = 1/12 + (1/3 x 1/12) x 44% x 20% x (4/12) ≅ 0,33%. Provisão de férias = 1/12; Provisão mensal de 1/3 de férias = (1/13*1/12); Anuário Estatístico do RAIS indica que 44% dos empregados são mulheres (filtro: Ceará, serviços, ano 2020). Estima-se que é concedido 20% de salário maternidade em relação a quantidade de mulheres empregadas. Período de 4 meses de licença durante um ano = 4/12.</t>
  </si>
  <si>
    <t>INSS (art. 22, I, Lei 8.212/1991)</t>
  </si>
  <si>
    <t>SALÁRIO EDUCAÇÃO (art. 15, Lei nº 9.424/1996 e art. 1º, § 1º, Decreto 6.003/2006)</t>
  </si>
  <si>
    <t>SESC OU SESI (art. 30, Lei 8.036/1990)</t>
  </si>
  <si>
    <t>SENAI - SENAC (Decreto 2.318/1986)</t>
  </si>
  <si>
    <t>SEBRAE (Lei 8.029/1990)</t>
  </si>
  <si>
    <t>INCRA (arts. 1º e 2º, DL nº 1.146/1970)</t>
  </si>
  <si>
    <t>FGTS (art. 15, Lei 8.030/1990)</t>
  </si>
  <si>
    <t xml:space="preserve">SAT = RISCOS AMBIENTAIS DO TRABALHO - RAT (art. 22, II, Lei nº 8.212/1991 e Anexo V, Decreto 6.957/2009) x FATOR ACIDENTÁRIO DE PREVENÇÃO - FAP (Decreto 6.957/2009) - (Enviar Gfip + Fapweb para conferência) </t>
  </si>
  <si>
    <t>13º (décimo terceiro) Salário - Memória de Cálculo: 1/12(meses) x  100 % = 8,33% (art. 7º, VIII, CF)</t>
  </si>
  <si>
    <t>Aviso Prévio Indenizado - Memória de Cálculo: (1 mês não trabalhado / 12 meses) X 5% de rotatividade anual ≅ 0,42% (art. 487, § 1º CLT)</t>
  </si>
  <si>
    <t>Aviso Prévio Trabalhado - Memória de Cálculo: APT = (7/30) ÷ 12 × 100 ∴ % APT ≅ 1,94% (7/30 = proporção de dias de aviso prévio a que o empregado tem direito de se ausentar durante o mês; 12 = número de meses do ano) (art. 487, § 1º CLT)</t>
  </si>
  <si>
    <t>Substituto na cobertura da Licença Paternidade - Memória de Cálculo: LP = (5 ÷ 30 ÷ 12) × 1,5% × 100 ≅ 0,02%. Estimativa de 5 dias de ausência legal por ano (período da licença paternidade). Dados do IBGE: 1,5% é a média de trabalhadores que são pais durante o ano) (art. 7º, XIX, CF).</t>
  </si>
  <si>
    <t>Substituto na cobertura das Ausências Legais - Memória de Cálculo: AL = (1 ÷ 30 ÷ 12) × 100 ≅ 0,28% (Estimativa de 1 dia de licença por ano com falta justificada: doação de sangue, retirar título de eleitor, falecimento de cônjuge etc) (art. 473, CLT).</t>
  </si>
  <si>
    <t>Substituto na cobertura da Ausência por Acidente de Trabalho - Memória de Cálculo: AT = (1 ÷ 12) × 0,0178 × 100 ≅ 0,15% (Estimativa de 1 (uma) licença de 30 (trinta) dias por ano e de 1,78% dos empregados usufruindo 30 (trinta) dias de licença por ano) (art. 131, CLT c/c art. 27, Decreto nº 89.312/1984).</t>
  </si>
  <si>
    <t>Assistente Administrativo</t>
  </si>
  <si>
    <t>Salário Base (cláusula terceita da CCT - 5ª faixa)</t>
  </si>
  <si>
    <t>44h semanais</t>
  </si>
  <si>
    <t>Terceirização de mão de obra</t>
  </si>
  <si>
    <t>Adicional de Periculosidade e Insalubridade (não há previsão normativa)</t>
  </si>
  <si>
    <t>Calça ou saia na altura do joelho, em tecido microfibra, na cor preto ou azul marinho.</t>
  </si>
  <si>
    <t>Camisas de algodão ou seda, manga curta, na cor branca, que contenha o emblema da empresa de forma discreta.</t>
  </si>
  <si>
    <t>Par de sapatos social pretos ou marrom tipo coturno (par)</t>
  </si>
  <si>
    <t>Pares de Meias cor preta para homens e Pares de meias finas, na cor da pele para mulheres</t>
  </si>
  <si>
    <t>Cinto na cor preta.</t>
  </si>
  <si>
    <t>Shopping Iguatemi Bosque</t>
  </si>
  <si>
    <t>Jornada de Trabalho</t>
  </si>
  <si>
    <t>4110-10</t>
  </si>
  <si>
    <t>Férias e Adicional de Férias - Memória de Cálculo: Item 14 do Anexo XII da IN nº 05/2017 (conta-depósito vinculada)</t>
  </si>
  <si>
    <t>Salário normativo da categoria profissional para jornada de 44h/sem</t>
  </si>
  <si>
    <t>Multa do FGTS e contribuição social sobre o aviso prévio indenizado - Memória de Cálculo: Multa sobre FGTS = [1 + 2/12 + (1/3 x 1/12)] x 0,08 × 0,4 ≅ 3,82% (1 = Remuneração mensal; 2/12 = Estimativa de 13º e férias; (1/3 x 1/12) = Estimativa de 1/3 de férias; 8% = alíquota do FGTS/ 40% = Alíquota da Multa sobre o saldo do FGTS).</t>
  </si>
  <si>
    <t>Substituto na cobertura de Intervalo para repouso ou alimentação</t>
  </si>
  <si>
    <t>RESERVA MENSAL PARA O PAGAMENTO DE ENCARGOS TRABALHISTAS </t>
  </si>
  <si>
    <t>PERCENTUAIS INCIDENTES SOBRE A REMUNERAÇÃO</t>
  </si>
  <si>
    <t>ITEM</t>
  </si>
  <si>
    <t>PERCENTUAL</t>
  </si>
  <si>
    <t>13º (décimo terceiro) salário</t>
  </si>
  <si>
    <t>8,33% (oito vírgula trinta e três por cento)</t>
  </si>
  <si>
    <t>Férias e 1/3 Constitucional</t>
  </si>
  <si>
    <t>12,10% (doze vírgula dez por cento)</t>
  </si>
  <si>
    <t>Multa sobre FGTS e contribuição social sobre o aviso prévio indenizado e sobre o aviso prévio trabalhado</t>
  </si>
  <si>
    <t>4,00 % (cinco por cento)</t>
  </si>
  <si>
    <t>Subtotal</t>
  </si>
  <si>
    <t>24,43% (vinte e cinco vírgula quarenta e três por cento)</t>
  </si>
  <si>
    <t>Incidência do Submódulo 4.1 sobre férias, um terço constitucional de férias e 13º (décimo terceiro) salário*</t>
  </si>
  <si>
    <t>7,39% (sete vírgula trinta e nove por cento)</t>
  </si>
  <si>
    <t>7,6% (sete vírgula seis por cento)</t>
  </si>
  <si>
    <t>7,82% (sete vírgula oitenta e dois por cento)</t>
  </si>
  <si>
    <t>Total</t>
  </si>
  <si>
    <t>31,82% (trinta e dois vírgula oitenta e dois por cento)</t>
  </si>
  <si>
    <t>33,03% (trinta e três vírgula zero três por cento)</t>
  </si>
  <si>
    <t>32,25% (trinta e três vírgula vinte e cinco por cento)</t>
  </si>
  <si>
    <t>* Considerando as alíquotas de contribuição de 1% (um por cento), 2% (dois por cento) ou 3% (três por cento) referentes ao grau de risco de acidente do trabalho, previstas no art. 22, inciso II, da Lei no 8.212, de 24 de julho de 1991.</t>
  </si>
  <si>
    <t>O SAT na planilha está 1,5%, logo, vai ser considerado 1, deste modo, o total de retenções na conta vinculada da empresa A3 será de 31,82% (trinta e um vírgula oitenta e dois por cento)</t>
  </si>
  <si>
    <t>Nº de Postos</t>
  </si>
  <si>
    <t>Nome do Empregado</t>
  </si>
  <si>
    <t>Data de Admissão</t>
  </si>
  <si>
    <t>Descrição do Posto</t>
  </si>
  <si>
    <t>Remuneração (Salário base + adicionais)</t>
  </si>
  <si>
    <t>13º salário</t>
  </si>
  <si>
    <t>Multa sobre o FGTS sobre o aviso prévio indenizado e sobre o aviso prévio trabalhado</t>
  </si>
  <si>
    <t>Encargo sobre férias, um terço constitucional de férias e 13º (décimo terceiro) salário</t>
  </si>
  <si>
    <t>Total a ser provisionado</t>
  </si>
  <si>
    <t>PREENCHER OS %  NAS COLUNAS SEGUINTES</t>
  </si>
  <si>
    <t>* A Lei 13.932/2019 extinguiu a cobrança de 10% da multa do FGTS, passando de 50% para 40%.</t>
  </si>
  <si>
    <r>
      <t>Contingenciamento mensal de encargos trabalhistas referente ao mês de</t>
    </r>
    <r>
      <rPr>
        <b/>
        <sz val="11"/>
        <color rgb="FFFF0000"/>
        <rFont val="Calibri"/>
        <family val="2"/>
        <scheme val="minor"/>
      </rPr>
      <t xml:space="preserve"> INSERIR MÊS</t>
    </r>
    <r>
      <rPr>
        <b/>
        <sz val="11"/>
        <color rgb="FF000000"/>
        <rFont val="Calibri"/>
        <family val="2"/>
        <scheme val="minor"/>
      </rPr>
      <t>/2026</t>
    </r>
    <r>
      <rPr>
        <b/>
        <sz val="11"/>
        <color indexed="8"/>
        <rFont val="Calibri"/>
        <family val="2"/>
        <scheme val="minor"/>
      </rPr>
      <t xml:space="preserve">
Percentual incidente sobre a remuneração conforme Anexo XII da Instrução Normativa nº 05/2017-MP
Contrato nº  </t>
    </r>
    <r>
      <rPr>
        <b/>
        <sz val="11"/>
        <color rgb="FFFF0000"/>
        <rFont val="Calibri"/>
        <family val="2"/>
        <scheme val="minor"/>
      </rPr>
      <t>XX/20XX</t>
    </r>
    <r>
      <rPr>
        <b/>
        <sz val="11"/>
        <color indexed="8"/>
        <rFont val="Calibri"/>
        <family val="2"/>
        <scheme val="minor"/>
      </rPr>
      <t xml:space="preserve"> - SR/PF/CE</t>
    </r>
  </si>
  <si>
    <t>Nº DO PROCESSO: 08270.017737/2025-50</t>
  </si>
  <si>
    <t>CE000086/2025</t>
  </si>
  <si>
    <t>01/jan/2025</t>
  </si>
  <si>
    <t>Vale Transporte para município de Fortaleza/CE - Memória de Cálculo: [R$ 4,50 x dias trabalhados (22 dias para jornada de 44h semanais) x 2 (ida e volta) - desconto de 6% do salário base para regime de 44h semananis (Cláusula décima sexta, parágrafo primeiro da CCT)</t>
  </si>
  <si>
    <t>Plano de Saúde - Memória de Cálculo: [R$ 98,70 ÷ 2  (Cláusula décima sétima, parágrafo primeiro da CCT)</t>
  </si>
  <si>
    <t>Vale-Refeição - Memória de Cálculo: [R$ 27,60 x dias trabalhados (22 dias para jornada de 44h semanais - 1% desconto do valor total das refeições recebidas] (Cláusula décima quinta, parágrafos térceiro e oitavo da CCT)</t>
  </si>
  <si>
    <t>Auxílio Creche  - Memória de Cálculo: [R$ 258,79 x 6 meses ÷ 60 meses (duração do contrato) x 10% probabilidade de ocorrer nascimentos durante execução contratual (Cláusula décima nona da CCT)</t>
  </si>
  <si>
    <t>Auxílio Morte/Funeral - Memória de Cálculo: [ 3 x salário base ÷ 60 meses (duração do contrato) x 10% probabilidade de ocorrer falecimentos durante execução contratual (Cláusula décima oitava da CCT)</t>
  </si>
  <si>
    <t>Cesta Básica (Cláusula décima quarta da CCT)</t>
  </si>
  <si>
    <t>PROPOSTA DE PREÇOS</t>
  </si>
  <si>
    <t>Valor Total de Referência</t>
  </si>
  <si>
    <t>LICITAÇÃO (PREGÃO ELETRÔNICO) Nº: 90008/2025</t>
  </si>
  <si>
    <t>Programa de Aprendizagem e PCD´s (Cláusula sexagésima da CCT)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</si>
</sst>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  <numFmt numFmtId="166" formatCode="&quot;R$&quot;#,##0.00"/>
    <numFmt numFmtId="167" formatCode="[$R$-416]\ #,##0.00;[Red]\-[$R$-416]\ #,##0.00"/>
    <numFmt numFmtId="168" formatCode="0.000%"/>
    <numFmt numFmtId="169" formatCode="_-* #,##0.00_-;\-* #,##0.00_-;_-* \-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42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169" fontId="12" fillId="0" borderId="0" applyBorder="0" applyProtection="0"/>
    <xf numFmtId="44" fontId="1" fillId="0" borderId="0" applyFont="0" applyFill="0" applyBorder="0" applyAlignment="0" applyProtection="0"/>
  </cellStyleXfs>
  <cellXfs count="163">
    <xf numFmtId="0" fontId="0" fillId="0" borderId="0" xfId="0"/>
    <xf numFmtId="10" fontId="5" fillId="0" borderId="1" xfId="1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0" fontId="5" fillId="0" borderId="0" xfId="1" applyNumberFormat="1" applyFont="1" applyFill="1"/>
    <xf numFmtId="10" fontId="6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 wrapText="1"/>
    </xf>
    <xf numFmtId="165" fontId="5" fillId="0" borderId="0" xfId="0" applyNumberFormat="1" applyFont="1"/>
    <xf numFmtId="10" fontId="5" fillId="0" borderId="1" xfId="0" applyNumberFormat="1" applyFont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5" fillId="0" borderId="1" xfId="3" applyNumberFormat="1" applyFont="1" applyFill="1" applyBorder="1" applyAlignment="1">
      <alignment horizontal="center" vertical="center" wrapText="1"/>
    </xf>
    <xf numFmtId="10" fontId="5" fillId="2" borderId="1" xfId="1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3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5" fontId="5" fillId="0" borderId="1" xfId="0" applyNumberFormat="1" applyFont="1" applyBorder="1" applyAlignment="1">
      <alignment horizontal="center" vertical="center"/>
    </xf>
    <xf numFmtId="44" fontId="5" fillId="0" borderId="1" xfId="3" applyFont="1" applyFill="1" applyBorder="1" applyAlignment="1">
      <alignment horizontal="center" vertical="center"/>
    </xf>
    <xf numFmtId="44" fontId="6" fillId="0" borderId="0" xfId="3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6" fillId="0" borderId="1" xfId="3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44" fontId="6" fillId="0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7" fontId="5" fillId="0" borderId="1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5" fontId="5" fillId="0" borderId="1" xfId="3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wrapText="1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center" wrapText="1"/>
    </xf>
    <xf numFmtId="0" fontId="8" fillId="3" borderId="1" xfId="0" applyFont="1" applyFill="1" applyBorder="1" applyAlignment="1">
      <alignment wrapText="1"/>
    </xf>
    <xf numFmtId="44" fontId="8" fillId="3" borderId="1" xfId="3" applyFont="1" applyFill="1" applyBorder="1" applyAlignment="1">
      <alignment horizontal="center" vertical="center" wrapText="1"/>
    </xf>
    <xf numFmtId="0" fontId="8" fillId="3" borderId="1" xfId="3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0" fillId="3" borderId="1" xfId="3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wrapText="1"/>
    </xf>
    <xf numFmtId="44" fontId="8" fillId="3" borderId="12" xfId="3" applyFont="1" applyFill="1" applyBorder="1" applyAlignment="1">
      <alignment horizontal="center" vertical="center" wrapText="1"/>
    </xf>
    <xf numFmtId="0" fontId="8" fillId="3" borderId="12" xfId="3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4" fontId="9" fillId="3" borderId="7" xfId="0" applyNumberFormat="1" applyFont="1" applyFill="1" applyBorder="1" applyAlignment="1">
      <alignment vertical="center" wrapText="1"/>
    </xf>
    <xf numFmtId="44" fontId="8" fillId="2" borderId="1" xfId="3" applyFont="1" applyFill="1" applyBorder="1" applyAlignment="1">
      <alignment horizontal="center" vertical="center" wrapText="1"/>
    </xf>
    <xf numFmtId="44" fontId="8" fillId="2" borderId="12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10" fontId="6" fillId="0" borderId="17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horizontal="center" wrapText="1"/>
    </xf>
    <xf numFmtId="165" fontId="7" fillId="0" borderId="0" xfId="0" applyNumberFormat="1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16" fillId="5" borderId="22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0" fontId="17" fillId="0" borderId="22" xfId="0" applyNumberFormat="1" applyFont="1" applyBorder="1" applyAlignment="1">
      <alignment horizontal="center" vertical="center" wrapText="1"/>
    </xf>
    <xf numFmtId="0" fontId="15" fillId="0" borderId="22" xfId="0" applyFont="1" applyBorder="1"/>
    <xf numFmtId="0" fontId="13" fillId="0" borderId="0" xfId="0" applyFont="1"/>
    <xf numFmtId="0" fontId="18" fillId="7" borderId="26" xfId="0" applyFont="1" applyFill="1" applyBorder="1" applyAlignment="1">
      <alignment horizontal="center" vertical="center" wrapText="1"/>
    </xf>
    <xf numFmtId="0" fontId="18" fillId="7" borderId="27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8" fillId="8" borderId="22" xfId="0" applyFont="1" applyFill="1" applyBorder="1" applyAlignment="1">
      <alignment horizontal="center" vertical="center" wrapText="1"/>
    </xf>
    <xf numFmtId="0" fontId="18" fillId="7" borderId="30" xfId="0" applyFont="1" applyFill="1" applyBorder="1" applyAlignment="1">
      <alignment horizontal="center" vertical="center" wrapText="1"/>
    </xf>
    <xf numFmtId="0" fontId="18" fillId="7" borderId="31" xfId="0" applyFont="1" applyFill="1" applyBorder="1" applyAlignment="1">
      <alignment horizontal="center" vertical="center" wrapText="1"/>
    </xf>
    <xf numFmtId="0" fontId="18" fillId="7" borderId="32" xfId="0" applyFont="1" applyFill="1" applyBorder="1" applyAlignment="1">
      <alignment horizontal="center" vertical="center" wrapText="1"/>
    </xf>
    <xf numFmtId="10" fontId="18" fillId="9" borderId="32" xfId="1" applyNumberFormat="1" applyFont="1" applyFill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2" fillId="10" borderId="1" xfId="0" applyFont="1" applyFill="1" applyBorder="1" applyAlignment="1" applyProtection="1">
      <alignment horizontal="center" vertical="center" wrapText="1"/>
      <protection locked="0"/>
    </xf>
    <xf numFmtId="14" fontId="1" fillId="10" borderId="1" xfId="0" applyNumberFormat="1" applyFont="1" applyFill="1" applyBorder="1" applyAlignment="1" applyProtection="1">
      <alignment horizontal="center" vertical="center" wrapText="1"/>
      <protection locked="0"/>
    </xf>
    <xf numFmtId="44" fontId="21" fillId="10" borderId="1" xfId="3" applyFont="1" applyFill="1" applyBorder="1" applyAlignment="1">
      <alignment horizontal="center" vertical="center" wrapText="1"/>
    </xf>
    <xf numFmtId="44" fontId="21" fillId="0" borderId="1" xfId="3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22" fillId="10" borderId="12" xfId="0" applyFont="1" applyFill="1" applyBorder="1" applyAlignment="1" applyProtection="1">
      <alignment horizontal="center" vertical="center" wrapText="1"/>
      <protection locked="0"/>
    </xf>
    <xf numFmtId="14" fontId="1" fillId="10" borderId="12" xfId="0" applyNumberFormat="1" applyFont="1" applyFill="1" applyBorder="1" applyAlignment="1" applyProtection="1">
      <alignment horizontal="center" vertical="center" wrapText="1"/>
      <protection locked="0"/>
    </xf>
    <xf numFmtId="44" fontId="21" fillId="10" borderId="12" xfId="3" applyFont="1" applyFill="1" applyBorder="1" applyAlignment="1">
      <alignment horizontal="center" vertical="center" wrapText="1"/>
    </xf>
    <xf numFmtId="44" fontId="21" fillId="0" borderId="12" xfId="3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9" fontId="5" fillId="0" borderId="3" xfId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7" fillId="6" borderId="22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4" fillId="5" borderId="18" xfId="0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center"/>
    </xf>
    <xf numFmtId="0" fontId="14" fillId="5" borderId="21" xfId="0" applyFont="1" applyFill="1" applyBorder="1" applyAlignment="1">
      <alignment horizontal="center"/>
    </xf>
    <xf numFmtId="0" fontId="16" fillId="5" borderId="22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 wrapText="1"/>
    </xf>
    <xf numFmtId="0" fontId="18" fillId="7" borderId="24" xfId="0" applyFont="1" applyFill="1" applyBorder="1" applyAlignment="1">
      <alignment horizontal="center" vertical="center" wrapText="1"/>
    </xf>
    <xf numFmtId="0" fontId="18" fillId="7" borderId="25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7" borderId="34" xfId="0" applyFont="1" applyFill="1" applyBorder="1" applyAlignment="1">
      <alignment horizontal="center" vertical="center" wrapText="1"/>
    </xf>
    <xf numFmtId="0" fontId="18" fillId="7" borderId="33" xfId="0" applyFont="1" applyFill="1" applyBorder="1" applyAlignment="1">
      <alignment horizontal="center" vertical="center" wrapText="1"/>
    </xf>
    <xf numFmtId="0" fontId="18" fillId="7" borderId="35" xfId="0" applyFont="1" applyFill="1" applyBorder="1" applyAlignment="1">
      <alignment horizontal="center" vertical="center" wrapText="1"/>
    </xf>
    <xf numFmtId="0" fontId="5" fillId="0" borderId="1" xfId="0" applyFont="1" applyBorder="1"/>
    <xf numFmtId="165" fontId="5" fillId="0" borderId="1" xfId="3" applyNumberFormat="1" applyFont="1" applyBorder="1" applyAlignment="1">
      <alignment horizontal="center" vertical="center"/>
    </xf>
  </cellXfs>
  <cellStyles count="15">
    <cellStyle name="Moeda" xfId="3" builtinId="4"/>
    <cellStyle name="Moeda 2" xfId="5" xr:uid="{00000000-0005-0000-0000-000001000000}"/>
    <cellStyle name="Moeda 2 2" xfId="8" xr:uid="{71324776-1CE7-4D5A-AD93-00E057649C0E}"/>
    <cellStyle name="Moeda 2 4" xfId="14" xr:uid="{486EFABB-29CF-43FF-A5E2-827ACAB28F03}"/>
    <cellStyle name="Moeda 3" xfId="7" xr:uid="{8E7A64C3-CBEF-4B22-BF48-35B868276699}"/>
    <cellStyle name="Normal" xfId="0" builtinId="0"/>
    <cellStyle name="Normal 2" xfId="4" xr:uid="{00000000-0005-0000-0000-000003000000}"/>
    <cellStyle name="Normal 2 2" xfId="11" xr:uid="{3D2F27E6-2235-4265-8A9F-50E26B085931}"/>
    <cellStyle name="Normal 3" xfId="2" xr:uid="{00000000-0005-0000-0000-000004000000}"/>
    <cellStyle name="Normal 3 2" xfId="12" xr:uid="{CFDF936F-CB83-4226-9B71-A951411577AF}"/>
    <cellStyle name="Normal 4" xfId="6" xr:uid="{00000000-0005-0000-0000-000005000000}"/>
    <cellStyle name="Normal 4 2" xfId="9" xr:uid="{9030ADC0-089B-46DF-A08A-EA08EEA83555}"/>
    <cellStyle name="Porcentagem" xfId="1" builtinId="5"/>
    <cellStyle name="Vírgula 2" xfId="13" xr:uid="{89DD20DA-97AE-4C3B-AAD1-49CAF6B0E80D}"/>
    <cellStyle name="Vírgula 3" xfId="10" xr:uid="{70745D89-FD51-4AE0-902E-B936497FA185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EF17-A864-495A-A1EC-2954EC74E1DE}">
  <dimension ref="A1:K5"/>
  <sheetViews>
    <sheetView view="pageBreakPreview" zoomScale="115" zoomScaleNormal="115" zoomScaleSheetLayoutView="115" workbookViewId="0">
      <selection activeCell="F7" sqref="F7"/>
    </sheetView>
  </sheetViews>
  <sheetFormatPr defaultColWidth="9.140625" defaultRowHeight="24" customHeight="1" x14ac:dyDescent="0.25"/>
  <cols>
    <col min="1" max="1" width="5.140625" style="25" bestFit="1" customWidth="1"/>
    <col min="2" max="2" width="16.140625" style="25" customWidth="1"/>
    <col min="3" max="3" width="8.140625" style="73" customWidth="1"/>
    <col min="4" max="4" width="7.85546875" style="25" bestFit="1" customWidth="1"/>
    <col min="5" max="5" width="12.85546875" style="25" customWidth="1"/>
    <col min="6" max="6" width="20.85546875" style="25" customWidth="1"/>
    <col min="7" max="7" width="11.85546875" style="25" customWidth="1"/>
    <col min="8" max="9" width="14.5703125" style="25" customWidth="1"/>
    <col min="10" max="10" width="15.5703125" style="73" bestFit="1" customWidth="1"/>
    <col min="11" max="11" width="15.5703125" style="25" bestFit="1" customWidth="1"/>
    <col min="12" max="16384" width="9.140625" style="25"/>
  </cols>
  <sheetData>
    <row r="1" spans="1:11" ht="24" customHeight="1" x14ac:dyDescent="0.35">
      <c r="E1" s="109" t="s">
        <v>160</v>
      </c>
      <c r="F1" s="109"/>
      <c r="G1" s="109"/>
    </row>
    <row r="3" spans="1:11" ht="31.5" customHeight="1" x14ac:dyDescent="0.25">
      <c r="A3" s="21" t="s">
        <v>61</v>
      </c>
      <c r="B3" s="24" t="s">
        <v>62</v>
      </c>
      <c r="C3" s="21" t="s">
        <v>66</v>
      </c>
      <c r="D3" s="21" t="s">
        <v>63</v>
      </c>
      <c r="E3" s="21" t="s">
        <v>111</v>
      </c>
      <c r="F3" s="21" t="s">
        <v>64</v>
      </c>
      <c r="G3" s="21" t="s">
        <v>65</v>
      </c>
      <c r="H3" s="22" t="s">
        <v>67</v>
      </c>
      <c r="I3" s="22" t="s">
        <v>68</v>
      </c>
      <c r="J3" s="22" t="s">
        <v>69</v>
      </c>
      <c r="K3" s="22" t="s">
        <v>161</v>
      </c>
    </row>
    <row r="4" spans="1:11" ht="27.95" customHeight="1" x14ac:dyDescent="0.25">
      <c r="A4" s="23">
        <v>1</v>
      </c>
      <c r="B4" s="72" t="s">
        <v>100</v>
      </c>
      <c r="C4" s="23">
        <v>5380</v>
      </c>
      <c r="D4" s="23" t="s">
        <v>70</v>
      </c>
      <c r="E4" s="23" t="s">
        <v>102</v>
      </c>
      <c r="F4" s="23" t="s">
        <v>110</v>
      </c>
      <c r="G4" s="23">
        <v>15</v>
      </c>
      <c r="H4" s="58">
        <f>'ASSISTENTE ADMINISTRATIVO'!E118</f>
        <v>4226.0499999999993</v>
      </c>
      <c r="I4" s="58">
        <f>H4*G4</f>
        <v>63390.749999999985</v>
      </c>
      <c r="J4" s="58">
        <f>I4*12</f>
        <v>760688.99999999977</v>
      </c>
      <c r="K4" s="58">
        <f>J4*5</f>
        <v>3803444.9999999991</v>
      </c>
    </row>
    <row r="5" spans="1:11" ht="24" customHeight="1" x14ac:dyDescent="0.25">
      <c r="J5" s="74"/>
    </row>
  </sheetData>
  <mergeCells count="1">
    <mergeCell ref="E1:G1"/>
  </mergeCells>
  <pageMargins left="0.511811024" right="0.511811024" top="0.78740157499999996" bottom="0.78740157499999996" header="0.31496062000000002" footer="0.31496062000000002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B5B6-7F1C-49BB-9419-27BF9AA32D27}">
  <sheetPr>
    <tabColor theme="6" tint="0.59999389629810485"/>
  </sheetPr>
  <dimension ref="B1:I135"/>
  <sheetViews>
    <sheetView showGridLines="0" tabSelected="1" view="pageBreakPreview" topLeftCell="A71" zoomScale="130" zoomScaleNormal="85" zoomScaleSheetLayoutView="130" workbookViewId="0">
      <selection activeCell="C65" sqref="C65"/>
    </sheetView>
  </sheetViews>
  <sheetFormatPr defaultColWidth="9.140625" defaultRowHeight="14.25" x14ac:dyDescent="0.2"/>
  <cols>
    <col min="1" max="1" width="2.28515625" style="2" customWidth="1"/>
    <col min="2" max="2" width="4.5703125" style="2" customWidth="1"/>
    <col min="3" max="3" width="63.5703125" style="2" customWidth="1"/>
    <col min="4" max="4" width="12.140625" style="27" bestFit="1" customWidth="1"/>
    <col min="5" max="5" width="17.140625" style="2" customWidth="1"/>
    <col min="6" max="6" width="9.28515625" style="2" customWidth="1"/>
    <col min="7" max="7" width="13.140625" style="2" customWidth="1"/>
    <col min="8" max="16384" width="9.140625" style="2"/>
  </cols>
  <sheetData>
    <row r="1" spans="2:5" ht="16.5" customHeight="1" thickBot="1" x14ac:dyDescent="0.25"/>
    <row r="2" spans="2:5" ht="22.5" customHeight="1" thickBot="1" x14ac:dyDescent="0.25">
      <c r="B2" s="114" t="s">
        <v>55</v>
      </c>
      <c r="C2" s="115"/>
      <c r="D2" s="115"/>
      <c r="E2" s="115"/>
    </row>
    <row r="3" spans="2:5" ht="22.5" customHeight="1" x14ac:dyDescent="0.2">
      <c r="B3" s="125" t="s">
        <v>151</v>
      </c>
      <c r="C3" s="125"/>
      <c r="D3" s="125"/>
      <c r="E3" s="125"/>
    </row>
    <row r="4" spans="2:5" ht="22.5" customHeight="1" x14ac:dyDescent="0.2">
      <c r="B4" s="110" t="s">
        <v>162</v>
      </c>
      <c r="C4" s="110"/>
      <c r="D4" s="110"/>
      <c r="E4" s="110"/>
    </row>
    <row r="5" spans="2:5" ht="35.25" customHeight="1" thickBot="1" x14ac:dyDescent="0.25">
      <c r="B5" s="34"/>
      <c r="C5" s="34"/>
      <c r="D5" s="34"/>
      <c r="E5" s="34"/>
    </row>
    <row r="6" spans="2:5" ht="22.5" customHeight="1" thickBot="1" x14ac:dyDescent="0.25">
      <c r="B6" s="114" t="s">
        <v>27</v>
      </c>
      <c r="C6" s="115"/>
      <c r="D6" s="115"/>
      <c r="E6" s="115"/>
    </row>
    <row r="7" spans="2:5" ht="18.75" customHeight="1" x14ac:dyDescent="0.2">
      <c r="B7" s="39" t="s">
        <v>2</v>
      </c>
      <c r="C7" s="81" t="s">
        <v>23</v>
      </c>
      <c r="D7" s="133"/>
      <c r="E7" s="134"/>
    </row>
    <row r="8" spans="2:5" ht="18.75" customHeight="1" x14ac:dyDescent="0.2">
      <c r="B8" s="20" t="s">
        <v>3</v>
      </c>
      <c r="C8" s="4" t="s">
        <v>24</v>
      </c>
      <c r="D8" s="135" t="s">
        <v>60</v>
      </c>
      <c r="E8" s="136"/>
    </row>
    <row r="9" spans="2:5" ht="21.75" customHeight="1" x14ac:dyDescent="0.2">
      <c r="B9" s="20" t="s">
        <v>4</v>
      </c>
      <c r="C9" s="4" t="s">
        <v>25</v>
      </c>
      <c r="D9" s="123" t="s">
        <v>152</v>
      </c>
      <c r="E9" s="124"/>
    </row>
    <row r="10" spans="2:5" ht="18.75" customHeight="1" x14ac:dyDescent="0.2">
      <c r="B10" s="20" t="s">
        <v>5</v>
      </c>
      <c r="C10" s="4" t="s">
        <v>26</v>
      </c>
      <c r="D10" s="135">
        <v>12</v>
      </c>
      <c r="E10" s="136"/>
    </row>
    <row r="11" spans="2:5" ht="30.75" customHeight="1" thickBot="1" x14ac:dyDescent="0.25">
      <c r="B11" s="15"/>
      <c r="C11" s="36"/>
      <c r="D11" s="15"/>
      <c r="E11" s="36"/>
    </row>
    <row r="12" spans="2:5" ht="18.75" customHeight="1" thickBot="1" x14ac:dyDescent="0.25">
      <c r="B12" s="121" t="s">
        <v>22</v>
      </c>
      <c r="C12" s="122"/>
      <c r="D12" s="122"/>
      <c r="E12" s="122"/>
    </row>
    <row r="13" spans="2:5" ht="18.75" customHeight="1" x14ac:dyDescent="0.2">
      <c r="B13" s="127" t="s">
        <v>48</v>
      </c>
      <c r="C13" s="128"/>
      <c r="D13" s="128"/>
      <c r="E13" s="128"/>
    </row>
    <row r="14" spans="2:5" ht="19.5" customHeight="1" x14ac:dyDescent="0.2">
      <c r="B14" s="20">
        <v>1</v>
      </c>
      <c r="C14" s="4" t="s">
        <v>21</v>
      </c>
      <c r="D14" s="123" t="s">
        <v>103</v>
      </c>
      <c r="E14" s="124"/>
    </row>
    <row r="15" spans="2:5" ht="19.5" customHeight="1" x14ac:dyDescent="0.2">
      <c r="B15" s="20">
        <v>2</v>
      </c>
      <c r="C15" s="4" t="s">
        <v>49</v>
      </c>
      <c r="D15" s="123" t="s">
        <v>112</v>
      </c>
      <c r="E15" s="124"/>
    </row>
    <row r="16" spans="2:5" ht="19.5" customHeight="1" x14ac:dyDescent="0.2">
      <c r="B16" s="20">
        <v>3</v>
      </c>
      <c r="C16" s="5" t="s">
        <v>114</v>
      </c>
      <c r="D16" s="129">
        <v>1675.04</v>
      </c>
      <c r="E16" s="130"/>
    </row>
    <row r="17" spans="2:6" ht="19.5" customHeight="1" x14ac:dyDescent="0.2">
      <c r="B17" s="20">
        <v>4</v>
      </c>
      <c r="C17" s="4" t="s">
        <v>50</v>
      </c>
      <c r="D17" s="123" t="s">
        <v>100</v>
      </c>
      <c r="E17" s="124"/>
    </row>
    <row r="18" spans="2:6" ht="19.5" customHeight="1" x14ac:dyDescent="0.2">
      <c r="B18" s="20">
        <v>5</v>
      </c>
      <c r="C18" s="4" t="s">
        <v>20</v>
      </c>
      <c r="D18" s="131" t="s">
        <v>153</v>
      </c>
      <c r="E18" s="132"/>
    </row>
    <row r="19" spans="2:6" ht="29.25" customHeight="1" thickBot="1" x14ac:dyDescent="0.25">
      <c r="B19" s="15"/>
      <c r="C19" s="36"/>
      <c r="D19" s="37"/>
      <c r="E19" s="38"/>
    </row>
    <row r="20" spans="2:6" ht="24.75" customHeight="1" thickBot="1" x14ac:dyDescent="0.25">
      <c r="B20" s="121" t="s">
        <v>10</v>
      </c>
      <c r="C20" s="122"/>
      <c r="D20" s="122"/>
      <c r="E20" s="122"/>
      <c r="F20" s="28"/>
    </row>
    <row r="21" spans="2:6" ht="32.25" customHeight="1" x14ac:dyDescent="0.2">
      <c r="B21" s="76">
        <v>1</v>
      </c>
      <c r="C21" s="77" t="s">
        <v>1</v>
      </c>
      <c r="D21" s="76" t="s">
        <v>56</v>
      </c>
      <c r="E21" s="67" t="s">
        <v>100</v>
      </c>
    </row>
    <row r="22" spans="2:6" ht="17.25" customHeight="1" x14ac:dyDescent="0.2">
      <c r="B22" s="20" t="s">
        <v>2</v>
      </c>
      <c r="C22" s="126" t="s">
        <v>101</v>
      </c>
      <c r="D22" s="126"/>
      <c r="E22" s="48">
        <f>D16</f>
        <v>1675.04</v>
      </c>
    </row>
    <row r="23" spans="2:6" ht="17.25" customHeight="1" x14ac:dyDescent="0.2">
      <c r="B23" s="20" t="s">
        <v>3</v>
      </c>
      <c r="C23" s="4" t="s">
        <v>104</v>
      </c>
      <c r="D23" s="20"/>
      <c r="E23" s="30">
        <v>0</v>
      </c>
    </row>
    <row r="24" spans="2:6" ht="17.25" customHeight="1" x14ac:dyDescent="0.2">
      <c r="B24" s="20" t="s">
        <v>4</v>
      </c>
      <c r="C24" s="137"/>
      <c r="D24" s="138"/>
      <c r="E24" s="30">
        <v>0</v>
      </c>
    </row>
    <row r="25" spans="2:6" ht="17.25" customHeight="1" x14ac:dyDescent="0.2">
      <c r="B25" s="20" t="s">
        <v>5</v>
      </c>
      <c r="C25" s="123"/>
      <c r="D25" s="124"/>
      <c r="E25" s="30">
        <v>0</v>
      </c>
    </row>
    <row r="26" spans="2:6" ht="18" customHeight="1" x14ac:dyDescent="0.2">
      <c r="B26" s="111" t="s">
        <v>0</v>
      </c>
      <c r="C26" s="111"/>
      <c r="D26" s="111"/>
      <c r="E26" s="33">
        <f>SUM(E22:E25)</f>
        <v>1675.04</v>
      </c>
    </row>
    <row r="27" spans="2:6" ht="30" customHeight="1" thickBot="1" x14ac:dyDescent="0.25">
      <c r="B27" s="32"/>
      <c r="C27" s="32"/>
      <c r="D27" s="32"/>
      <c r="E27" s="31"/>
    </row>
    <row r="28" spans="2:6" ht="27" customHeight="1" thickBot="1" x14ac:dyDescent="0.25">
      <c r="B28" s="121" t="s">
        <v>29</v>
      </c>
      <c r="C28" s="122"/>
      <c r="D28" s="122"/>
      <c r="E28" s="122"/>
    </row>
    <row r="29" spans="2:6" ht="30" customHeight="1" x14ac:dyDescent="0.2">
      <c r="B29" s="76" t="s">
        <v>30</v>
      </c>
      <c r="C29" s="79" t="s">
        <v>31</v>
      </c>
      <c r="D29" s="76" t="s">
        <v>56</v>
      </c>
      <c r="E29" s="67" t="s">
        <v>100</v>
      </c>
    </row>
    <row r="30" spans="2:6" ht="31.5" customHeight="1" x14ac:dyDescent="0.2">
      <c r="B30" s="20" t="s">
        <v>2</v>
      </c>
      <c r="C30" s="5" t="s">
        <v>94</v>
      </c>
      <c r="D30" s="1">
        <f>1/12</f>
        <v>8.3333333333333329E-2</v>
      </c>
      <c r="E30" s="29">
        <f>ROUND(D30*E26,2)</f>
        <v>139.59</v>
      </c>
    </row>
    <row r="31" spans="2:6" ht="28.5" x14ac:dyDescent="0.2">
      <c r="B31" s="20" t="s">
        <v>3</v>
      </c>
      <c r="C31" s="5" t="s">
        <v>113</v>
      </c>
      <c r="D31" s="1">
        <v>0.121</v>
      </c>
      <c r="E31" s="29">
        <f>ROUND(D31*$E$26,2)</f>
        <v>202.68</v>
      </c>
    </row>
    <row r="32" spans="2:6" ht="22.5" customHeight="1" x14ac:dyDescent="0.2">
      <c r="B32" s="111" t="s">
        <v>58</v>
      </c>
      <c r="C32" s="111"/>
      <c r="D32" s="7">
        <f>D30+D31</f>
        <v>0.20433333333333331</v>
      </c>
      <c r="E32" s="13">
        <f>E30+E31</f>
        <v>342.27</v>
      </c>
    </row>
    <row r="33" spans="2:5" ht="32.25" customHeight="1" x14ac:dyDescent="0.2">
      <c r="B33" s="32"/>
      <c r="C33" s="32"/>
      <c r="D33" s="42"/>
      <c r="E33" s="41"/>
    </row>
    <row r="34" spans="2:5" ht="35.25" customHeight="1" x14ac:dyDescent="0.2">
      <c r="B34" s="75" t="s">
        <v>33</v>
      </c>
      <c r="C34" s="78" t="s">
        <v>32</v>
      </c>
      <c r="D34" s="75" t="s">
        <v>9</v>
      </c>
      <c r="E34" s="66" t="s">
        <v>100</v>
      </c>
    </row>
    <row r="35" spans="2:5" ht="23.25" customHeight="1" x14ac:dyDescent="0.2">
      <c r="B35" s="20" t="s">
        <v>2</v>
      </c>
      <c r="C35" s="5" t="s">
        <v>86</v>
      </c>
      <c r="D35" s="1">
        <v>0.2</v>
      </c>
      <c r="E35" s="29">
        <f>ROUND($D$35*(E26+E32),2)</f>
        <v>403.46</v>
      </c>
    </row>
    <row r="36" spans="2:5" ht="28.5" x14ac:dyDescent="0.2">
      <c r="B36" s="20" t="s">
        <v>3</v>
      </c>
      <c r="C36" s="5" t="s">
        <v>87</v>
      </c>
      <c r="D36" s="1">
        <v>2.5000000000000001E-2</v>
      </c>
      <c r="E36" s="29">
        <f t="shared" ref="E36:E42" si="0">ROUND(D36*($E$26+$E$32),2)</f>
        <v>50.43</v>
      </c>
    </row>
    <row r="37" spans="2:5" ht="57" x14ac:dyDescent="0.2">
      <c r="B37" s="20" t="s">
        <v>4</v>
      </c>
      <c r="C37" s="5" t="s">
        <v>93</v>
      </c>
      <c r="D37" s="18"/>
      <c r="E37" s="29">
        <f t="shared" si="0"/>
        <v>0</v>
      </c>
    </row>
    <row r="38" spans="2:5" ht="23.25" customHeight="1" x14ac:dyDescent="0.2">
      <c r="B38" s="20" t="s">
        <v>5</v>
      </c>
      <c r="C38" s="5" t="s">
        <v>88</v>
      </c>
      <c r="D38" s="1">
        <v>1.4999999999999999E-2</v>
      </c>
      <c r="E38" s="29">
        <f t="shared" si="0"/>
        <v>30.26</v>
      </c>
    </row>
    <row r="39" spans="2:5" ht="23.25" customHeight="1" x14ac:dyDescent="0.2">
      <c r="B39" s="20" t="s">
        <v>6</v>
      </c>
      <c r="C39" s="5" t="s">
        <v>89</v>
      </c>
      <c r="D39" s="1">
        <v>0.01</v>
      </c>
      <c r="E39" s="29">
        <f t="shared" si="0"/>
        <v>20.170000000000002</v>
      </c>
    </row>
    <row r="40" spans="2:5" ht="23.25" customHeight="1" x14ac:dyDescent="0.2">
      <c r="B40" s="20" t="s">
        <v>7</v>
      </c>
      <c r="C40" s="5" t="s">
        <v>90</v>
      </c>
      <c r="D40" s="1">
        <v>6.0000000000000001E-3</v>
      </c>
      <c r="E40" s="29">
        <f t="shared" si="0"/>
        <v>12.1</v>
      </c>
    </row>
    <row r="41" spans="2:5" ht="23.25" customHeight="1" x14ac:dyDescent="0.2">
      <c r="B41" s="20" t="s">
        <v>8</v>
      </c>
      <c r="C41" s="5" t="s">
        <v>91</v>
      </c>
      <c r="D41" s="1">
        <v>2E-3</v>
      </c>
      <c r="E41" s="29">
        <f t="shared" si="0"/>
        <v>4.03</v>
      </c>
    </row>
    <row r="42" spans="2:5" ht="23.25" customHeight="1" x14ac:dyDescent="0.2">
      <c r="B42" s="20" t="s">
        <v>57</v>
      </c>
      <c r="C42" s="5" t="s">
        <v>92</v>
      </c>
      <c r="D42" s="1">
        <v>0.08</v>
      </c>
      <c r="E42" s="29">
        <f t="shared" si="0"/>
        <v>161.38</v>
      </c>
    </row>
    <row r="43" spans="2:5" ht="18.75" customHeight="1" x14ac:dyDescent="0.2">
      <c r="B43" s="111" t="s">
        <v>0</v>
      </c>
      <c r="C43" s="111"/>
      <c r="D43" s="7">
        <f>SUM(D35:D42)</f>
        <v>0.33800000000000002</v>
      </c>
      <c r="E43" s="13">
        <f>SUM(E35:E42)</f>
        <v>681.82999999999993</v>
      </c>
    </row>
    <row r="44" spans="2:5" ht="23.25" customHeight="1" x14ac:dyDescent="0.2">
      <c r="B44" s="68"/>
      <c r="C44" s="68"/>
      <c r="D44" s="69"/>
      <c r="E44" s="70"/>
    </row>
    <row r="45" spans="2:5" ht="34.5" customHeight="1" x14ac:dyDescent="0.2">
      <c r="B45" s="75" t="s">
        <v>34</v>
      </c>
      <c r="C45" s="80" t="s">
        <v>11</v>
      </c>
      <c r="D45" s="75" t="s">
        <v>9</v>
      </c>
      <c r="E45" s="66" t="s">
        <v>100</v>
      </c>
    </row>
    <row r="46" spans="2:5" ht="71.25" x14ac:dyDescent="0.2">
      <c r="B46" s="35" t="s">
        <v>2</v>
      </c>
      <c r="C46" s="44" t="s">
        <v>154</v>
      </c>
      <c r="D46" s="17">
        <v>4.5</v>
      </c>
      <c r="E46" s="29">
        <f>D46*22*2-(6%*E22)</f>
        <v>97.497600000000006</v>
      </c>
    </row>
    <row r="47" spans="2:5" ht="57" x14ac:dyDescent="0.2">
      <c r="B47" s="20" t="s">
        <v>3</v>
      </c>
      <c r="C47" s="5" t="s">
        <v>156</v>
      </c>
      <c r="D47" s="8">
        <v>27.6</v>
      </c>
      <c r="E47" s="45">
        <f>22*$D$47*99%</f>
        <v>601.12800000000004</v>
      </c>
    </row>
    <row r="48" spans="2:5" ht="33" customHeight="1" x14ac:dyDescent="0.2">
      <c r="B48" s="20" t="s">
        <v>4</v>
      </c>
      <c r="C48" s="5" t="s">
        <v>155</v>
      </c>
      <c r="D48" s="8">
        <v>98.7</v>
      </c>
      <c r="E48" s="29">
        <f>D48/2</f>
        <v>49.35</v>
      </c>
    </row>
    <row r="49" spans="2:7" ht="57" x14ac:dyDescent="0.2">
      <c r="B49" s="20" t="s">
        <v>5</v>
      </c>
      <c r="C49" s="5" t="s">
        <v>157</v>
      </c>
      <c r="D49" s="8">
        <v>258.79000000000002</v>
      </c>
      <c r="E49" s="29">
        <f>($D$49*6/60)*0.1</f>
        <v>2.5879000000000008</v>
      </c>
    </row>
    <row r="50" spans="2:7" ht="21" customHeight="1" x14ac:dyDescent="0.2">
      <c r="B50" s="20" t="s">
        <v>6</v>
      </c>
      <c r="C50" s="5" t="s">
        <v>159</v>
      </c>
      <c r="D50" s="8">
        <v>106</v>
      </c>
      <c r="E50" s="29">
        <f>D50</f>
        <v>106</v>
      </c>
    </row>
    <row r="51" spans="2:7" ht="57" x14ac:dyDescent="0.2">
      <c r="B51" s="20" t="s">
        <v>7</v>
      </c>
      <c r="C51" s="5" t="s">
        <v>158</v>
      </c>
      <c r="D51" s="8"/>
      <c r="E51" s="29">
        <f>((3*E22)/60)*0.1</f>
        <v>8.3751999999999995</v>
      </c>
    </row>
    <row r="52" spans="2:7" ht="28.5" x14ac:dyDescent="0.2">
      <c r="B52" s="161" t="s">
        <v>8</v>
      </c>
      <c r="C52" s="44" t="s">
        <v>163</v>
      </c>
      <c r="D52" s="162">
        <v>98.54</v>
      </c>
      <c r="E52" s="162">
        <f>D52</f>
        <v>98.54</v>
      </c>
    </row>
    <row r="53" spans="2:7" ht="18.75" customHeight="1" x14ac:dyDescent="0.2">
      <c r="B53" s="111" t="s">
        <v>0</v>
      </c>
      <c r="C53" s="111"/>
      <c r="D53" s="111"/>
      <c r="E53" s="13">
        <f>ROUND(SUM(E46:E52),2)</f>
        <v>963.48</v>
      </c>
    </row>
    <row r="54" spans="2:7" ht="33" customHeight="1" thickBot="1" x14ac:dyDescent="0.25">
      <c r="B54" s="32"/>
      <c r="C54" s="32"/>
      <c r="D54" s="32"/>
      <c r="E54" s="41"/>
    </row>
    <row r="55" spans="2:7" ht="18.75" customHeight="1" thickBot="1" x14ac:dyDescent="0.25">
      <c r="B55" s="114" t="s">
        <v>35</v>
      </c>
      <c r="C55" s="115"/>
      <c r="D55" s="115"/>
      <c r="E55" s="115"/>
    </row>
    <row r="56" spans="2:7" ht="32.25" customHeight="1" x14ac:dyDescent="0.2">
      <c r="B56" s="76">
        <v>2</v>
      </c>
      <c r="C56" s="112" t="s">
        <v>36</v>
      </c>
      <c r="D56" s="112"/>
      <c r="E56" s="67" t="s">
        <v>100</v>
      </c>
    </row>
    <row r="57" spans="2:7" ht="20.25" customHeight="1" x14ac:dyDescent="0.2">
      <c r="B57" s="20" t="s">
        <v>30</v>
      </c>
      <c r="C57" s="113" t="s">
        <v>31</v>
      </c>
      <c r="D57" s="113"/>
      <c r="E57" s="29">
        <f>E32</f>
        <v>342.27</v>
      </c>
    </row>
    <row r="58" spans="2:7" ht="20.25" customHeight="1" x14ac:dyDescent="0.2">
      <c r="B58" s="20" t="s">
        <v>33</v>
      </c>
      <c r="C58" s="113" t="s">
        <v>37</v>
      </c>
      <c r="D58" s="113">
        <v>1.4999999999999999E-2</v>
      </c>
      <c r="E58" s="29">
        <f>E43</f>
        <v>681.82999999999993</v>
      </c>
    </row>
    <row r="59" spans="2:7" ht="20.25" customHeight="1" x14ac:dyDescent="0.2">
      <c r="B59" s="20" t="s">
        <v>34</v>
      </c>
      <c r="C59" s="113" t="s">
        <v>38</v>
      </c>
      <c r="D59" s="113">
        <v>0.01</v>
      </c>
      <c r="E59" s="29">
        <f>E53</f>
        <v>963.48</v>
      </c>
    </row>
    <row r="60" spans="2:7" ht="18.75" customHeight="1" x14ac:dyDescent="0.2">
      <c r="B60" s="111" t="s">
        <v>0</v>
      </c>
      <c r="C60" s="111"/>
      <c r="D60" s="111"/>
      <c r="E60" s="13">
        <f>SUM(E57:E59)</f>
        <v>1987.58</v>
      </c>
    </row>
    <row r="61" spans="2:7" ht="30" customHeight="1" thickBot="1" x14ac:dyDescent="0.25">
      <c r="B61" s="32"/>
      <c r="C61" s="32"/>
      <c r="D61" s="32"/>
      <c r="E61" s="41"/>
    </row>
    <row r="62" spans="2:7" ht="18.75" customHeight="1" thickBot="1" x14ac:dyDescent="0.25">
      <c r="B62" s="114" t="s">
        <v>39</v>
      </c>
      <c r="C62" s="115"/>
      <c r="D62" s="115"/>
      <c r="E62" s="115"/>
    </row>
    <row r="63" spans="2:7" ht="30" customHeight="1" x14ac:dyDescent="0.2">
      <c r="B63" s="76">
        <v>3</v>
      </c>
      <c r="C63" s="76" t="s">
        <v>14</v>
      </c>
      <c r="D63" s="76" t="s">
        <v>9</v>
      </c>
      <c r="E63" s="67" t="s">
        <v>100</v>
      </c>
    </row>
    <row r="64" spans="2:7" ht="47.25" customHeight="1" x14ac:dyDescent="0.2">
      <c r="B64" s="20" t="s">
        <v>2</v>
      </c>
      <c r="C64" s="5" t="s">
        <v>95</v>
      </c>
      <c r="D64" s="1">
        <f>1/12*5%</f>
        <v>4.1666666666666666E-3</v>
      </c>
      <c r="E64" s="29">
        <f>ROUND($D$64*(E26),2)</f>
        <v>6.98</v>
      </c>
      <c r="G64" s="6"/>
    </row>
    <row r="65" spans="2:8" ht="42.75" x14ac:dyDescent="0.2">
      <c r="B65" s="20" t="s">
        <v>3</v>
      </c>
      <c r="C65" s="5" t="s">
        <v>82</v>
      </c>
      <c r="D65" s="10">
        <f>D64*D42</f>
        <v>3.3333333333333332E-4</v>
      </c>
      <c r="E65" s="29">
        <f>ROUND($D$65*(E26),2)</f>
        <v>0.56000000000000005</v>
      </c>
    </row>
    <row r="66" spans="2:8" ht="85.5" x14ac:dyDescent="0.2">
      <c r="B66" s="20" t="s">
        <v>4</v>
      </c>
      <c r="C66" s="5" t="s">
        <v>115</v>
      </c>
      <c r="D66" s="10">
        <f>(1+2/12+(1/3*1/12))*0.08*0.4</f>
        <v>3.8222222222222227E-2</v>
      </c>
      <c r="E66" s="29">
        <f>ROUND($D$66*(E26),2)</f>
        <v>64.02</v>
      </c>
    </row>
    <row r="67" spans="2:8" ht="57" x14ac:dyDescent="0.2">
      <c r="B67" s="20" t="s">
        <v>5</v>
      </c>
      <c r="C67" s="5" t="s">
        <v>96</v>
      </c>
      <c r="D67" s="11">
        <f>(7/30)/12</f>
        <v>1.9444444444444445E-2</v>
      </c>
      <c r="E67" s="29">
        <f>ROUND($D$67*(E26),2)</f>
        <v>32.57</v>
      </c>
    </row>
    <row r="68" spans="2:8" ht="42.75" x14ac:dyDescent="0.2">
      <c r="B68" s="20" t="s">
        <v>6</v>
      </c>
      <c r="C68" s="5" t="s">
        <v>71</v>
      </c>
      <c r="D68" s="19">
        <f>D67*D43</f>
        <v>6.5722222222222224E-3</v>
      </c>
      <c r="E68" s="29">
        <f>ROUND($D$68*(E26),2)</f>
        <v>11.01</v>
      </c>
    </row>
    <row r="69" spans="2:8" ht="85.5" x14ac:dyDescent="0.2">
      <c r="B69" s="20" t="s">
        <v>7</v>
      </c>
      <c r="C69" s="5" t="s">
        <v>72</v>
      </c>
      <c r="D69" s="11">
        <f>D67*8%*40%*100%</f>
        <v>6.2222222222222236E-4</v>
      </c>
      <c r="E69" s="29">
        <f>ROUND($D$69*(E26),2)</f>
        <v>1.04</v>
      </c>
    </row>
    <row r="70" spans="2:8" ht="18.75" customHeight="1" x14ac:dyDescent="0.2">
      <c r="B70" s="111" t="s">
        <v>0</v>
      </c>
      <c r="C70" s="111"/>
      <c r="D70" s="111"/>
      <c r="E70" s="13">
        <f>SUM(E64:E69)</f>
        <v>116.18</v>
      </c>
    </row>
    <row r="71" spans="2:8" ht="33.75" customHeight="1" thickBot="1" x14ac:dyDescent="0.25">
      <c r="B71" s="32"/>
      <c r="C71" s="32"/>
      <c r="D71" s="32"/>
      <c r="E71" s="41"/>
    </row>
    <row r="72" spans="2:8" ht="18.75" customHeight="1" thickBot="1" x14ac:dyDescent="0.25">
      <c r="B72" s="121" t="s">
        <v>40</v>
      </c>
      <c r="C72" s="122"/>
      <c r="D72" s="122"/>
      <c r="E72" s="122"/>
    </row>
    <row r="73" spans="2:8" ht="30" customHeight="1" x14ac:dyDescent="0.2">
      <c r="B73" s="76" t="s">
        <v>12</v>
      </c>
      <c r="C73" s="76" t="s">
        <v>73</v>
      </c>
      <c r="D73" s="76" t="s">
        <v>9</v>
      </c>
      <c r="E73" s="67" t="s">
        <v>100</v>
      </c>
    </row>
    <row r="74" spans="2:8" ht="28.5" x14ac:dyDescent="0.2">
      <c r="B74" s="20" t="s">
        <v>2</v>
      </c>
      <c r="C74" s="5" t="s">
        <v>74</v>
      </c>
      <c r="D74" s="1">
        <v>0</v>
      </c>
      <c r="E74" s="29">
        <f>ROUND($D$74*(E26+E70+E60),2)</f>
        <v>0</v>
      </c>
      <c r="H74" s="6"/>
    </row>
    <row r="75" spans="2:8" ht="57" x14ac:dyDescent="0.2">
      <c r="B75" s="20" t="s">
        <v>3</v>
      </c>
      <c r="C75" s="5" t="s">
        <v>98</v>
      </c>
      <c r="D75" s="1">
        <f>1/30/12</f>
        <v>2.7777777777777779E-3</v>
      </c>
      <c r="E75" s="29">
        <f>ROUND($D$75*(E26+E70+E60),2)</f>
        <v>10.5</v>
      </c>
    </row>
    <row r="76" spans="2:8" ht="71.25" x14ac:dyDescent="0.2">
      <c r="B76" s="20" t="s">
        <v>4</v>
      </c>
      <c r="C76" s="5" t="s">
        <v>97</v>
      </c>
      <c r="D76" s="1">
        <f>((5/30)/12)*0.015</f>
        <v>2.0833333333333332E-4</v>
      </c>
      <c r="E76" s="29">
        <f>ROUND($D$76*(E26+E70+E60),2)</f>
        <v>0.79</v>
      </c>
    </row>
    <row r="77" spans="2:8" ht="71.25" x14ac:dyDescent="0.2">
      <c r="B77" s="20" t="s">
        <v>5</v>
      </c>
      <c r="C77" s="5" t="s">
        <v>99</v>
      </c>
      <c r="D77" s="1">
        <f>(1/12)*0.0178</f>
        <v>1.4833333333333332E-3</v>
      </c>
      <c r="E77" s="29">
        <f>ROUND($D$77*(E26+E70+E60),2)</f>
        <v>5.61</v>
      </c>
    </row>
    <row r="78" spans="2:8" ht="128.25" x14ac:dyDescent="0.2">
      <c r="B78" s="20" t="s">
        <v>6</v>
      </c>
      <c r="C78" s="5" t="s">
        <v>85</v>
      </c>
      <c r="D78" s="1">
        <f>(1/12+((1/3)*(1/12)))*0.44*0.2*(4/12)</f>
        <v>3.2592592592592591E-3</v>
      </c>
      <c r="E78" s="29">
        <f>ROUND($D$78*(E26+E70+E60),2)</f>
        <v>12.32</v>
      </c>
    </row>
    <row r="79" spans="2:8" ht="42.75" x14ac:dyDescent="0.2">
      <c r="B79" s="20" t="s">
        <v>7</v>
      </c>
      <c r="C79" s="5" t="s">
        <v>83</v>
      </c>
      <c r="D79" s="1">
        <f>5/30/12*100%</f>
        <v>1.3888888888888888E-2</v>
      </c>
      <c r="E79" s="29">
        <f>ROUND($D$79*(E26+E70+E60),2)</f>
        <v>52.48</v>
      </c>
    </row>
    <row r="80" spans="2:8" ht="24.75" customHeight="1" x14ac:dyDescent="0.2">
      <c r="B80" s="111" t="s">
        <v>0</v>
      </c>
      <c r="C80" s="111"/>
      <c r="D80" s="12">
        <f>SUM(D74:D79)</f>
        <v>2.1617592592592591E-2</v>
      </c>
      <c r="E80" s="13">
        <f>SUM(E74:E79)</f>
        <v>81.699999999999989</v>
      </c>
    </row>
    <row r="81" spans="2:5" ht="24.75" customHeight="1" x14ac:dyDescent="0.2">
      <c r="B81" s="32"/>
      <c r="C81" s="32"/>
      <c r="D81" s="47"/>
      <c r="E81" s="41"/>
    </row>
    <row r="82" spans="2:5" ht="30.75" customHeight="1" x14ac:dyDescent="0.2">
      <c r="B82" s="75" t="s">
        <v>13</v>
      </c>
      <c r="C82" s="117" t="s">
        <v>75</v>
      </c>
      <c r="D82" s="117"/>
      <c r="E82" s="66" t="s">
        <v>100</v>
      </c>
    </row>
    <row r="83" spans="2:5" ht="23.25" customHeight="1" x14ac:dyDescent="0.2">
      <c r="B83" s="20" t="s">
        <v>2</v>
      </c>
      <c r="C83" s="126" t="s">
        <v>116</v>
      </c>
      <c r="D83" s="126"/>
      <c r="E83" s="48">
        <v>0</v>
      </c>
    </row>
    <row r="84" spans="2:5" ht="24.75" customHeight="1" x14ac:dyDescent="0.2">
      <c r="B84" s="111" t="s">
        <v>0</v>
      </c>
      <c r="C84" s="111"/>
      <c r="D84" s="111"/>
      <c r="E84" s="13">
        <f>E83</f>
        <v>0</v>
      </c>
    </row>
    <row r="85" spans="2:5" ht="24.75" customHeight="1" thickBot="1" x14ac:dyDescent="0.25">
      <c r="B85" s="32"/>
      <c r="C85" s="32"/>
      <c r="D85" s="32"/>
      <c r="E85" s="41"/>
    </row>
    <row r="86" spans="2:5" ht="24.75" customHeight="1" thickBot="1" x14ac:dyDescent="0.25">
      <c r="B86" s="114" t="s">
        <v>43</v>
      </c>
      <c r="C86" s="115"/>
      <c r="D86" s="115"/>
      <c r="E86" s="115"/>
    </row>
    <row r="87" spans="2:5" ht="35.25" customHeight="1" x14ac:dyDescent="0.2">
      <c r="B87" s="76">
        <v>4</v>
      </c>
      <c r="C87" s="116" t="s">
        <v>44</v>
      </c>
      <c r="D87" s="116"/>
      <c r="E87" s="67" t="s">
        <v>100</v>
      </c>
    </row>
    <row r="88" spans="2:5" ht="23.25" customHeight="1" x14ac:dyDescent="0.2">
      <c r="B88" s="20" t="s">
        <v>12</v>
      </c>
      <c r="C88" s="113" t="s">
        <v>41</v>
      </c>
      <c r="D88" s="113"/>
      <c r="E88" s="29">
        <f>E80</f>
        <v>81.699999999999989</v>
      </c>
    </row>
    <row r="89" spans="2:5" ht="23.25" customHeight="1" x14ac:dyDescent="0.2">
      <c r="B89" s="20" t="s">
        <v>13</v>
      </c>
      <c r="C89" s="113" t="s">
        <v>42</v>
      </c>
      <c r="D89" s="113">
        <v>1.4999999999999999E-2</v>
      </c>
      <c r="E89" s="29">
        <f>E84</f>
        <v>0</v>
      </c>
    </row>
    <row r="90" spans="2:5" ht="23.25" customHeight="1" x14ac:dyDescent="0.2">
      <c r="B90" s="111" t="s">
        <v>0</v>
      </c>
      <c r="C90" s="111"/>
      <c r="D90" s="111"/>
      <c r="E90" s="13">
        <f>SUM(E88:E89)</f>
        <v>81.699999999999989</v>
      </c>
    </row>
    <row r="91" spans="2:5" ht="23.25" customHeight="1" thickBot="1" x14ac:dyDescent="0.25">
      <c r="B91" s="32"/>
      <c r="C91" s="32"/>
      <c r="D91" s="32"/>
      <c r="E91" s="41"/>
    </row>
    <row r="92" spans="2:5" ht="21" customHeight="1" thickBot="1" x14ac:dyDescent="0.25">
      <c r="B92" s="121" t="s">
        <v>45</v>
      </c>
      <c r="C92" s="122"/>
      <c r="D92" s="122"/>
      <c r="E92" s="122"/>
    </row>
    <row r="93" spans="2:5" ht="39.75" customHeight="1" x14ac:dyDescent="0.2">
      <c r="B93" s="76">
        <v>5</v>
      </c>
      <c r="C93" s="112" t="s">
        <v>28</v>
      </c>
      <c r="D93" s="112"/>
      <c r="E93" s="67" t="s">
        <v>100</v>
      </c>
    </row>
    <row r="94" spans="2:5" ht="23.25" customHeight="1" x14ac:dyDescent="0.2">
      <c r="B94" s="20" t="s">
        <v>2</v>
      </c>
      <c r="C94" s="113" t="s">
        <v>59</v>
      </c>
      <c r="D94" s="113"/>
      <c r="E94" s="29">
        <f>UNIFORMES!F10</f>
        <v>0</v>
      </c>
    </row>
    <row r="95" spans="2:5" ht="21" customHeight="1" x14ac:dyDescent="0.2">
      <c r="B95" s="111" t="s">
        <v>0</v>
      </c>
      <c r="C95" s="111"/>
      <c r="D95" s="111"/>
      <c r="E95" s="13">
        <f>ROUND(SUM(E94:E94),2)</f>
        <v>0</v>
      </c>
    </row>
    <row r="96" spans="2:5" ht="21" customHeight="1" thickBot="1" x14ac:dyDescent="0.25">
      <c r="B96" s="32"/>
      <c r="C96" s="32"/>
      <c r="D96" s="32"/>
      <c r="E96" s="41"/>
    </row>
    <row r="97" spans="2:5" ht="21" customHeight="1" thickBot="1" x14ac:dyDescent="0.25">
      <c r="B97" s="114" t="s">
        <v>46</v>
      </c>
      <c r="C97" s="115"/>
      <c r="D97" s="115"/>
      <c r="E97" s="115"/>
    </row>
    <row r="98" spans="2:5" ht="37.5" customHeight="1" x14ac:dyDescent="0.2">
      <c r="B98" s="116">
        <v>6</v>
      </c>
      <c r="C98" s="112" t="s">
        <v>15</v>
      </c>
      <c r="D98" s="116" t="s">
        <v>9</v>
      </c>
      <c r="E98" s="67" t="s">
        <v>100</v>
      </c>
    </row>
    <row r="99" spans="2:5" ht="23.25" customHeight="1" x14ac:dyDescent="0.2">
      <c r="B99" s="111"/>
      <c r="C99" s="117"/>
      <c r="D99" s="111"/>
      <c r="E99" s="43" t="s">
        <v>102</v>
      </c>
    </row>
    <row r="100" spans="2:5" ht="21" customHeight="1" x14ac:dyDescent="0.2">
      <c r="B100" s="20" t="s">
        <v>2</v>
      </c>
      <c r="C100" s="4" t="s">
        <v>19</v>
      </c>
      <c r="D100" s="18"/>
      <c r="E100" s="29">
        <f>ROUND($D$100*(E26+E60+E70+E90+E95),2)</f>
        <v>0</v>
      </c>
    </row>
    <row r="101" spans="2:5" ht="21" customHeight="1" x14ac:dyDescent="0.2">
      <c r="B101" s="20" t="s">
        <v>3</v>
      </c>
      <c r="C101" s="4" t="s">
        <v>16</v>
      </c>
      <c r="D101" s="18"/>
      <c r="E101" s="29">
        <f>ROUND($D$101*(E26+E60+E70+E90+E95+E100),2)</f>
        <v>0</v>
      </c>
    </row>
    <row r="102" spans="2:5" ht="29.25" customHeight="1" x14ac:dyDescent="0.2">
      <c r="B102" s="20" t="s">
        <v>4</v>
      </c>
      <c r="C102" s="44" t="s">
        <v>84</v>
      </c>
      <c r="D102" s="10">
        <f>D103+D104+D105</f>
        <v>8.6499999999999994E-2</v>
      </c>
      <c r="E102" s="29">
        <f>ROUND((E26+E60+E70+E90+E95+E100+E101)/(1-$D$102),2)</f>
        <v>4226.05</v>
      </c>
    </row>
    <row r="103" spans="2:5" ht="21" customHeight="1" x14ac:dyDescent="0.2">
      <c r="B103" s="110"/>
      <c r="C103" s="4" t="s">
        <v>51</v>
      </c>
      <c r="D103" s="1">
        <v>0.03</v>
      </c>
      <c r="E103" s="29">
        <f>ROUND($D$103*(E102),2)</f>
        <v>126.78</v>
      </c>
    </row>
    <row r="104" spans="2:5" ht="21" customHeight="1" x14ac:dyDescent="0.2">
      <c r="B104" s="110"/>
      <c r="C104" s="4" t="s">
        <v>52</v>
      </c>
      <c r="D104" s="1">
        <v>6.4999999999999997E-3</v>
      </c>
      <c r="E104" s="29">
        <f>ROUND($D$104*(E102),2)</f>
        <v>27.47</v>
      </c>
    </row>
    <row r="105" spans="2:5" ht="21" customHeight="1" x14ac:dyDescent="0.2">
      <c r="B105" s="110"/>
      <c r="C105" s="40" t="s">
        <v>53</v>
      </c>
      <c r="D105" s="1">
        <v>0.05</v>
      </c>
      <c r="E105" s="29">
        <f>ROUND($D$105*(E102),2)</f>
        <v>211.3</v>
      </c>
    </row>
    <row r="106" spans="2:5" ht="21" customHeight="1" x14ac:dyDescent="0.2">
      <c r="B106" s="111" t="s">
        <v>0</v>
      </c>
      <c r="C106" s="111"/>
      <c r="D106" s="7">
        <f>D100+D101+D103+D104+D105</f>
        <v>8.6499999999999994E-2</v>
      </c>
      <c r="E106" s="13">
        <f>E100+E101+E103+E104+E105</f>
        <v>365.55</v>
      </c>
    </row>
    <row r="107" spans="2:5" ht="21" customHeight="1" thickBot="1" x14ac:dyDescent="0.25">
      <c r="B107" s="32"/>
      <c r="C107" s="32"/>
      <c r="D107" s="42"/>
      <c r="E107" s="41"/>
    </row>
    <row r="108" spans="2:5" ht="21" customHeight="1" x14ac:dyDescent="0.2">
      <c r="B108" s="118" t="s">
        <v>17</v>
      </c>
      <c r="C108" s="119"/>
      <c r="D108" s="119"/>
      <c r="E108" s="119"/>
    </row>
    <row r="109" spans="2:5" ht="35.25" customHeight="1" x14ac:dyDescent="0.2">
      <c r="B109" s="111" t="s">
        <v>18</v>
      </c>
      <c r="C109" s="111"/>
      <c r="D109" s="111"/>
      <c r="E109" s="66" t="s">
        <v>100</v>
      </c>
    </row>
    <row r="110" spans="2:5" ht="24" customHeight="1" x14ac:dyDescent="0.2">
      <c r="B110" s="111"/>
      <c r="C110" s="111"/>
      <c r="D110" s="111"/>
      <c r="E110" s="43" t="s">
        <v>102</v>
      </c>
    </row>
    <row r="111" spans="2:5" ht="21" customHeight="1" x14ac:dyDescent="0.2">
      <c r="B111" s="20" t="s">
        <v>2</v>
      </c>
      <c r="C111" s="113" t="str">
        <f>B20</f>
        <v>MÓDULO 1 - COMPOSIÇÃO DA REMUNERAÇÃO</v>
      </c>
      <c r="D111" s="113"/>
      <c r="E111" s="29">
        <f>E26</f>
        <v>1675.04</v>
      </c>
    </row>
    <row r="112" spans="2:5" ht="21" customHeight="1" x14ac:dyDescent="0.2">
      <c r="B112" s="20" t="s">
        <v>3</v>
      </c>
      <c r="C112" s="113" t="str">
        <f>B28</f>
        <v>MÓDULO 2 - ENCARGOS E BENEFÍCIOS ANUAIS, MENSAIS E DIÁRIOS</v>
      </c>
      <c r="D112" s="113"/>
      <c r="E112" s="29">
        <f>E60</f>
        <v>1987.58</v>
      </c>
    </row>
    <row r="113" spans="2:9" ht="21" customHeight="1" x14ac:dyDescent="0.2">
      <c r="B113" s="20" t="s">
        <v>4</v>
      </c>
      <c r="C113" s="113" t="str">
        <f>B62</f>
        <v>MÓDULO 3 - PROVISÃO PARA RESCISÃO</v>
      </c>
      <c r="D113" s="113"/>
      <c r="E113" s="29">
        <f>E70</f>
        <v>116.18</v>
      </c>
    </row>
    <row r="114" spans="2:9" ht="21" customHeight="1" x14ac:dyDescent="0.2">
      <c r="B114" s="20" t="s">
        <v>5</v>
      </c>
      <c r="C114" s="113" t="str">
        <f>B72</f>
        <v>MÓDULO 4 - CUSTO DE REPOSIÇÃO DO PROFISSIONAL AUSENTE</v>
      </c>
      <c r="D114" s="113"/>
      <c r="E114" s="29">
        <f>E90</f>
        <v>81.699999999999989</v>
      </c>
    </row>
    <row r="115" spans="2:9" ht="21" customHeight="1" x14ac:dyDescent="0.2">
      <c r="B115" s="20" t="s">
        <v>6</v>
      </c>
      <c r="C115" s="113" t="str">
        <f>B92</f>
        <v>MÓDULO 5 - INSUMOS DIVERSOS</v>
      </c>
      <c r="D115" s="113"/>
      <c r="E115" s="29">
        <f>E95</f>
        <v>0</v>
      </c>
    </row>
    <row r="116" spans="2:9" ht="21" customHeight="1" x14ac:dyDescent="0.2">
      <c r="B116" s="110" t="s">
        <v>47</v>
      </c>
      <c r="C116" s="110"/>
      <c r="D116" s="110"/>
      <c r="E116" s="29">
        <f>SUM(E111:E115)</f>
        <v>3860.4999999999995</v>
      </c>
    </row>
    <row r="117" spans="2:9" ht="21" customHeight="1" thickBot="1" x14ac:dyDescent="0.25">
      <c r="B117" s="35" t="s">
        <v>7</v>
      </c>
      <c r="C117" s="120" t="str">
        <f>B97</f>
        <v>MÓDULO 6 - CUSTOS INDIRETOS, TRIBUTOS E LUCRO</v>
      </c>
      <c r="D117" s="120"/>
      <c r="E117" s="46">
        <f>E106</f>
        <v>365.55</v>
      </c>
    </row>
    <row r="118" spans="2:9" ht="21" customHeight="1" thickBot="1" x14ac:dyDescent="0.25">
      <c r="B118" s="114" t="s">
        <v>54</v>
      </c>
      <c r="C118" s="115"/>
      <c r="D118" s="115"/>
      <c r="E118" s="71">
        <f>SUM(E116:E117)</f>
        <v>4226.0499999999993</v>
      </c>
    </row>
    <row r="119" spans="2:9" ht="20.25" customHeight="1" x14ac:dyDescent="0.25">
      <c r="B119" s="3"/>
      <c r="C119" s="3"/>
      <c r="D119" s="26"/>
      <c r="E119" s="14"/>
      <c r="F119" s="16"/>
      <c r="G119" s="16"/>
      <c r="H119" s="16"/>
      <c r="I119" s="16"/>
    </row>
    <row r="120" spans="2:9" ht="15" x14ac:dyDescent="0.2">
      <c r="B120" s="15"/>
      <c r="C120" s="15"/>
      <c r="D120" s="15"/>
      <c r="F120" s="16"/>
      <c r="G120" s="16"/>
      <c r="H120" s="16"/>
      <c r="I120" s="16"/>
    </row>
    <row r="121" spans="2:9" ht="15" x14ac:dyDescent="0.2">
      <c r="B121" s="15"/>
      <c r="C121" s="15"/>
      <c r="D121" s="15"/>
      <c r="F121" s="16"/>
      <c r="G121" s="16"/>
      <c r="H121" s="16"/>
      <c r="I121" s="16"/>
    </row>
    <row r="122" spans="2:9" ht="15" x14ac:dyDescent="0.2">
      <c r="B122" s="15"/>
      <c r="C122" s="15"/>
      <c r="D122" s="15"/>
      <c r="F122" s="16"/>
      <c r="G122" s="16"/>
      <c r="H122" s="16"/>
      <c r="I122" s="16"/>
    </row>
    <row r="124" spans="2:9" x14ac:dyDescent="0.2">
      <c r="E124" s="9"/>
    </row>
    <row r="125" spans="2:9" x14ac:dyDescent="0.2">
      <c r="E125" s="9"/>
    </row>
    <row r="127" spans="2:9" x14ac:dyDescent="0.2">
      <c r="E127" s="6"/>
    </row>
    <row r="131" spans="4:4" ht="15" x14ac:dyDescent="0.25">
      <c r="D131" s="26"/>
    </row>
    <row r="132" spans="4:4" ht="15" x14ac:dyDescent="0.25">
      <c r="D132" s="26"/>
    </row>
    <row r="133" spans="4:4" ht="15" x14ac:dyDescent="0.25">
      <c r="D133" s="26"/>
    </row>
    <row r="134" spans="4:4" ht="15" x14ac:dyDescent="0.25">
      <c r="D134" s="26"/>
    </row>
    <row r="135" spans="4:4" ht="15" x14ac:dyDescent="0.25">
      <c r="D135" s="26"/>
    </row>
  </sheetData>
  <mergeCells count="62">
    <mergeCell ref="B80:C80"/>
    <mergeCell ref="C83:D83"/>
    <mergeCell ref="B84:D84"/>
    <mergeCell ref="C59:D59"/>
    <mergeCell ref="B28:E28"/>
    <mergeCell ref="B2:E2"/>
    <mergeCell ref="B3:E3"/>
    <mergeCell ref="B4:E4"/>
    <mergeCell ref="C22:D22"/>
    <mergeCell ref="B12:E12"/>
    <mergeCell ref="B13:E13"/>
    <mergeCell ref="D16:E16"/>
    <mergeCell ref="D17:E17"/>
    <mergeCell ref="D18:E18"/>
    <mergeCell ref="D7:E7"/>
    <mergeCell ref="D8:E8"/>
    <mergeCell ref="D9:E9"/>
    <mergeCell ref="D10:E10"/>
    <mergeCell ref="B6:E6"/>
    <mergeCell ref="B20:E20"/>
    <mergeCell ref="D14:E14"/>
    <mergeCell ref="D15:E15"/>
    <mergeCell ref="B72:E72"/>
    <mergeCell ref="B55:E55"/>
    <mergeCell ref="C56:D56"/>
    <mergeCell ref="B70:D70"/>
    <mergeCell ref="B62:E62"/>
    <mergeCell ref="B60:D60"/>
    <mergeCell ref="B26:D26"/>
    <mergeCell ref="B32:C32"/>
    <mergeCell ref="B43:C43"/>
    <mergeCell ref="B53:D53"/>
    <mergeCell ref="C57:D57"/>
    <mergeCell ref="C58:D58"/>
    <mergeCell ref="C24:D24"/>
    <mergeCell ref="C25:D25"/>
    <mergeCell ref="C87:D87"/>
    <mergeCell ref="B92:E92"/>
    <mergeCell ref="C82:D82"/>
    <mergeCell ref="B86:E86"/>
    <mergeCell ref="B90:D90"/>
    <mergeCell ref="C88:D88"/>
    <mergeCell ref="C89:D89"/>
    <mergeCell ref="B118:D118"/>
    <mergeCell ref="C112:D112"/>
    <mergeCell ref="C113:D113"/>
    <mergeCell ref="B108:E108"/>
    <mergeCell ref="B109:D110"/>
    <mergeCell ref="B116:D116"/>
    <mergeCell ref="C117:D117"/>
    <mergeCell ref="C111:D111"/>
    <mergeCell ref="B103:B105"/>
    <mergeCell ref="B106:C106"/>
    <mergeCell ref="C93:D93"/>
    <mergeCell ref="C114:D114"/>
    <mergeCell ref="C115:D115"/>
    <mergeCell ref="B97:E97"/>
    <mergeCell ref="D98:D99"/>
    <mergeCell ref="C98:C99"/>
    <mergeCell ref="B98:B99"/>
    <mergeCell ref="C94:D94"/>
    <mergeCell ref="B95:D95"/>
  </mergeCells>
  <pageMargins left="0.7" right="0.7" top="0.75" bottom="0.75" header="0.3" footer="0.3"/>
  <pageSetup paperSize="9" scale="45" orientation="portrait" r:id="rId1"/>
  <rowBreaks count="2" manualBreakCount="2">
    <brk id="53" min="1" max="6" man="1"/>
    <brk id="84" min="1" max="6" man="1"/>
  </rowBreaks>
  <ignoredErrors>
    <ignoredError sqref="E7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98A1-43F5-449B-B5D1-4271ED033C95}">
  <dimension ref="B1:F12"/>
  <sheetViews>
    <sheetView view="pageBreakPreview" zoomScaleNormal="100" zoomScaleSheetLayoutView="100" workbookViewId="0">
      <selection activeCell="C4" sqref="C4:C9"/>
    </sheetView>
  </sheetViews>
  <sheetFormatPr defaultColWidth="9.140625" defaultRowHeight="15.75" x14ac:dyDescent="0.25"/>
  <cols>
    <col min="1" max="1" width="2.85546875" style="52" customWidth="1"/>
    <col min="2" max="2" width="49.5703125" style="52" customWidth="1"/>
    <col min="3" max="3" width="11.28515625" style="52" customWidth="1"/>
    <col min="4" max="4" width="9.28515625" style="52" bestFit="1" customWidth="1"/>
    <col min="5" max="5" width="13" style="52" customWidth="1"/>
    <col min="6" max="6" width="11.7109375" style="52" bestFit="1" customWidth="1"/>
    <col min="7" max="16384" width="9.140625" style="52"/>
  </cols>
  <sheetData>
    <row r="1" spans="2:6" ht="16.5" thickBot="1" x14ac:dyDescent="0.3">
      <c r="B1" s="51"/>
      <c r="E1" s="53"/>
    </row>
    <row r="2" spans="2:6" ht="16.5" thickBot="1" x14ac:dyDescent="0.3">
      <c r="B2" s="139" t="s">
        <v>76</v>
      </c>
      <c r="C2" s="140"/>
      <c r="D2" s="140"/>
      <c r="E2" s="140"/>
      <c r="F2" s="141"/>
    </row>
    <row r="3" spans="2:6" ht="31.5" x14ac:dyDescent="0.25">
      <c r="B3" s="49" t="s">
        <v>61</v>
      </c>
      <c r="C3" s="50" t="s">
        <v>81</v>
      </c>
      <c r="D3" s="50" t="s">
        <v>77</v>
      </c>
      <c r="E3" s="50" t="s">
        <v>78</v>
      </c>
      <c r="F3" s="50" t="s">
        <v>79</v>
      </c>
    </row>
    <row r="4" spans="2:6" ht="31.5" x14ac:dyDescent="0.25">
      <c r="B4" s="54" t="s">
        <v>105</v>
      </c>
      <c r="C4" s="64"/>
      <c r="D4" s="56">
        <v>12</v>
      </c>
      <c r="E4" s="57">
        <v>2</v>
      </c>
      <c r="F4" s="55">
        <f>(C4/D4)*E4</f>
        <v>0</v>
      </c>
    </row>
    <row r="5" spans="2:6" ht="45" x14ac:dyDescent="0.25">
      <c r="B5" s="25" t="s">
        <v>106</v>
      </c>
      <c r="C5" s="64"/>
      <c r="D5" s="56">
        <v>12</v>
      </c>
      <c r="E5" s="57">
        <v>2</v>
      </c>
      <c r="F5" s="55">
        <f t="shared" ref="F5:F9" si="0">(C5/D5)*E5</f>
        <v>0</v>
      </c>
    </row>
    <row r="6" spans="2:6" ht="31.5" x14ac:dyDescent="0.25">
      <c r="B6" s="54" t="s">
        <v>107</v>
      </c>
      <c r="C6" s="64"/>
      <c r="D6" s="56">
        <v>12</v>
      </c>
      <c r="E6" s="57">
        <v>1</v>
      </c>
      <c r="F6" s="55">
        <f t="shared" si="0"/>
        <v>0</v>
      </c>
    </row>
    <row r="7" spans="2:6" ht="31.5" x14ac:dyDescent="0.25">
      <c r="B7" s="54" t="s">
        <v>108</v>
      </c>
      <c r="C7" s="64"/>
      <c r="D7" s="56">
        <v>12</v>
      </c>
      <c r="E7" s="57">
        <v>3</v>
      </c>
      <c r="F7" s="55">
        <f t="shared" si="0"/>
        <v>0</v>
      </c>
    </row>
    <row r="8" spans="2:6" x14ac:dyDescent="0.25">
      <c r="B8" s="54" t="s">
        <v>80</v>
      </c>
      <c r="C8" s="64"/>
      <c r="D8" s="56">
        <v>12</v>
      </c>
      <c r="E8" s="57">
        <v>1</v>
      </c>
      <c r="F8" s="55">
        <f t="shared" si="0"/>
        <v>0</v>
      </c>
    </row>
    <row r="9" spans="2:6" ht="16.5" thickBot="1" x14ac:dyDescent="0.3">
      <c r="B9" s="59" t="s">
        <v>109</v>
      </c>
      <c r="C9" s="65"/>
      <c r="D9" s="61">
        <v>12</v>
      </c>
      <c r="E9" s="62">
        <v>1</v>
      </c>
      <c r="F9" s="60">
        <f t="shared" si="0"/>
        <v>0</v>
      </c>
    </row>
    <row r="10" spans="2:6" ht="16.5" thickBot="1" x14ac:dyDescent="0.3">
      <c r="B10" s="142" t="s">
        <v>0</v>
      </c>
      <c r="C10" s="143"/>
      <c r="D10" s="143"/>
      <c r="E10" s="143"/>
      <c r="F10" s="63">
        <f>SUM(F4:F9)</f>
        <v>0</v>
      </c>
    </row>
    <row r="11" spans="2:6" x14ac:dyDescent="0.25">
      <c r="E11" s="53"/>
    </row>
    <row r="12" spans="2:6" x14ac:dyDescent="0.25">
      <c r="B12" s="51"/>
      <c r="E12" s="53"/>
    </row>
  </sheetData>
  <mergeCells count="2">
    <mergeCell ref="B2:F2"/>
    <mergeCell ref="B10:E10"/>
  </mergeCells>
  <pageMargins left="0.511811024" right="0.511811024" top="0.78740157499999996" bottom="0.78740157499999996" header="0.31496062000000002" footer="0.31496062000000002"/>
  <pageSetup paperSize="9" scale="92" orientation="portrait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C3EF2-A937-42D3-BD49-0C9D33A7CB5D}">
  <dimension ref="A1:D12"/>
  <sheetViews>
    <sheetView view="pageBreakPreview" zoomScale="60" zoomScaleNormal="100" workbookViewId="0">
      <selection activeCell="A2" sqref="A2:D2"/>
    </sheetView>
  </sheetViews>
  <sheetFormatPr defaultRowHeight="15" x14ac:dyDescent="0.25"/>
  <cols>
    <col min="1" max="1" width="57.5703125" customWidth="1"/>
    <col min="2" max="2" width="36.140625" customWidth="1"/>
    <col min="3" max="3" width="28.140625" customWidth="1"/>
    <col min="4" max="4" width="42.85546875" customWidth="1"/>
  </cols>
  <sheetData>
    <row r="1" spans="1:4" ht="15.75" x14ac:dyDescent="0.25">
      <c r="A1" s="146" t="s">
        <v>117</v>
      </c>
      <c r="B1" s="147"/>
      <c r="C1" s="147"/>
      <c r="D1" s="148"/>
    </row>
    <row r="2" spans="1:4" ht="16.5" thickBot="1" x14ac:dyDescent="0.3">
      <c r="A2" s="149" t="s">
        <v>118</v>
      </c>
      <c r="B2" s="150"/>
      <c r="C2" s="150"/>
      <c r="D2" s="151"/>
    </row>
    <row r="3" spans="1:4" ht="16.5" thickBot="1" x14ac:dyDescent="0.3">
      <c r="A3" s="82" t="s">
        <v>119</v>
      </c>
      <c r="B3" s="152" t="s">
        <v>120</v>
      </c>
      <c r="C3" s="152"/>
      <c r="D3" s="152"/>
    </row>
    <row r="4" spans="1:4" ht="15.75" thickBot="1" x14ac:dyDescent="0.3">
      <c r="A4" s="83" t="s">
        <v>121</v>
      </c>
      <c r="B4" s="153" t="s">
        <v>122</v>
      </c>
      <c r="C4" s="153"/>
      <c r="D4" s="153"/>
    </row>
    <row r="5" spans="1:4" ht="15.75" thickBot="1" x14ac:dyDescent="0.3">
      <c r="A5" s="84" t="s">
        <v>123</v>
      </c>
      <c r="B5" s="144" t="s">
        <v>124</v>
      </c>
      <c r="C5" s="144"/>
      <c r="D5" s="144"/>
    </row>
    <row r="6" spans="1:4" ht="30.75" thickBot="1" x14ac:dyDescent="0.3">
      <c r="A6" s="84" t="s">
        <v>125</v>
      </c>
      <c r="B6" s="153" t="s">
        <v>126</v>
      </c>
      <c r="C6" s="153"/>
      <c r="D6" s="153"/>
    </row>
    <row r="7" spans="1:4" ht="15.75" thickBot="1" x14ac:dyDescent="0.3">
      <c r="A7" s="84" t="s">
        <v>127</v>
      </c>
      <c r="B7" s="144" t="s">
        <v>128</v>
      </c>
      <c r="C7" s="144"/>
      <c r="D7" s="144"/>
    </row>
    <row r="8" spans="1:4" ht="45.75" thickBot="1" x14ac:dyDescent="0.3">
      <c r="A8" s="85" t="s">
        <v>129</v>
      </c>
      <c r="B8" s="86" t="s">
        <v>130</v>
      </c>
      <c r="C8" s="86" t="s">
        <v>131</v>
      </c>
      <c r="D8" s="86" t="s">
        <v>132</v>
      </c>
    </row>
    <row r="9" spans="1:4" ht="45.75" thickBot="1" x14ac:dyDescent="0.3">
      <c r="A9" s="83" t="s">
        <v>133</v>
      </c>
      <c r="B9" s="85" t="s">
        <v>134</v>
      </c>
      <c r="C9" s="85" t="s">
        <v>135</v>
      </c>
      <c r="D9" s="85" t="s">
        <v>136</v>
      </c>
    </row>
    <row r="10" spans="1:4" ht="16.5" thickBot="1" x14ac:dyDescent="0.3">
      <c r="A10" s="87"/>
      <c r="B10" s="85"/>
      <c r="C10" s="85"/>
      <c r="D10" s="85"/>
    </row>
    <row r="11" spans="1:4" ht="15.75" thickBot="1" x14ac:dyDescent="0.3">
      <c r="A11" s="145" t="s">
        <v>137</v>
      </c>
      <c r="B11" s="145"/>
      <c r="C11" s="145"/>
      <c r="D11" s="145"/>
    </row>
    <row r="12" spans="1:4" x14ac:dyDescent="0.25">
      <c r="A12" s="88" t="s">
        <v>138</v>
      </c>
    </row>
  </sheetData>
  <mergeCells count="8">
    <mergeCell ref="B7:D7"/>
    <mergeCell ref="A11:D11"/>
    <mergeCell ref="A1:D1"/>
    <mergeCell ref="A2:D2"/>
    <mergeCell ref="B3:D3"/>
    <mergeCell ref="B4:D4"/>
    <mergeCell ref="B5:D5"/>
    <mergeCell ref="B6:D6"/>
  </mergeCells>
  <pageMargins left="0.511811024" right="0.511811024" top="0.78740157499999996" bottom="0.78740157499999996" header="0.31496062000000002" footer="0.31496062000000002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BF253-3AFE-4D1D-8E85-B9605F283F15}">
  <dimension ref="A1:J22"/>
  <sheetViews>
    <sheetView view="pageBreakPreview" zoomScale="60" zoomScaleNormal="100" workbookViewId="0">
      <selection activeCell="H24" sqref="H24"/>
    </sheetView>
  </sheetViews>
  <sheetFormatPr defaultRowHeight="15" x14ac:dyDescent="0.25"/>
  <cols>
    <col min="1" max="1" width="7.7109375" customWidth="1"/>
    <col min="2" max="2" width="21" customWidth="1"/>
    <col min="3" max="3" width="10.7109375" bestFit="1" customWidth="1"/>
    <col min="4" max="5" width="14.42578125" customWidth="1"/>
    <col min="6" max="6" width="10.7109375" customWidth="1"/>
    <col min="7" max="7" width="14.7109375" customWidth="1"/>
    <col min="8" max="8" width="30.140625" customWidth="1"/>
    <col min="9" max="9" width="33.5703125" customWidth="1"/>
    <col min="10" max="10" width="18.28515625" customWidth="1"/>
  </cols>
  <sheetData>
    <row r="1" spans="1:10" ht="57" customHeight="1" thickBot="1" x14ac:dyDescent="0.3">
      <c r="A1" s="154" t="s">
        <v>150</v>
      </c>
      <c r="B1" s="155"/>
      <c r="C1" s="155"/>
      <c r="D1" s="155"/>
      <c r="E1" s="155"/>
      <c r="F1" s="155"/>
      <c r="G1" s="155"/>
      <c r="H1" s="155"/>
      <c r="I1" s="155"/>
      <c r="J1" s="156"/>
    </row>
    <row r="2" spans="1:10" ht="45.75" thickBot="1" x14ac:dyDescent="0.3">
      <c r="A2" s="89" t="s">
        <v>139</v>
      </c>
      <c r="B2" s="90" t="s">
        <v>140</v>
      </c>
      <c r="C2" s="91" t="s">
        <v>141</v>
      </c>
      <c r="D2" s="90" t="s">
        <v>142</v>
      </c>
      <c r="E2" s="92" t="s">
        <v>143</v>
      </c>
      <c r="F2" s="93" t="s">
        <v>144</v>
      </c>
      <c r="G2" s="94" t="s">
        <v>123</v>
      </c>
      <c r="H2" s="95" t="s">
        <v>145</v>
      </c>
      <c r="I2" s="95" t="s">
        <v>146</v>
      </c>
      <c r="J2" s="157" t="s">
        <v>147</v>
      </c>
    </row>
    <row r="3" spans="1:10" ht="15.75" thickBot="1" x14ac:dyDescent="0.3">
      <c r="A3" s="96"/>
      <c r="B3" s="159" t="s">
        <v>148</v>
      </c>
      <c r="C3" s="158"/>
      <c r="D3" s="158"/>
      <c r="E3" s="160"/>
      <c r="F3" s="97">
        <v>8.3299999999999999E-2</v>
      </c>
      <c r="G3" s="97">
        <v>0.121</v>
      </c>
      <c r="H3" s="97">
        <v>0.04</v>
      </c>
      <c r="I3" s="97">
        <v>7.3899999999999993E-2</v>
      </c>
      <c r="J3" s="158"/>
    </row>
    <row r="4" spans="1:10" ht="15.75" x14ac:dyDescent="0.25">
      <c r="A4" s="98">
        <v>1</v>
      </c>
      <c r="B4" s="104"/>
      <c r="C4" s="105"/>
      <c r="D4" s="104"/>
      <c r="E4" s="106"/>
      <c r="F4" s="107">
        <f t="shared" ref="F4:F18" si="0">ROUND(($F$3*E4),2)</f>
        <v>0</v>
      </c>
      <c r="G4" s="107">
        <f t="shared" ref="G4:G18" si="1">ROUND(($G$3*E4),2)</f>
        <v>0</v>
      </c>
      <c r="H4" s="107">
        <f t="shared" ref="H4:H18" si="2">ROUND(($H$3*E4),2)</f>
        <v>0</v>
      </c>
      <c r="I4" s="107">
        <f>ROUND(($I$3*E4),2)</f>
        <v>0</v>
      </c>
      <c r="J4" s="107">
        <f>SUM(F4:I4)</f>
        <v>0</v>
      </c>
    </row>
    <row r="5" spans="1:10" ht="15.75" x14ac:dyDescent="0.25">
      <c r="A5" s="108">
        <v>2</v>
      </c>
      <c r="B5" s="99"/>
      <c r="C5" s="100"/>
      <c r="D5" s="99"/>
      <c r="E5" s="101"/>
      <c r="F5" s="102">
        <f t="shared" si="0"/>
        <v>0</v>
      </c>
      <c r="G5" s="102">
        <f t="shared" si="1"/>
        <v>0</v>
      </c>
      <c r="H5" s="102">
        <f t="shared" si="2"/>
        <v>0</v>
      </c>
      <c r="I5" s="102">
        <f t="shared" ref="I5" si="3">SUM(F5:G5)*$I$3</f>
        <v>0</v>
      </c>
      <c r="J5" s="102">
        <f t="shared" ref="J5" si="4">SUM(F5:I5)</f>
        <v>0</v>
      </c>
    </row>
    <row r="6" spans="1:10" ht="15.75" x14ac:dyDescent="0.25">
      <c r="A6" s="108">
        <v>3</v>
      </c>
      <c r="B6" s="99"/>
      <c r="C6" s="100"/>
      <c r="D6" s="99"/>
      <c r="E6" s="101"/>
      <c r="F6" s="102">
        <f t="shared" si="0"/>
        <v>0</v>
      </c>
      <c r="G6" s="102">
        <f t="shared" ref="G6:G17" si="5">ROUND(($G$3*E6),2)</f>
        <v>0</v>
      </c>
      <c r="H6" s="102">
        <f t="shared" ref="H6:H17" si="6">ROUND(($H$3*E6),2)</f>
        <v>0</v>
      </c>
      <c r="I6" s="102">
        <f t="shared" ref="I6:I17" si="7">SUM(F6:G6)*$I$3</f>
        <v>0</v>
      </c>
      <c r="J6" s="102">
        <f t="shared" ref="J6:J17" si="8">SUM(F6:I6)</f>
        <v>0</v>
      </c>
    </row>
    <row r="7" spans="1:10" ht="15.75" x14ac:dyDescent="0.25">
      <c r="A7" s="108">
        <v>4</v>
      </c>
      <c r="B7" s="100"/>
      <c r="C7" s="100"/>
      <c r="D7" s="100"/>
      <c r="E7" s="101"/>
      <c r="F7" s="102">
        <f t="shared" si="0"/>
        <v>0</v>
      </c>
      <c r="G7" s="102">
        <f t="shared" si="5"/>
        <v>0</v>
      </c>
      <c r="H7" s="102">
        <f t="shared" si="6"/>
        <v>0</v>
      </c>
      <c r="I7" s="102">
        <f t="shared" si="7"/>
        <v>0</v>
      </c>
      <c r="J7" s="102">
        <f t="shared" si="8"/>
        <v>0</v>
      </c>
    </row>
    <row r="8" spans="1:10" ht="15.75" x14ac:dyDescent="0.25">
      <c r="A8" s="108">
        <v>5</v>
      </c>
      <c r="B8" s="100"/>
      <c r="C8" s="100"/>
      <c r="D8" s="100"/>
      <c r="E8" s="101"/>
      <c r="F8" s="102">
        <f t="shared" si="0"/>
        <v>0</v>
      </c>
      <c r="G8" s="102">
        <f t="shared" si="5"/>
        <v>0</v>
      </c>
      <c r="H8" s="102">
        <f t="shared" si="6"/>
        <v>0</v>
      </c>
      <c r="I8" s="102">
        <f t="shared" si="7"/>
        <v>0</v>
      </c>
      <c r="J8" s="102">
        <f t="shared" si="8"/>
        <v>0</v>
      </c>
    </row>
    <row r="9" spans="1:10" ht="15.75" x14ac:dyDescent="0.25">
      <c r="A9" s="108">
        <v>6</v>
      </c>
      <c r="B9" s="100"/>
      <c r="C9" s="100"/>
      <c r="D9" s="100"/>
      <c r="E9" s="101"/>
      <c r="F9" s="102">
        <f t="shared" si="0"/>
        <v>0</v>
      </c>
      <c r="G9" s="102">
        <f t="shared" si="5"/>
        <v>0</v>
      </c>
      <c r="H9" s="102">
        <f t="shared" si="6"/>
        <v>0</v>
      </c>
      <c r="I9" s="102">
        <f t="shared" si="7"/>
        <v>0</v>
      </c>
      <c r="J9" s="102">
        <f t="shared" si="8"/>
        <v>0</v>
      </c>
    </row>
    <row r="10" spans="1:10" ht="15.75" x14ac:dyDescent="0.25">
      <c r="A10" s="108">
        <v>7</v>
      </c>
      <c r="B10" s="100"/>
      <c r="C10" s="100"/>
      <c r="D10" s="100"/>
      <c r="E10" s="101"/>
      <c r="F10" s="102">
        <f t="shared" si="0"/>
        <v>0</v>
      </c>
      <c r="G10" s="102">
        <f t="shared" si="5"/>
        <v>0</v>
      </c>
      <c r="H10" s="102">
        <f t="shared" si="6"/>
        <v>0</v>
      </c>
      <c r="I10" s="102">
        <f t="shared" si="7"/>
        <v>0</v>
      </c>
      <c r="J10" s="102">
        <f t="shared" si="8"/>
        <v>0</v>
      </c>
    </row>
    <row r="11" spans="1:10" ht="15.75" x14ac:dyDescent="0.25">
      <c r="A11" s="108">
        <v>8</v>
      </c>
      <c r="B11" s="100"/>
      <c r="C11" s="100"/>
      <c r="D11" s="100"/>
      <c r="E11" s="101"/>
      <c r="F11" s="102">
        <f t="shared" si="0"/>
        <v>0</v>
      </c>
      <c r="G11" s="102">
        <f t="shared" si="5"/>
        <v>0</v>
      </c>
      <c r="H11" s="102">
        <f t="shared" si="6"/>
        <v>0</v>
      </c>
      <c r="I11" s="102">
        <f t="shared" si="7"/>
        <v>0</v>
      </c>
      <c r="J11" s="102">
        <f t="shared" si="8"/>
        <v>0</v>
      </c>
    </row>
    <row r="12" spans="1:10" ht="15.75" x14ac:dyDescent="0.25">
      <c r="A12" s="108">
        <v>9</v>
      </c>
      <c r="B12" s="100"/>
      <c r="C12" s="100"/>
      <c r="D12" s="100"/>
      <c r="E12" s="101"/>
      <c r="F12" s="102">
        <f t="shared" si="0"/>
        <v>0</v>
      </c>
      <c r="G12" s="102">
        <f t="shared" si="5"/>
        <v>0</v>
      </c>
      <c r="H12" s="102">
        <f t="shared" si="6"/>
        <v>0</v>
      </c>
      <c r="I12" s="102">
        <f t="shared" si="7"/>
        <v>0</v>
      </c>
      <c r="J12" s="102">
        <f t="shared" si="8"/>
        <v>0</v>
      </c>
    </row>
    <row r="13" spans="1:10" ht="15.75" x14ac:dyDescent="0.25">
      <c r="A13" s="108">
        <v>10</v>
      </c>
      <c r="B13" s="100"/>
      <c r="C13" s="100"/>
      <c r="D13" s="100"/>
      <c r="E13" s="101"/>
      <c r="F13" s="102">
        <f t="shared" si="0"/>
        <v>0</v>
      </c>
      <c r="G13" s="102">
        <f t="shared" si="5"/>
        <v>0</v>
      </c>
      <c r="H13" s="102">
        <f t="shared" si="6"/>
        <v>0</v>
      </c>
      <c r="I13" s="102">
        <f t="shared" si="7"/>
        <v>0</v>
      </c>
      <c r="J13" s="102">
        <f t="shared" si="8"/>
        <v>0</v>
      </c>
    </row>
    <row r="14" spans="1:10" ht="15.75" x14ac:dyDescent="0.25">
      <c r="A14" s="108">
        <v>11</v>
      </c>
      <c r="B14" s="100"/>
      <c r="C14" s="100"/>
      <c r="D14" s="100"/>
      <c r="E14" s="101"/>
      <c r="F14" s="102">
        <f t="shared" si="0"/>
        <v>0</v>
      </c>
      <c r="G14" s="102">
        <f t="shared" si="5"/>
        <v>0</v>
      </c>
      <c r="H14" s="102">
        <f t="shared" si="6"/>
        <v>0</v>
      </c>
      <c r="I14" s="102">
        <f t="shared" si="7"/>
        <v>0</v>
      </c>
      <c r="J14" s="102">
        <f t="shared" si="8"/>
        <v>0</v>
      </c>
    </row>
    <row r="15" spans="1:10" ht="15.75" x14ac:dyDescent="0.25">
      <c r="A15" s="108">
        <v>12</v>
      </c>
      <c r="B15" s="100"/>
      <c r="C15" s="100"/>
      <c r="D15" s="100"/>
      <c r="E15" s="101"/>
      <c r="F15" s="102">
        <f t="shared" si="0"/>
        <v>0</v>
      </c>
      <c r="G15" s="102">
        <f t="shared" si="5"/>
        <v>0</v>
      </c>
      <c r="H15" s="102">
        <f t="shared" si="6"/>
        <v>0</v>
      </c>
      <c r="I15" s="102">
        <f t="shared" si="7"/>
        <v>0</v>
      </c>
      <c r="J15" s="102">
        <f t="shared" si="8"/>
        <v>0</v>
      </c>
    </row>
    <row r="16" spans="1:10" ht="15.75" x14ac:dyDescent="0.25">
      <c r="A16" s="108">
        <v>13</v>
      </c>
      <c r="B16" s="100"/>
      <c r="C16" s="100"/>
      <c r="D16" s="100"/>
      <c r="E16" s="101"/>
      <c r="F16" s="102">
        <f t="shared" si="0"/>
        <v>0</v>
      </c>
      <c r="G16" s="102">
        <f t="shared" si="5"/>
        <v>0</v>
      </c>
      <c r="H16" s="102">
        <f t="shared" si="6"/>
        <v>0</v>
      </c>
      <c r="I16" s="102">
        <f t="shared" si="7"/>
        <v>0</v>
      </c>
      <c r="J16" s="102">
        <f t="shared" si="8"/>
        <v>0</v>
      </c>
    </row>
    <row r="17" spans="1:10" ht="15.75" x14ac:dyDescent="0.25">
      <c r="A17" s="108">
        <v>14</v>
      </c>
      <c r="B17" s="100"/>
      <c r="C17" s="100"/>
      <c r="D17" s="100"/>
      <c r="E17" s="101"/>
      <c r="F17" s="102">
        <f t="shared" si="0"/>
        <v>0</v>
      </c>
      <c r="G17" s="102">
        <f t="shared" si="5"/>
        <v>0</v>
      </c>
      <c r="H17" s="102">
        <f t="shared" si="6"/>
        <v>0</v>
      </c>
      <c r="I17" s="102">
        <f t="shared" si="7"/>
        <v>0</v>
      </c>
      <c r="J17" s="102">
        <f t="shared" si="8"/>
        <v>0</v>
      </c>
    </row>
    <row r="18" spans="1:10" ht="15.75" x14ac:dyDescent="0.25">
      <c r="A18" s="108">
        <v>15</v>
      </c>
      <c r="B18" s="100"/>
      <c r="C18" s="100"/>
      <c r="D18" s="100"/>
      <c r="E18" s="101"/>
      <c r="F18" s="102">
        <f t="shared" si="0"/>
        <v>0</v>
      </c>
      <c r="G18" s="102">
        <f t="shared" si="1"/>
        <v>0</v>
      </c>
      <c r="H18" s="102">
        <f t="shared" si="2"/>
        <v>0</v>
      </c>
      <c r="I18" s="102">
        <f t="shared" ref="I18" si="9">SUM(F18:G18)*$I$3</f>
        <v>0</v>
      </c>
      <c r="J18" s="102">
        <f t="shared" ref="J18" si="10">SUM(F18:I18)</f>
        <v>0</v>
      </c>
    </row>
    <row r="19" spans="1:10" ht="15.75" x14ac:dyDescent="0.25">
      <c r="A19" s="108" t="s">
        <v>133</v>
      </c>
      <c r="B19" s="103"/>
      <c r="C19" s="103"/>
      <c r="D19" s="103"/>
      <c r="E19" s="102"/>
      <c r="F19" s="102"/>
      <c r="G19" s="102"/>
      <c r="H19" s="102"/>
      <c r="I19" s="102"/>
      <c r="J19" s="102">
        <f>SUM(J4:J15)</f>
        <v>0</v>
      </c>
    </row>
    <row r="22" spans="1:10" x14ac:dyDescent="0.25">
      <c r="A22" t="s">
        <v>149</v>
      </c>
    </row>
  </sheetData>
  <mergeCells count="3">
    <mergeCell ref="A1:J1"/>
    <mergeCell ref="J2:J3"/>
    <mergeCell ref="B3:E3"/>
  </mergeCells>
  <dataValidations count="2">
    <dataValidation allowBlank="1" showInputMessage="1" showErrorMessage="1" promptTitle="Nome" prompt="Nome do terceirizado._x000a_Ex : EDSON ARANTES DO NASCEDOURO" sqref="B4:C18" xr:uid="{42E67088-BDDA-41FE-BAB9-979A84554616}">
      <formula1>0</formula1>
      <formula2>0</formula2>
    </dataValidation>
    <dataValidation allowBlank="1" showInputMessage="1" showErrorMessage="1" promptTitle="Categoria" prompt="Por favor, especifique a categoria do emprego._x000a_Ex : AUXILIAR ADMINISTRATIVO" sqref="D4:D18" xr:uid="{C7F072CF-A5CA-45AB-AC75-F544F3CEB519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PROPOSTA</vt:lpstr>
      <vt:lpstr>ASSISTENTE ADMINISTRATIVO</vt:lpstr>
      <vt:lpstr>UNIFORMES</vt:lpstr>
      <vt:lpstr>% DA CONTA VINCULADA</vt:lpstr>
      <vt:lpstr>CONTA VINCULADA - MÊS-ANO</vt:lpstr>
      <vt:lpstr>'ASSISTENTE ADMINISTRATIVO'!Area_de_impressao</vt:lpstr>
      <vt:lpstr>PROPOSTA!Area_de_impressao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Deus proverá</dc:creator>
  <cp:lastModifiedBy>Renan Furtado Lima</cp:lastModifiedBy>
  <cp:lastPrinted>2025-11-07T13:59:52Z</cp:lastPrinted>
  <dcterms:created xsi:type="dcterms:W3CDTF">2016-12-15T21:33:06Z</dcterms:created>
  <dcterms:modified xsi:type="dcterms:W3CDTF">2025-12-17T15:12:19Z</dcterms:modified>
</cp:coreProperties>
</file>