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GABINETE\CPL\CPL - 2024\Pregões\Pregão nº 90001.2024 - Recepcionista\Nova\"/>
    </mc:Choice>
  </mc:AlternateContent>
  <xr:revisionPtr revIDLastSave="0" documentId="13_ncr:1_{4973E4B9-4209-40BD-B602-2DADE63DC960}" xr6:coauthVersionLast="47" xr6:coauthVersionMax="47" xr10:uidLastSave="{00000000-0000-0000-0000-000000000000}"/>
  <bookViews>
    <workbookView xWindow="28710" yWindow="-90" windowWidth="28980" windowHeight="15780" tabRatio="670" activeTab="2" xr2:uid="{00000000-000D-0000-FFFF-FFFF00000000}"/>
  </bookViews>
  <sheets>
    <sheet name="PROPOSTA" sheetId="7" r:id="rId1"/>
    <sheet name="RECEPCIONISTA" sheetId="13" r:id="rId2"/>
    <sheet name="INSUMOS" sheetId="9" r:id="rId3"/>
  </sheets>
  <definedNames>
    <definedName name="_xlnm.Print_Area" localSheetId="0">PROPOSTA!$A$1:$H$73</definedName>
    <definedName name="_xlnm.Print_Area" localSheetId="1">RECEPCIONISTA!$A$1:$D$159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3" i="13" l="1"/>
  <c r="E162" i="13"/>
  <c r="F17" i="9"/>
  <c r="F18" i="9"/>
  <c r="C128" i="13" s="1"/>
  <c r="F5" i="9"/>
  <c r="F3" i="9"/>
  <c r="D65" i="13"/>
  <c r="F8" i="9"/>
  <c r="C126" i="13"/>
  <c r="D64" i="13"/>
  <c r="F4" i="9"/>
  <c r="F6" i="9"/>
  <c r="F7" i="9"/>
  <c r="C88" i="13" l="1"/>
  <c r="C85" i="13"/>
  <c r="C86" i="13" s="1"/>
  <c r="C41" i="13" l="1"/>
  <c r="C130" i="13" l="1"/>
  <c r="C156" i="13" s="1"/>
  <c r="C56" i="13"/>
  <c r="C89" i="13" s="1"/>
  <c r="C28" i="13"/>
  <c r="C27" i="13"/>
  <c r="D69" i="13" l="1"/>
  <c r="C78" i="13" s="1"/>
  <c r="C30" i="13"/>
  <c r="D41" i="13" l="1"/>
  <c r="D43" i="13" s="1"/>
  <c r="D105" i="13"/>
  <c r="C152" i="13"/>
  <c r="D42" i="13"/>
  <c r="C76" i="13" l="1"/>
  <c r="D89" i="13" s="1"/>
  <c r="C46" i="13"/>
  <c r="D86" i="13" l="1"/>
  <c r="D52" i="13"/>
  <c r="D51" i="13"/>
  <c r="D50" i="13"/>
  <c r="D49" i="13"/>
  <c r="D48" i="13"/>
  <c r="D55" i="13"/>
  <c r="D54" i="13"/>
  <c r="D53" i="13"/>
  <c r="D56" i="13" l="1"/>
  <c r="C77" i="13" s="1"/>
  <c r="C79" i="13" s="1"/>
  <c r="C83" i="13" l="1"/>
  <c r="D85" i="13" s="1"/>
  <c r="D88" i="13"/>
  <c r="C153" i="13"/>
  <c r="D87" i="13" l="1"/>
  <c r="D90" i="13"/>
  <c r="D91" i="13" s="1"/>
  <c r="C109" i="13" s="1"/>
  <c r="D100" i="13" s="1"/>
  <c r="C154" i="13" l="1"/>
  <c r="D102" i="13" l="1"/>
  <c r="D104" i="13"/>
  <c r="D103" i="13"/>
  <c r="D101" i="13"/>
  <c r="E24" i="7"/>
  <c r="B35" i="7" s="1"/>
  <c r="C111" i="13" l="1"/>
  <c r="C112" i="13" s="1"/>
  <c r="C119" i="13" s="1"/>
  <c r="D106" i="13"/>
  <c r="C118" i="13" s="1"/>
  <c r="C120" i="13" l="1"/>
  <c r="C155" i="13" l="1"/>
  <c r="C157" i="13" s="1"/>
  <c r="C134" i="13"/>
  <c r="D138" i="13" s="1"/>
  <c r="C135" i="13" l="1"/>
  <c r="D139" i="13" s="1"/>
  <c r="C136" i="13" l="1"/>
  <c r="D144" i="13" l="1"/>
  <c r="D143" i="13"/>
  <c r="D141" i="13"/>
  <c r="D142" i="13"/>
  <c r="D145" i="13" l="1"/>
  <c r="C158" i="13" s="1"/>
  <c r="C159" i="13" s="1"/>
  <c r="C161" i="13" s="1"/>
  <c r="C162" i="13" s="1"/>
  <c r="C23" i="7" l="1"/>
  <c r="D23" i="7" s="1"/>
  <c r="F23" i="7" s="1"/>
  <c r="G23" i="7" s="1"/>
  <c r="G24" i="7" s="1"/>
  <c r="F2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Celio Santana Lisboa</author>
    <author>Anderson</author>
  </authors>
  <commentList>
    <comment ref="F25" authorId="0" shapeId="0" xr:uid="{DFBDA423-26D1-4180-AA5D-B13C671F4614}">
      <text>
        <r>
          <rPr>
            <b/>
            <sz val="9"/>
            <color indexed="81"/>
            <rFont val="Segoe UI"/>
            <family val="2"/>
          </rPr>
          <t>Responder apenas SIM ou NÃO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27" authorId="0" shapeId="0" xr:uid="{871413B3-3A6A-42DD-BDFB-F2DADBCB52AD}">
      <text>
        <r>
          <rPr>
            <b/>
            <sz val="9"/>
            <color indexed="81"/>
            <rFont val="Segoe UI"/>
            <family val="2"/>
          </rPr>
          <t>Responder apenas SIM ou NÃO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28" authorId="0" shapeId="0" xr:uid="{3DFCE0CA-0241-4A7C-BD47-1C01DB6D3ABD}">
      <text>
        <r>
          <rPr>
            <b/>
            <sz val="9"/>
            <color indexed="81"/>
            <rFont val="Segoe UI"/>
            <family val="2"/>
          </rPr>
          <t>Responder apenas SIM ou NÃO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89" authorId="1" shapeId="0" xr:uid="{F839ABEB-E580-446A-A1CD-C9F3AEEA2861}">
      <text>
        <r>
          <rPr>
            <b/>
            <sz val="9"/>
            <color indexed="81"/>
            <rFont val="Tahoma"/>
            <family val="2"/>
          </rPr>
          <t>Texto antigo:</t>
        </r>
        <r>
          <rPr>
            <sz val="9"/>
            <color indexed="81"/>
            <rFont val="Tahoma"/>
            <family val="2"/>
          </rPr>
          <t xml:space="preserve">
Incidência dos encargos do submódulo 2.2 sobre o Aviso Prévio Trabalhado</t>
        </r>
      </text>
    </comment>
    <comment ref="B100" authorId="1" shapeId="0" xr:uid="{99A52398-DBF4-4C17-838F-C85BAE59EC17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Férias</t>
        </r>
      </text>
    </comment>
    <comment ref="B101" authorId="1" shapeId="0" xr:uid="{9FC0181C-40A3-4E7D-A5EF-F214C955BD1A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Ausências Legais</t>
        </r>
      </text>
    </comment>
    <comment ref="B102" authorId="1" shapeId="0" xr:uid="{32788B03-1D67-4997-8929-B8732976A929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Licença-Paternidade</t>
        </r>
      </text>
    </comment>
    <comment ref="B103" authorId="1" shapeId="0" xr:uid="{F9781303-9FEF-4F5E-8453-BA148F1076CA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Ausência por acidente de trabalho</t>
        </r>
      </text>
    </comment>
    <comment ref="B104" authorId="1" shapeId="0" xr:uid="{A4469455-57FC-40A2-AE05-A7A40A62F09B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Afastamento Maternidade</t>
        </r>
      </text>
    </comment>
    <comment ref="B105" authorId="1" shapeId="0" xr:uid="{0715AC5B-6662-401C-A44A-65F986134B2E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Outros (especificar)</t>
        </r>
      </text>
    </comment>
    <comment ref="B111" authorId="1" shapeId="0" xr:uid="{19F25731-949F-4626-AEE8-8DBA3A9EDD63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Intervalo para repouso e alimentação</t>
        </r>
      </text>
    </comment>
    <comment ref="F111" authorId="0" shapeId="0" xr:uid="{485EB751-7746-4655-8AB2-4FEF64BB1320}">
      <text>
        <r>
          <rPr>
            <b/>
            <sz val="9"/>
            <color indexed="81"/>
            <rFont val="Segoe UI"/>
            <family val="2"/>
          </rPr>
          <t>Responder apenas SIM ou NÃO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18" authorId="1" shapeId="0" xr:uid="{6DBCBA15-DEB1-406F-A499-4C0BEB6AFD78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Ausências Legais</t>
        </r>
      </text>
    </comment>
    <comment ref="B119" authorId="1" shapeId="0" xr:uid="{17AD2A2D-2AF6-40C7-B091-F3D97C78E6CD}">
      <text>
        <r>
          <rPr>
            <b/>
            <sz val="9"/>
            <color indexed="81"/>
            <rFont val="Tahoma"/>
            <family val="2"/>
          </rPr>
          <t>Texto anterior:</t>
        </r>
        <r>
          <rPr>
            <sz val="9"/>
            <color indexed="81"/>
            <rFont val="Tahoma"/>
            <family val="2"/>
          </rPr>
          <t xml:space="preserve">
Intrajornada</t>
        </r>
      </text>
    </comment>
  </commentList>
</comments>
</file>

<file path=xl/sharedStrings.xml><?xml version="1.0" encoding="utf-8"?>
<sst xmlns="http://schemas.openxmlformats.org/spreadsheetml/2006/main" count="279" uniqueCount="193">
  <si>
    <t>Base de Cálculo</t>
  </si>
  <si>
    <t>Adicional Noturno</t>
  </si>
  <si>
    <t>Total</t>
  </si>
  <si>
    <t>SEBRAE</t>
  </si>
  <si>
    <t>INCRA</t>
  </si>
  <si>
    <t>FGTS</t>
  </si>
  <si>
    <t>TOTAL</t>
  </si>
  <si>
    <t>Insumos Diversos</t>
  </si>
  <si>
    <t>Custos Indiretos, Tributos e Lucro</t>
  </si>
  <si>
    <t>Custos Indiretos</t>
  </si>
  <si>
    <t>Tributos</t>
  </si>
  <si>
    <t>Lucro</t>
  </si>
  <si>
    <t>Descrição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</si>
  <si>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</si>
  <si>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</si>
  <si>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</si>
  <si>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</si>
  <si>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</si>
  <si>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</si>
  <si>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</si>
  <si>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</si>
  <si>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</si>
  <si>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</si>
  <si>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</si>
  <si>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</si>
  <si>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</si>
  <si>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</si>
  <si>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</si>
  <si>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</si>
  <si>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</si>
  <si>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</si>
  <si>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</si>
  <si>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</si>
  <si>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</si>
  <si>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</si>
  <si>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</si>
  <si>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</si>
  <si>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</si>
  <si>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</si>
  <si>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</si>
  <si>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</si>
  <si>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</si>
  <si>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</si>
  <si>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</si>
  <si>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</si>
  <si>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</si>
  <si>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</si>
  <si>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</si>
  <si>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</si>
  <si>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</si>
  <si>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</si>
  <si>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</si>
  <si>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</si>
  <si>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</si>
  <si>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</si>
  <si>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</si>
  <si>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</si>
  <si>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</si>
  <si>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</si>
  <si>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</si>
  <si>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</si>
  <si>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</si>
  <si>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</si>
  <si>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</si>
  <si>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</si>
  <si>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</si>
  <si>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</si>
  <si>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</si>
  <si>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</si>
  <si>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</si>
  <si>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</si>
  <si>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</si>
  <si>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</si>
  <si>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</si>
  <si>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</si>
  <si>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</si>
  <si>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</si>
  <si>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Tem pericusodidade?</t>
  </si>
  <si>
    <t>Tem Ad. Noturno?</t>
  </si>
  <si>
    <t>Tem Ad.Hora Reduzida?</t>
  </si>
  <si>
    <t>Auxílio-Refeição/Alimentação, conforme CCT</t>
  </si>
  <si>
    <t>%</t>
  </si>
  <si>
    <t>Outros (Materiais de consumo)</t>
  </si>
  <si>
    <t>C.3. Tributos Estaduais (especificar)</t>
  </si>
  <si>
    <t>C.4. Tributos Municipais (ISS)</t>
  </si>
  <si>
    <t>C.1. Tributos Federais (COFINS)</t>
  </si>
  <si>
    <t>C.2. Tributos Federais (PIS)</t>
  </si>
  <si>
    <r>
      <t xml:space="preserve">Nota 1: O Módulo 1 refere-se ao </t>
    </r>
    <r>
      <rPr>
        <b/>
        <sz val="8"/>
        <color theme="1"/>
        <rFont val="Verdana"/>
        <family val="2"/>
      </rPr>
      <t>valor mensal devido ao empregado</t>
    </r>
    <r>
      <rPr>
        <sz val="8"/>
        <color theme="1"/>
        <rFont val="Verdana"/>
        <family val="2"/>
      </rPr>
      <t xml:space="preserve"> pela prestação do serviço no período de 12 meses.</t>
    </r>
  </si>
  <si>
    <t>Nota 1: Como a planilha de custos e formação de preços é calculada mensalmente, provisiona-se proporcionalmente 1/12 (um doze avos) dos valores referentes a gratificação natalina, férias e adicional de férias.</t>
  </si>
  <si>
    <t>Nota 2: O adicional de férias contido no Submódulo 2.1 corresponde a 1/3 (um terço) da remuneração que por sua vez é divido por 12 (doze) conforme Nota 1 acima.</t>
  </si>
  <si>
    <t>Com ajustes após publicação da Lei n° 13.467, de 2017; IN 5/17 e IN7/18</t>
  </si>
  <si>
    <t>Dados para composição dos custos referentes a mão de 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</si>
  <si>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</si>
  <si>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</si>
  <si>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</si>
  <si>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</si>
  <si>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(dia/mês/ano)</t>
  </si>
  <si>
    <t>Nota 1: Deverá ser elaborado um quadro para cada tipo de serviço.</t>
  </si>
  <si>
    <r>
      <t xml:space="preserve">Nota 2: A planilha será calculada considerando o </t>
    </r>
    <r>
      <rPr>
        <b/>
        <sz val="8"/>
        <color theme="1"/>
        <rFont val="Verdana"/>
        <family val="2"/>
      </rPr>
      <t>valor mensal</t>
    </r>
    <r>
      <rPr>
        <sz val="8"/>
        <color theme="1"/>
        <rFont val="Verdana"/>
        <family val="2"/>
      </rPr>
      <t xml:space="preserve"> do empregado.</t>
    </r>
  </si>
  <si>
    <t>SAT - A licitante deve comprovar com a SEFIP o percentual (1% a 3%)</t>
  </si>
  <si>
    <r>
      <t>Nota 1:</t>
    </r>
    <r>
      <rPr>
        <sz val="8"/>
        <color rgb="FF000000"/>
        <rFont val="Verdana"/>
        <family val="2"/>
      </rPr>
      <t> Os percentuais dos encargos previdenciários, do FGTS e demais contribuições são aqueles estabelecidos pela legislação vigente.</t>
    </r>
  </si>
  <si>
    <r>
      <t>Nota 2:</t>
    </r>
    <r>
      <rPr>
        <sz val="8"/>
        <color rgb="FF000000"/>
        <rFont val="Arial"/>
        <family val="2"/>
      </rPr>
      <t> O SAT a depender do grau de risco do serviço irá variar entre 1%, para risco leve, de 2%, para risco médio, e de 3% de risco grave.</t>
    </r>
  </si>
  <si>
    <t>Nota 3: Esses percentuais incidem sobre o Módulo 1, o Submódulo 2.1.</t>
  </si>
  <si>
    <t>Ourtos (especificar)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</si>
  <si>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</si>
  <si>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da Instrução Normativa 05/2017-SEGES/MPDG (pagamento de participação em lucros e resultados).</t>
  </si>
  <si>
    <t>Incidência de GPS, FGTS e outras contribuições sobre o Aviso Prévio Trabalhado</t>
  </si>
  <si>
    <t>Nota 1: Os itens que contemplam o módulo 4 se referem ao custo dos dias trabalhados pelo repositor/substituto, quando o empregado alocado na prestação de serviço estiver ausente, conforme as previsões estabelecidas na legislação.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</si>
  <si>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</si>
  <si>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</si>
  <si>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</si>
  <si>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</si>
  <si>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</si>
  <si>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</si>
  <si>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</si>
  <si>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 xml:space="preserve">Substituto nas Ausências Legais </t>
  </si>
  <si>
    <t xml:space="preserve">Substituto na Intrajornada </t>
  </si>
  <si>
    <r>
      <t>Nota:</t>
    </r>
    <r>
      <rPr>
        <sz val="8"/>
        <color rgb="FF000000"/>
        <rFont val="Arial"/>
        <family val="2"/>
      </rPr>
      <t> Valores mensais por empregado.</t>
    </r>
  </si>
  <si>
    <r>
      <t>Nota 1:</t>
    </r>
    <r>
      <rPr>
        <sz val="8"/>
        <color rgb="FF000000"/>
        <rFont val="Arial"/>
        <family val="2"/>
      </rPr>
      <t> Custos Indiretos, Tributos e Lucro por empregado.</t>
    </r>
  </si>
  <si>
    <r>
      <t>Nota 2:</t>
    </r>
    <r>
      <rPr>
        <sz val="8"/>
        <color rgb="FF000000"/>
        <rFont val="Arial"/>
        <family val="2"/>
      </rPr>
      <t> O valor referente a tributos é obtido aplicando-se o percentual sobre o valor do faturamento.</t>
    </r>
  </si>
  <si>
    <t>Local da prestação dos serviços</t>
  </si>
  <si>
    <r>
      <t xml:space="preserve">Base de cálculo dos custos indiretos </t>
    </r>
    <r>
      <rPr>
        <sz val="11"/>
        <color rgb="FFFF0000"/>
        <rFont val="Times New Roman"/>
        <family val="1"/>
      </rPr>
      <t>(BCCI = M1+M2+M3+M4+M5)</t>
    </r>
  </si>
  <si>
    <r>
      <t xml:space="preserve">Base de cálculo do lucro </t>
    </r>
    <r>
      <rPr>
        <sz val="10"/>
        <color rgb="FFFF0000"/>
        <rFont val="Times New Roman"/>
        <family val="1"/>
      </rPr>
      <t>(BCL = BCCI+Custos Indiretos)</t>
    </r>
  </si>
  <si>
    <r>
      <rPr>
        <b/>
        <sz val="9"/>
        <color rgb="FFFF0000"/>
        <rFont val="Times New Roman"/>
        <family val="1"/>
      </rPr>
      <t>AVISO</t>
    </r>
    <r>
      <rPr>
        <b/>
        <sz val="9"/>
        <rFont val="Times New Roman"/>
        <family val="1"/>
      </rPr>
      <t>: Esta planilha de custos visa facilitar e agilizar a elaboração das propostas de preços dos licitantes. Embora ela não seja de uso obrigatório neste Pregão Eletrônico, é recomendável sua utilização pelos licitantes, vez que a mesma está devidamente atualizada nos termos da IN nº 05/2017-SEGES/MPDG e 07/2018-SEGES/MPDG.</t>
    </r>
  </si>
  <si>
    <t>Data de apresentação desta proposta de preços</t>
  </si>
  <si>
    <t>VALOR MENSAL POR EMPREGADO</t>
  </si>
  <si>
    <t>PREÇO MENSAL DO POSTO (A)</t>
  </si>
  <si>
    <t>Nº DE POSTOS (B)</t>
  </si>
  <si>
    <t>PARCIAL                    (A x B)</t>
  </si>
  <si>
    <t>VALOR ANUAL</t>
  </si>
  <si>
    <t>PROPOSTA DE PREÇOS</t>
  </si>
  <si>
    <t>IDENTIFICAÇÃO</t>
  </si>
  <si>
    <t>Razão Social:</t>
  </si>
  <si>
    <t>Endereço:</t>
  </si>
  <si>
    <t>CEP:</t>
  </si>
  <si>
    <t>Telefones:</t>
  </si>
  <si>
    <t>E-mails:</t>
  </si>
  <si>
    <t>Nome(s) do(s) representante(s) legal(is) da empresa que assinará(ão) o contrato:</t>
  </si>
  <si>
    <t>Função</t>
  </si>
  <si>
    <t>Nome fantasia:</t>
  </si>
  <si>
    <t>CNPJ:</t>
  </si>
  <si>
    <t>Qualificação completa dos sócios da empresa:</t>
  </si>
  <si>
    <t>Nome e CNPJ do Sindicato com o o qual foi celebrada a Convenção Coletiva de Trabalho (CCT) utilizada como referencial para elaboração da proposta:</t>
  </si>
  <si>
    <t>Qte de pessoal</t>
  </si>
  <si>
    <t>Qte</t>
  </si>
  <si>
    <t>Validade da proposta:</t>
  </si>
  <si>
    <t>Transporte</t>
  </si>
  <si>
    <r>
      <t xml:space="preserve">Base de cálculo deste submódulo </t>
    </r>
    <r>
      <rPr>
        <sz val="11"/>
        <color rgb="FFFF0000"/>
        <rFont val="Times New Roman"/>
        <family val="1"/>
      </rPr>
      <t>(M1+SM2.1)</t>
    </r>
    <r>
      <rPr>
        <b/>
        <sz val="12"/>
        <color theme="1"/>
        <rFont val="Times New Roman"/>
        <family val="1"/>
      </rPr>
      <t>:</t>
    </r>
  </si>
  <si>
    <r>
      <t>Base de cálculo dos tributos</t>
    </r>
    <r>
      <rPr>
        <sz val="12"/>
        <color theme="1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>(BCT = (BCL+Lucro)/((1-(Somatório da % de tributos)))</t>
    </r>
  </si>
  <si>
    <t>Tem intrajornada?</t>
  </si>
  <si>
    <t>1) Para cálculo da hora trabalhada toma-se a base de cálculo e divide-se por 220 (conforme jurisprudência do TST).</t>
  </si>
  <si>
    <t>Valor da hora trabalhada</t>
  </si>
  <si>
    <t>Valor da Intrajornada</t>
  </si>
  <si>
    <r>
      <t>Base de cálculo deste módulo</t>
    </r>
    <r>
      <rPr>
        <b/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((M1+M2)-(Letras A+B+C+D+E+F+G do SM2.2))</t>
    </r>
    <r>
      <rPr>
        <b/>
        <sz val="12"/>
        <color theme="1"/>
        <rFont val="Times New Roman"/>
        <family val="1"/>
      </rPr>
      <t>:</t>
    </r>
  </si>
  <si>
    <t>Itens</t>
  </si>
  <si>
    <r>
      <t>Base de cálculo da Intrajornada</t>
    </r>
    <r>
      <rPr>
        <b/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(M1+M2+M3)</t>
    </r>
    <r>
      <rPr>
        <b/>
        <sz val="12"/>
        <color theme="1"/>
        <rFont val="Times New Roman"/>
        <family val="1"/>
      </rPr>
      <t>:</t>
    </r>
  </si>
  <si>
    <t>Cesta Básica</t>
  </si>
  <si>
    <t>Não</t>
  </si>
  <si>
    <t>Quantidade de Empregados Previstos na Licitação</t>
  </si>
  <si>
    <t>Valor Mensal</t>
  </si>
  <si>
    <t>Valor Anual</t>
  </si>
  <si>
    <t>Vida Útil (meses)</t>
  </si>
  <si>
    <t>UNIFORMES/EPI</t>
  </si>
  <si>
    <t>VALOR ANUAL DE CADA LOCAL</t>
  </si>
  <si>
    <t>SR/PF/RR</t>
  </si>
  <si>
    <t>BOA VISTA/RR</t>
  </si>
  <si>
    <t xml:space="preserve">Número de Registro da CCT no MTE:  </t>
  </si>
  <si>
    <t xml:space="preserve">Data-base da categoria:  </t>
  </si>
  <si>
    <t>PREGÃO ELETRÔNICO nº XX/2023-SR/PF/RR</t>
  </si>
  <si>
    <t>Processo nº 08485.005691/2023-49</t>
  </si>
  <si>
    <t>4221-05</t>
  </si>
  <si>
    <t>Recepcionista</t>
  </si>
  <si>
    <t>Par de calçados, tipo sapato (feminino/masculino), em material resistente e confortável.</t>
  </si>
  <si>
    <t>Calça Social, com tecido e confecção adequado.</t>
  </si>
  <si>
    <t>Crachá</t>
  </si>
  <si>
    <t>40h</t>
  </si>
  <si>
    <t>CARGA HORÁRIA SEMANAL</t>
  </si>
  <si>
    <t>LOCALIDADE</t>
  </si>
  <si>
    <t>Observação: Apresentar SEFIP com a indicação do percentual do SAT</t>
  </si>
  <si>
    <t>EQUIPAMENTOS</t>
  </si>
  <si>
    <t>Valor Unitário</t>
  </si>
  <si>
    <t>Quantidade</t>
  </si>
  <si>
    <t>Vida Útil (Meses)</t>
  </si>
  <si>
    <t>Quantidade Anual</t>
  </si>
  <si>
    <t>Relógio de Ponto Biométrio</t>
  </si>
  <si>
    <t>Camisa social de manga curta, com tecido e confecção adequado.</t>
  </si>
  <si>
    <t>Par de meias.</t>
  </si>
  <si>
    <t>VALOR MENSAL DOS UNIFORMES</t>
  </si>
  <si>
    <t>VALOR MENSAL DOS EQUIPAMENTOS</t>
  </si>
  <si>
    <t xml:space="preserve">2) </t>
  </si>
  <si>
    <t>Boa Vista (RR), xx de xxxx de 202x</t>
  </si>
  <si>
    <t>Nota 3: Levando em consideração a vigência contratual prevista no art. 107 da Lei nº 14.133, de 01 de abril de 2021, a rubrica férias tem como objetivo principal suprir a necessidade do pagamento das férias remuneradas ao final do contrato de 12 meses. Esta rubrica, quando da prorrogação contratual, tornase custo não renovável.</t>
  </si>
  <si>
    <t>dd/mm/2024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</si>
</sst>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0%"/>
    <numFmt numFmtId="166" formatCode="0.0000000000"/>
    <numFmt numFmtId="167" formatCode="_(&quot;R$ &quot;* #,##0.00_);_(&quot;R$ &quot;* \(#,##0.00\);_(&quot;R$ &quot;* &quot;-&quot;??_);_(@_)"/>
    <numFmt numFmtId="168" formatCode="&quot;R$&quot;\ #,##0.0000;\-&quot;R$&quot;\ #,##0.0000"/>
    <numFmt numFmtId="169" formatCode="&quot;R$&quot;\ 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Verdana"/>
      <family val="2"/>
    </font>
    <font>
      <sz val="9"/>
      <color rgb="FFFF0000"/>
      <name val="Times New Roman"/>
      <family val="1"/>
    </font>
    <font>
      <sz val="8"/>
      <color rgb="FF000000"/>
      <name val="Verdana"/>
      <family val="2"/>
    </font>
    <font>
      <sz val="8"/>
      <color rgb="FF000000"/>
      <name val="Arial"/>
      <family val="2"/>
    </font>
    <font>
      <sz val="8"/>
      <color rgb="FFFF0000"/>
      <name val="Verdana"/>
      <family val="2"/>
    </font>
    <font>
      <sz val="13"/>
      <color theme="0"/>
      <name val="Times New Roman"/>
      <family val="1"/>
    </font>
    <font>
      <b/>
      <sz val="15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2" applyNumberFormat="0" applyFill="0" applyAlignment="0" applyProtection="0"/>
    <xf numFmtId="0" fontId="8" fillId="0" borderId="23" applyNumberFormat="0" applyFill="0" applyAlignment="0" applyProtection="0"/>
    <xf numFmtId="0" fontId="9" fillId="0" borderId="2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25" applyNumberFormat="0" applyAlignment="0" applyProtection="0"/>
    <xf numFmtId="0" fontId="14" fillId="7" borderId="26" applyNumberFormat="0" applyAlignment="0" applyProtection="0"/>
    <xf numFmtId="0" fontId="15" fillId="7" borderId="25" applyNumberFormat="0" applyAlignment="0" applyProtection="0"/>
    <xf numFmtId="0" fontId="16" fillId="0" borderId="27" applyNumberFormat="0" applyFill="0" applyAlignment="0" applyProtection="0"/>
    <xf numFmtId="0" fontId="17" fillId="8" borderId="28" applyNumberFormat="0" applyAlignment="0" applyProtection="0"/>
    <xf numFmtId="0" fontId="18" fillId="0" borderId="0" applyNumberFormat="0" applyFill="0" applyBorder="0" applyAlignment="0" applyProtection="0"/>
    <xf numFmtId="0" fontId="1" fillId="9" borderId="2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3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0" fontId="3" fillId="0" borderId="3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34" borderId="0" xfId="0" applyFill="1" applyAlignment="1">
      <alignment vertical="center"/>
    </xf>
    <xf numFmtId="9" fontId="3" fillId="0" borderId="32" xfId="1" applyFont="1" applyBorder="1" applyAlignment="1">
      <alignment horizontal="center" vertical="center" wrapText="1"/>
    </xf>
    <xf numFmtId="165" fontId="3" fillId="0" borderId="32" xfId="1" applyNumberFormat="1" applyFont="1" applyBorder="1" applyAlignment="1">
      <alignment horizontal="center" vertical="center" wrapText="1"/>
    </xf>
    <xf numFmtId="43" fontId="3" fillId="0" borderId="0" xfId="0" applyNumberFormat="1" applyFont="1"/>
    <xf numFmtId="16" fontId="3" fillId="0" borderId="0" xfId="0" applyNumberFormat="1" applyFont="1"/>
    <xf numFmtId="10" fontId="3" fillId="0" borderId="0" xfId="1" applyNumberFormat="1" applyFont="1"/>
    <xf numFmtId="43" fontId="2" fillId="0" borderId="0" xfId="0" applyNumberFormat="1" applyFont="1"/>
    <xf numFmtId="7" fontId="27" fillId="0" borderId="32" xfId="0" applyNumberFormat="1" applyFont="1" applyBorder="1" applyAlignment="1">
      <alignment horizontal="right" vertical="center" wrapText="1"/>
    </xf>
    <xf numFmtId="43" fontId="3" fillId="0" borderId="0" xfId="2" applyFont="1" applyBorder="1" applyAlignment="1">
      <alignment horizontal="center" vertical="center" wrapText="1"/>
    </xf>
    <xf numFmtId="7" fontId="3" fillId="0" borderId="3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7" fontId="2" fillId="0" borderId="32" xfId="2" applyNumberFormat="1" applyFont="1" applyBorder="1" applyAlignment="1">
      <alignment horizontal="right" vertical="center" wrapText="1"/>
    </xf>
    <xf numFmtId="7" fontId="3" fillId="0" borderId="32" xfId="2" applyNumberFormat="1" applyFont="1" applyBorder="1" applyAlignment="1">
      <alignment horizontal="right" vertical="center" wrapText="1"/>
    </xf>
    <xf numFmtId="7" fontId="2" fillId="0" borderId="32" xfId="0" applyNumberFormat="1" applyFont="1" applyBorder="1" applyAlignment="1">
      <alignment horizontal="right" vertical="center" wrapText="1"/>
    </xf>
    <xf numFmtId="7" fontId="2" fillId="0" borderId="32" xfId="0" applyNumberFormat="1" applyFont="1" applyBorder="1" applyAlignment="1">
      <alignment vertical="center" wrapText="1"/>
    </xf>
    <xf numFmtId="43" fontId="28" fillId="34" borderId="1" xfId="2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7" fontId="3" fillId="0" borderId="32" xfId="0" applyNumberFormat="1" applyFont="1" applyBorder="1" applyAlignment="1">
      <alignment horizontal="right" vertical="center" wrapText="1"/>
    </xf>
    <xf numFmtId="0" fontId="34" fillId="0" borderId="0" xfId="0" applyFont="1"/>
    <xf numFmtId="0" fontId="29" fillId="34" borderId="1" xfId="0" applyFont="1" applyFill="1" applyBorder="1" applyAlignment="1">
      <alignment horizontal="center" vertical="center"/>
    </xf>
    <xf numFmtId="7" fontId="4" fillId="0" borderId="32" xfId="2" applyNumberFormat="1" applyFont="1" applyBorder="1" applyAlignment="1">
      <alignment horizontal="right" vertical="center" wrapText="1"/>
    </xf>
    <xf numFmtId="0" fontId="26" fillId="0" borderId="3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7" fontId="27" fillId="0" borderId="32" xfId="2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5" fontId="3" fillId="34" borderId="32" xfId="1" applyNumberFormat="1" applyFont="1" applyFill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0" xfId="0"/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0" xfId="0" applyFont="1"/>
    <xf numFmtId="0" fontId="30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44" fontId="45" fillId="34" borderId="0" xfId="53" applyFont="1" applyFill="1" applyAlignment="1">
      <alignment vertical="center"/>
    </xf>
    <xf numFmtId="0" fontId="0" fillId="34" borderId="0" xfId="0" applyFill="1" applyAlignment="1">
      <alignment horizontal="left" vertical="center"/>
    </xf>
    <xf numFmtId="44" fontId="46" fillId="34" borderId="0" xfId="53" applyFont="1" applyFill="1" applyAlignment="1">
      <alignment vertical="center"/>
    </xf>
    <xf numFmtId="7" fontId="3" fillId="0" borderId="0" xfId="0" applyNumberFormat="1" applyFont="1"/>
    <xf numFmtId="7" fontId="0" fillId="0" borderId="1" xfId="0" applyNumberFormat="1" applyFont="1" applyBorder="1"/>
    <xf numFmtId="7" fontId="20" fillId="0" borderId="1" xfId="0" applyNumberFormat="1" applyFont="1" applyBorder="1"/>
    <xf numFmtId="0" fontId="3" fillId="34" borderId="32" xfId="0" applyFont="1" applyFill="1" applyBorder="1" applyAlignment="1">
      <alignment vertical="center" wrapText="1"/>
    </xf>
    <xf numFmtId="7" fontId="2" fillId="34" borderId="0" xfId="0" applyNumberFormat="1" applyFont="1" applyFill="1" applyAlignment="1">
      <alignment horizontal="center" vertical="center"/>
    </xf>
    <xf numFmtId="0" fontId="34" fillId="34" borderId="0" xfId="0" applyFont="1" applyFill="1"/>
    <xf numFmtId="0" fontId="3" fillId="34" borderId="0" xfId="0" applyFont="1" applyFill="1"/>
    <xf numFmtId="165" fontId="3" fillId="0" borderId="0" xfId="0" applyNumberFormat="1" applyFont="1"/>
    <xf numFmtId="168" fontId="3" fillId="0" borderId="0" xfId="0" applyNumberFormat="1" applyFont="1"/>
    <xf numFmtId="0" fontId="0" fillId="0" borderId="0" xfId="0" applyFont="1"/>
    <xf numFmtId="0" fontId="50" fillId="0" borderId="0" xfId="0" applyFont="1"/>
    <xf numFmtId="43" fontId="51" fillId="34" borderId="1" xfId="2" applyFont="1" applyFill="1" applyBorder="1" applyAlignment="1">
      <alignment horizontal="center" vertical="center" wrapText="1"/>
    </xf>
    <xf numFmtId="0" fontId="39" fillId="36" borderId="0" xfId="0" applyFont="1" applyFill="1" applyAlignment="1"/>
    <xf numFmtId="0" fontId="50" fillId="34" borderId="0" xfId="0" applyFont="1" applyFill="1" applyAlignment="1">
      <alignment horizontal="center" vertical="center"/>
    </xf>
    <xf numFmtId="0" fontId="50" fillId="34" borderId="0" xfId="0" applyFont="1" applyFill="1" applyAlignment="1">
      <alignment horizontal="center" vertical="center" wrapText="1"/>
    </xf>
    <xf numFmtId="44" fontId="50" fillId="34" borderId="0" xfId="53" applyFont="1" applyFill="1" applyAlignment="1">
      <alignment horizontal="center" vertical="center"/>
    </xf>
    <xf numFmtId="0" fontId="2" fillId="34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center" vertical="center" wrapText="1"/>
    </xf>
    <xf numFmtId="0" fontId="23" fillId="0" borderId="0" xfId="0" applyFont="1"/>
    <xf numFmtId="7" fontId="3" fillId="34" borderId="32" xfId="2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wrapText="1"/>
    </xf>
    <xf numFmtId="0" fontId="0" fillId="0" borderId="0" xfId="0" applyFont="1" applyFill="1"/>
    <xf numFmtId="0" fontId="0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50" fillId="0" borderId="0" xfId="0" applyFont="1" applyFill="1"/>
    <xf numFmtId="10" fontId="3" fillId="0" borderId="32" xfId="1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7" fontId="3" fillId="0" borderId="32" xfId="2" applyNumberFormat="1" applyFont="1" applyFill="1" applyBorder="1" applyAlignment="1">
      <alignment horizontal="right" vertical="center" wrapText="1"/>
    </xf>
    <xf numFmtId="7" fontId="2" fillId="0" borderId="32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center" vertical="center" wrapText="1"/>
    </xf>
    <xf numFmtId="10" fontId="2" fillId="0" borderId="32" xfId="0" applyNumberFormat="1" applyFont="1" applyFill="1" applyBorder="1" applyAlignment="1">
      <alignment horizontal="center" vertical="center" wrapText="1"/>
    </xf>
    <xf numFmtId="7" fontId="2" fillId="0" borderId="0" xfId="0" applyNumberFormat="1" applyFont="1" applyFill="1" applyAlignment="1">
      <alignment horizontal="center" vertical="center"/>
    </xf>
    <xf numFmtId="7" fontId="2" fillId="0" borderId="32" xfId="2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" fillId="37" borderId="18" xfId="0" applyFont="1" applyFill="1" applyBorder="1" applyAlignment="1">
      <alignment horizontal="center" vertical="center" wrapText="1"/>
    </xf>
    <xf numFmtId="0" fontId="3" fillId="37" borderId="32" xfId="0" applyFont="1" applyFill="1" applyBorder="1" applyAlignment="1">
      <alignment vertical="center" wrapText="1"/>
    </xf>
    <xf numFmtId="10" fontId="3" fillId="37" borderId="32" xfId="0" applyNumberFormat="1" applyFont="1" applyFill="1" applyBorder="1" applyAlignment="1">
      <alignment horizontal="center" vertical="center" wrapText="1"/>
    </xf>
    <xf numFmtId="7" fontId="3" fillId="37" borderId="32" xfId="0" applyNumberFormat="1" applyFont="1" applyFill="1" applyBorder="1" applyAlignment="1">
      <alignment horizontal="right" vertical="center" wrapText="1"/>
    </xf>
    <xf numFmtId="10" fontId="3" fillId="34" borderId="32" xfId="1" applyNumberFormat="1" applyFont="1" applyFill="1" applyBorder="1" applyAlignment="1">
      <alignment horizontal="center" vertical="center" wrapText="1"/>
    </xf>
    <xf numFmtId="169" fontId="26" fillId="0" borderId="5" xfId="53" applyNumberFormat="1" applyFont="1" applyBorder="1" applyAlignment="1">
      <alignment horizontal="center"/>
    </xf>
    <xf numFmtId="10" fontId="3" fillId="0" borderId="32" xfId="1" applyNumberFormat="1" applyFont="1" applyBorder="1" applyAlignment="1">
      <alignment horizontal="center" vertical="center" wrapText="1"/>
    </xf>
    <xf numFmtId="0" fontId="3" fillId="0" borderId="31" xfId="0" applyFont="1" applyBorder="1"/>
    <xf numFmtId="0" fontId="3" fillId="0" borderId="0" xfId="0" applyFont="1" applyBorder="1"/>
    <xf numFmtId="7" fontId="2" fillId="0" borderId="17" xfId="0" applyNumberFormat="1" applyFont="1" applyBorder="1"/>
    <xf numFmtId="169" fontId="2" fillId="34" borderId="1" xfId="0" applyNumberFormat="1" applyFont="1" applyFill="1" applyBorder="1" applyAlignment="1">
      <alignment horizontal="center" vertical="center" wrapText="1"/>
    </xf>
    <xf numFmtId="169" fontId="2" fillId="34" borderId="1" xfId="53" applyNumberFormat="1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 vertical="center" wrapText="1"/>
    </xf>
    <xf numFmtId="0" fontId="26" fillId="0" borderId="21" xfId="0" applyFont="1" applyBorder="1"/>
    <xf numFmtId="14" fontId="2" fillId="0" borderId="7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/>
    </xf>
    <xf numFmtId="169" fontId="50" fillId="34" borderId="0" xfId="0" applyNumberFormat="1" applyFont="1" applyFill="1" applyAlignment="1">
      <alignment horizontal="center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top" wrapText="1"/>
    </xf>
    <xf numFmtId="0" fontId="3" fillId="34" borderId="1" xfId="0" applyFont="1" applyFill="1" applyBorder="1" applyAlignment="1">
      <alignment horizontal="left" vertical="top"/>
    </xf>
    <xf numFmtId="0" fontId="26" fillId="0" borderId="5" xfId="0" applyFont="1" applyBorder="1" applyAlignment="1">
      <alignment horizontal="center" vertical="center" wrapText="1"/>
    </xf>
    <xf numFmtId="7" fontId="23" fillId="0" borderId="32" xfId="0" applyNumberFormat="1" applyFont="1" applyBorder="1" applyAlignment="1">
      <alignment horizontal="center" vertical="center" wrapText="1"/>
    </xf>
    <xf numFmtId="169" fontId="26" fillId="0" borderId="32" xfId="2" applyNumberFormat="1" applyFont="1" applyFill="1" applyBorder="1" applyAlignment="1">
      <alignment horizontal="right" vertical="center" wrapText="1"/>
    </xf>
    <xf numFmtId="0" fontId="49" fillId="34" borderId="1" xfId="0" applyFont="1" applyFill="1" applyBorder="1" applyAlignment="1">
      <alignment horizontal="center" vertical="center" wrapText="1"/>
    </xf>
    <xf numFmtId="0" fontId="49" fillId="34" borderId="19" xfId="0" applyFont="1" applyFill="1" applyBorder="1" applyAlignment="1">
      <alignment horizontal="center" vertical="center" wrapText="1"/>
    </xf>
    <xf numFmtId="44" fontId="53" fillId="34" borderId="19" xfId="53" applyFont="1" applyFill="1" applyBorder="1" applyAlignment="1">
      <alignment horizontal="center" vertical="center" wrapText="1"/>
    </xf>
    <xf numFmtId="0" fontId="49" fillId="34" borderId="11" xfId="0" applyFont="1" applyFill="1" applyBorder="1" applyAlignment="1">
      <alignment horizontal="center" vertical="center" wrapText="1"/>
    </xf>
    <xf numFmtId="0" fontId="52" fillId="34" borderId="1" xfId="0" applyFont="1" applyFill="1" applyBorder="1" applyAlignment="1" applyProtection="1">
      <alignment horizontal="center" vertical="center" wrapText="1"/>
      <protection locked="0"/>
    </xf>
    <xf numFmtId="169" fontId="54" fillId="34" borderId="1" xfId="53" applyNumberFormat="1" applyFont="1" applyFill="1" applyBorder="1" applyAlignment="1">
      <alignment horizontal="center" vertical="center" wrapText="1"/>
    </xf>
    <xf numFmtId="167" fontId="54" fillId="34" borderId="1" xfId="53" applyNumberFormat="1" applyFont="1" applyFill="1" applyBorder="1" applyAlignment="1">
      <alignment horizontal="center" vertical="center" wrapText="1"/>
    </xf>
    <xf numFmtId="0" fontId="52" fillId="34" borderId="1" xfId="0" applyFont="1" applyFill="1" applyBorder="1" applyAlignment="1">
      <alignment horizontal="center" vertical="center" wrapText="1"/>
    </xf>
    <xf numFmtId="167" fontId="53" fillId="34" borderId="1" xfId="53" applyNumberFormat="1" applyFont="1" applyFill="1" applyBorder="1" applyAlignment="1">
      <alignment horizontal="center" vertical="center" wrapText="1"/>
    </xf>
    <xf numFmtId="0" fontId="52" fillId="34" borderId="38" xfId="0" applyFont="1" applyFill="1" applyBorder="1" applyAlignment="1">
      <alignment vertical="center" wrapText="1"/>
    </xf>
    <xf numFmtId="0" fontId="52" fillId="34" borderId="39" xfId="0" applyFont="1" applyFill="1" applyBorder="1" applyAlignment="1">
      <alignment vertical="center" wrapText="1"/>
    </xf>
    <xf numFmtId="44" fontId="54" fillId="34" borderId="39" xfId="53" applyFont="1" applyFill="1" applyBorder="1" applyAlignment="1">
      <alignment vertical="center" wrapText="1"/>
    </xf>
    <xf numFmtId="44" fontId="52" fillId="34" borderId="39" xfId="53" applyFont="1" applyFill="1" applyBorder="1" applyAlignment="1">
      <alignment vertical="center" wrapText="1"/>
    </xf>
    <xf numFmtId="0" fontId="52" fillId="34" borderId="40" xfId="0" applyFont="1" applyFill="1" applyBorder="1" applyAlignment="1">
      <alignment vertical="center" wrapText="1"/>
    </xf>
    <xf numFmtId="0" fontId="49" fillId="34" borderId="0" xfId="0" applyFont="1" applyFill="1" applyAlignment="1">
      <alignment horizontal="center" vertical="center" wrapText="1"/>
    </xf>
    <xf numFmtId="0" fontId="49" fillId="34" borderId="0" xfId="0" applyFont="1" applyFill="1" applyAlignment="1">
      <alignment horizontal="left" vertical="center" wrapText="1"/>
    </xf>
    <xf numFmtId="0" fontId="52" fillId="34" borderId="0" xfId="0" applyFont="1" applyFill="1" applyAlignment="1">
      <alignment vertical="center" wrapText="1"/>
    </xf>
    <xf numFmtId="44" fontId="54" fillId="34" borderId="0" xfId="53" applyFont="1" applyFill="1" applyAlignment="1">
      <alignment vertical="center" wrapText="1"/>
    </xf>
    <xf numFmtId="44" fontId="52" fillId="34" borderId="0" xfId="53" applyFont="1" applyFill="1" applyAlignment="1">
      <alignment vertical="center" wrapText="1"/>
    </xf>
    <xf numFmtId="0" fontId="52" fillId="34" borderId="0" xfId="0" applyFont="1" applyFill="1" applyBorder="1" applyAlignment="1">
      <alignment vertical="center" wrapText="1"/>
    </xf>
    <xf numFmtId="44" fontId="54" fillId="34" borderId="0" xfId="53" applyFont="1" applyFill="1" applyBorder="1" applyAlignment="1">
      <alignment vertical="center" wrapText="1"/>
    </xf>
    <xf numFmtId="44" fontId="52" fillId="34" borderId="0" xfId="53" applyFont="1" applyFill="1" applyBorder="1" applyAlignment="1">
      <alignment vertical="center" wrapText="1"/>
    </xf>
    <xf numFmtId="44" fontId="49" fillId="34" borderId="1" xfId="53" applyFont="1" applyFill="1" applyBorder="1" applyAlignment="1">
      <alignment vertical="center" wrapText="1"/>
    </xf>
    <xf numFmtId="0" fontId="49" fillId="34" borderId="0" xfId="0" applyFont="1" applyFill="1" applyBorder="1" applyAlignment="1">
      <alignment horizontal="center" vertical="center" wrapText="1"/>
    </xf>
    <xf numFmtId="44" fontId="49" fillId="34" borderId="0" xfId="53" applyFont="1" applyFill="1" applyBorder="1" applyAlignment="1">
      <alignment vertical="center" wrapText="1"/>
    </xf>
    <xf numFmtId="0" fontId="52" fillId="34" borderId="16" xfId="0" applyFont="1" applyFill="1" applyBorder="1" applyAlignment="1">
      <alignment vertical="center" wrapText="1"/>
    </xf>
    <xf numFmtId="0" fontId="52" fillId="34" borderId="41" xfId="0" applyFont="1" applyFill="1" applyBorder="1" applyAlignment="1">
      <alignment vertical="center" wrapText="1"/>
    </xf>
    <xf numFmtId="0" fontId="52" fillId="34" borderId="0" xfId="0" applyFont="1" applyFill="1" applyBorder="1" applyAlignment="1">
      <alignment horizontal="left" vertical="center" wrapText="1"/>
    </xf>
    <xf numFmtId="0" fontId="52" fillId="34" borderId="0" xfId="0" applyFont="1" applyFill="1" applyBorder="1" applyAlignment="1">
      <alignment horizontal="center" vertical="center" wrapText="1"/>
    </xf>
    <xf numFmtId="0" fontId="50" fillId="34" borderId="0" xfId="0" applyFont="1" applyFill="1" applyAlignment="1">
      <alignment vertical="center"/>
    </xf>
    <xf numFmtId="0" fontId="3" fillId="34" borderId="1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left" vertical="center"/>
    </xf>
    <xf numFmtId="169" fontId="2" fillId="34" borderId="1" xfId="0" applyNumberFormat="1" applyFont="1" applyFill="1" applyBorder="1" applyAlignment="1">
      <alignment horizontal="center" vertical="center"/>
    </xf>
    <xf numFmtId="169" fontId="48" fillId="34" borderId="1" xfId="0" applyNumberFormat="1" applyFont="1" applyFill="1" applyBorder="1" applyAlignment="1">
      <alignment horizontal="center" vertical="center"/>
    </xf>
    <xf numFmtId="169" fontId="3" fillId="34" borderId="32" xfId="0" applyNumberFormat="1" applyFont="1" applyFill="1" applyBorder="1" applyAlignment="1">
      <alignment horizontal="right" vertical="center" wrapText="1"/>
    </xf>
    <xf numFmtId="169" fontId="3" fillId="0" borderId="32" xfId="0" applyNumberFormat="1" applyFont="1" applyBorder="1" applyAlignment="1">
      <alignment horizontal="right" vertical="center" wrapText="1"/>
    </xf>
    <xf numFmtId="7" fontId="3" fillId="0" borderId="31" xfId="0" applyNumberFormat="1" applyFont="1" applyBorder="1"/>
    <xf numFmtId="0" fontId="52" fillId="34" borderId="35" xfId="0" applyFont="1" applyFill="1" applyBorder="1" applyAlignment="1">
      <alignment horizontal="left" vertical="center" wrapText="1"/>
    </xf>
    <xf numFmtId="0" fontId="52" fillId="34" borderId="36" xfId="0" applyFont="1" applyFill="1" applyBorder="1" applyAlignment="1">
      <alignment horizontal="left" vertical="center" wrapText="1"/>
    </xf>
    <xf numFmtId="0" fontId="52" fillId="34" borderId="37" xfId="0" applyFont="1" applyFill="1" applyBorder="1" applyAlignment="1">
      <alignment horizontal="left" vertical="center" wrapText="1"/>
    </xf>
    <xf numFmtId="0" fontId="52" fillId="34" borderId="16" xfId="0" applyFont="1" applyFill="1" applyBorder="1" applyAlignment="1">
      <alignment horizontal="left" vertical="center" wrapText="1"/>
    </xf>
    <xf numFmtId="0" fontId="52" fillId="34" borderId="0" xfId="0" applyFont="1" applyFill="1" applyBorder="1" applyAlignment="1">
      <alignment horizontal="left" vertical="center" wrapText="1"/>
    </xf>
    <xf numFmtId="0" fontId="52" fillId="34" borderId="41" xfId="0" applyFont="1" applyFill="1" applyBorder="1" applyAlignment="1">
      <alignment horizontal="left" vertical="center" wrapText="1"/>
    </xf>
    <xf numFmtId="0" fontId="52" fillId="34" borderId="38" xfId="0" applyFont="1" applyFill="1" applyBorder="1" applyAlignment="1">
      <alignment horizontal="left" vertical="center" wrapText="1"/>
    </xf>
    <xf numFmtId="0" fontId="52" fillId="34" borderId="39" xfId="0" applyFont="1" applyFill="1" applyBorder="1" applyAlignment="1">
      <alignment horizontal="left" vertical="center" wrapText="1"/>
    </xf>
    <xf numFmtId="0" fontId="52" fillId="34" borderId="40" xfId="0" applyFont="1" applyFill="1" applyBorder="1" applyAlignment="1">
      <alignment horizontal="left" vertical="center" wrapText="1"/>
    </xf>
    <xf numFmtId="0" fontId="52" fillId="34" borderId="1" xfId="0" applyFont="1" applyFill="1" applyBorder="1" applyAlignment="1">
      <alignment horizontal="center" vertical="center" wrapText="1"/>
    </xf>
    <xf numFmtId="0" fontId="52" fillId="34" borderId="0" xfId="0" applyFont="1" applyFill="1" applyAlignment="1">
      <alignment horizontal="right" vertical="center" wrapText="1"/>
    </xf>
    <xf numFmtId="0" fontId="52" fillId="34" borderId="0" xfId="0" applyFont="1" applyFill="1" applyAlignment="1">
      <alignment horizontal="left" vertical="center" wrapText="1"/>
    </xf>
    <xf numFmtId="0" fontId="52" fillId="34" borderId="0" xfId="0" applyFont="1" applyFill="1" applyAlignment="1">
      <alignment horizontal="center" vertical="center" wrapText="1"/>
    </xf>
    <xf numFmtId="0" fontId="52" fillId="34" borderId="35" xfId="0" applyFont="1" applyFill="1" applyBorder="1" applyAlignment="1">
      <alignment horizontal="center" vertical="center" wrapText="1"/>
    </xf>
    <xf numFmtId="0" fontId="52" fillId="34" borderId="36" xfId="0" applyFont="1" applyFill="1" applyBorder="1" applyAlignment="1">
      <alignment horizontal="center" vertical="center" wrapText="1"/>
    </xf>
    <xf numFmtId="0" fontId="52" fillId="34" borderId="37" xfId="0" applyFont="1" applyFill="1" applyBorder="1" applyAlignment="1">
      <alignment horizontal="center" vertical="center" wrapText="1"/>
    </xf>
    <xf numFmtId="0" fontId="52" fillId="34" borderId="16" xfId="0" applyFont="1" applyFill="1" applyBorder="1" applyAlignment="1">
      <alignment horizontal="center" vertical="center" wrapText="1"/>
    </xf>
    <xf numFmtId="0" fontId="52" fillId="34" borderId="0" xfId="0" applyFont="1" applyFill="1" applyBorder="1" applyAlignment="1">
      <alignment horizontal="center" vertical="center" wrapText="1"/>
    </xf>
    <xf numFmtId="0" fontId="52" fillId="34" borderId="41" xfId="0" applyFont="1" applyFill="1" applyBorder="1" applyAlignment="1">
      <alignment horizontal="center" vertical="center" wrapText="1"/>
    </xf>
    <xf numFmtId="0" fontId="49" fillId="34" borderId="19" xfId="0" applyFont="1" applyFill="1" applyBorder="1" applyAlignment="1">
      <alignment horizontal="center" vertical="center" wrapText="1"/>
    </xf>
    <xf numFmtId="0" fontId="49" fillId="34" borderId="33" xfId="0" applyFont="1" applyFill="1" applyBorder="1" applyAlignment="1">
      <alignment horizontal="center" vertical="center" wrapText="1"/>
    </xf>
    <xf numFmtId="0" fontId="49" fillId="34" borderId="34" xfId="0" applyFont="1" applyFill="1" applyBorder="1" applyAlignment="1">
      <alignment horizontal="center" vertical="center" wrapText="1"/>
    </xf>
    <xf numFmtId="0" fontId="47" fillId="34" borderId="0" xfId="0" applyFont="1" applyFill="1" applyAlignment="1">
      <alignment horizontal="center" vertical="center" wrapText="1"/>
    </xf>
    <xf numFmtId="0" fontId="49" fillId="34" borderId="35" xfId="0" applyFont="1" applyFill="1" applyBorder="1" applyAlignment="1">
      <alignment horizontal="center" vertical="center" wrapText="1"/>
    </xf>
    <xf numFmtId="0" fontId="49" fillId="34" borderId="36" xfId="0" applyFont="1" applyFill="1" applyBorder="1" applyAlignment="1">
      <alignment horizontal="center" vertical="center" wrapText="1"/>
    </xf>
    <xf numFmtId="0" fontId="49" fillId="34" borderId="3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38" fillId="3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2" fillId="2" borderId="0" xfId="0" applyFont="1" applyFill="1" applyBorder="1" applyAlignment="1">
      <alignment horizontal="center" vertical="center"/>
    </xf>
    <xf numFmtId="0" fontId="2" fillId="35" borderId="0" xfId="0" applyFont="1" applyFill="1" applyBorder="1" applyAlignment="1">
      <alignment horizontal="center" vertical="center"/>
    </xf>
    <xf numFmtId="0" fontId="2" fillId="34" borderId="2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66" fontId="0" fillId="0" borderId="0" xfId="0" applyNumberFormat="1" applyFill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34" borderId="0" xfId="0" applyFont="1" applyFill="1" applyBorder="1" applyAlignment="1">
      <alignment horizontal="left" vertical="center" wrapText="1"/>
    </xf>
    <xf numFmtId="0" fontId="2" fillId="34" borderId="0" xfId="0" applyFont="1" applyFill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top" wrapText="1"/>
    </xf>
    <xf numFmtId="0" fontId="39" fillId="36" borderId="0" xfId="0" applyFont="1" applyFill="1" applyAlignment="1">
      <alignment horizontal="center"/>
    </xf>
    <xf numFmtId="0" fontId="37" fillId="0" borderId="0" xfId="0" applyFont="1" applyAlignment="1">
      <alignment horizontal="justify" vertical="top" wrapText="1"/>
    </xf>
    <xf numFmtId="0" fontId="2" fillId="35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4" fillId="0" borderId="14" xfId="0" applyFont="1" applyBorder="1" applyAlignment="1">
      <alignment horizontal="center"/>
    </xf>
    <xf numFmtId="0" fontId="44" fillId="0" borderId="13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  <xf numFmtId="0" fontId="2" fillId="34" borderId="19" xfId="0" applyFont="1" applyFill="1" applyBorder="1" applyAlignment="1">
      <alignment horizontal="center" vertical="center"/>
    </xf>
    <xf numFmtId="0" fontId="2" fillId="34" borderId="33" xfId="0" applyFont="1" applyFill="1" applyBorder="1" applyAlignment="1">
      <alignment horizontal="center" vertical="center"/>
    </xf>
    <xf numFmtId="0" fontId="2" fillId="34" borderId="34" xfId="0" applyFont="1" applyFill="1" applyBorder="1" applyAlignment="1">
      <alignment horizontal="center" vertical="center"/>
    </xf>
    <xf numFmtId="0" fontId="55" fillId="36" borderId="1" xfId="0" applyFont="1" applyFill="1" applyBorder="1" applyAlignment="1">
      <alignment horizontal="center" vertical="center"/>
    </xf>
    <xf numFmtId="0" fontId="50" fillId="36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</cellXfs>
  <cellStyles count="62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Moeda" xfId="53" builtinId="4"/>
    <cellStyle name="Neutro" xfId="13" builtinId="28" customBuiltin="1"/>
    <cellStyle name="Normal" xfId="0" builtinId="0"/>
    <cellStyle name="Normal 2" xfId="48" xr:uid="{00000000-0005-0000-0000-000021000000}"/>
    <cellStyle name="Nota" xfId="20" builtinId="10" customBuiltin="1"/>
    <cellStyle name="Porcentagem" xfId="1" builtinId="5"/>
    <cellStyle name="Ruim" xfId="12" builtinId="27" customBuiltin="1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2" builtinId="3"/>
    <cellStyle name="Vírgula 2" xfId="3" xr:uid="{00000000-0005-0000-0000-00002E000000}"/>
    <cellStyle name="Vírgula 3" xfId="5" xr:uid="{00000000-0005-0000-0000-00002F000000}"/>
    <cellStyle name="Vírgula 3 2" xfId="51" xr:uid="{00000000-0005-0000-0000-000030000000}"/>
    <cellStyle name="Vírgula 3 2 2" xfId="60" xr:uid="{00000000-0005-0000-0000-000031000000}"/>
    <cellStyle name="Vírgula 3 3" xfId="56" xr:uid="{00000000-0005-0000-0000-000032000000}"/>
    <cellStyle name="Vírgula 4" xfId="4" xr:uid="{00000000-0005-0000-0000-000033000000}"/>
    <cellStyle name="Vírgula 4 2" xfId="50" xr:uid="{00000000-0005-0000-0000-000034000000}"/>
    <cellStyle name="Vírgula 4 2 2" xfId="59" xr:uid="{00000000-0005-0000-0000-000035000000}"/>
    <cellStyle name="Vírgula 4 3" xfId="55" xr:uid="{00000000-0005-0000-0000-000036000000}"/>
    <cellStyle name="Vírgula 5" xfId="47" xr:uid="{00000000-0005-0000-0000-000037000000}"/>
    <cellStyle name="Vírgula 5 2" xfId="52" xr:uid="{00000000-0005-0000-0000-000038000000}"/>
    <cellStyle name="Vírgula 5 2 2" xfId="61" xr:uid="{00000000-0005-0000-0000-000039000000}"/>
    <cellStyle name="Vírgula 5 3" xfId="57" xr:uid="{00000000-0005-0000-0000-00003A000000}"/>
    <cellStyle name="Vírgula 6" xfId="49" xr:uid="{00000000-0005-0000-0000-00003B000000}"/>
    <cellStyle name="Vírgula 6 2" xfId="58" xr:uid="{00000000-0005-0000-0000-00003C000000}"/>
    <cellStyle name="Vírgula 7" xfId="54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zoomScaleNormal="100" workbookViewId="0">
      <selection activeCell="H47" sqref="A1:H47"/>
    </sheetView>
  </sheetViews>
  <sheetFormatPr defaultColWidth="9.140625" defaultRowHeight="15" x14ac:dyDescent="0.25"/>
  <cols>
    <col min="1" max="2" width="15.7109375" style="8" customWidth="1"/>
    <col min="3" max="3" width="15.7109375" style="53" customWidth="1"/>
    <col min="4" max="6" width="15.7109375" style="8" customWidth="1"/>
    <col min="7" max="7" width="17.28515625" style="51" customWidth="1"/>
    <col min="8" max="8" width="15.7109375" style="8" customWidth="1"/>
    <col min="9" max="16384" width="9.140625" style="8"/>
  </cols>
  <sheetData>
    <row r="1" spans="1:8" ht="18.75" x14ac:dyDescent="0.25">
      <c r="A1" s="175" t="s">
        <v>130</v>
      </c>
      <c r="B1" s="175"/>
      <c r="C1" s="175"/>
      <c r="D1" s="175"/>
      <c r="E1" s="175"/>
      <c r="F1" s="175"/>
      <c r="G1" s="175"/>
      <c r="H1" s="175"/>
    </row>
    <row r="2" spans="1:8" ht="15.75" x14ac:dyDescent="0.25">
      <c r="A2" s="130"/>
      <c r="B2" s="130"/>
      <c r="C2" s="130"/>
      <c r="D2" s="130"/>
      <c r="E2" s="130"/>
      <c r="F2" s="130"/>
      <c r="G2" s="130"/>
      <c r="H2" s="130"/>
    </row>
    <row r="3" spans="1:8" ht="15.75" x14ac:dyDescent="0.25">
      <c r="A3" s="131"/>
      <c r="B3" s="130"/>
      <c r="C3" s="130"/>
      <c r="D3" s="130"/>
      <c r="E3" s="130"/>
      <c r="F3" s="130"/>
      <c r="G3" s="130"/>
      <c r="H3" s="130"/>
    </row>
    <row r="4" spans="1:8" ht="15.75" x14ac:dyDescent="0.25">
      <c r="A4" s="131"/>
      <c r="B4" s="130"/>
      <c r="C4" s="130"/>
      <c r="D4" s="130"/>
      <c r="E4" s="130"/>
      <c r="F4" s="130"/>
      <c r="G4" s="130"/>
      <c r="H4" s="130"/>
    </row>
    <row r="5" spans="1:8" ht="15.75" x14ac:dyDescent="0.25">
      <c r="A5" s="132"/>
      <c r="B5" s="132"/>
      <c r="C5" s="133"/>
      <c r="D5" s="132"/>
      <c r="E5" s="132"/>
      <c r="F5" s="132"/>
      <c r="G5" s="134"/>
      <c r="H5" s="132"/>
    </row>
    <row r="6" spans="1:8" ht="15.75" x14ac:dyDescent="0.25">
      <c r="A6" s="176" t="s">
        <v>131</v>
      </c>
      <c r="B6" s="177"/>
      <c r="C6" s="177"/>
      <c r="D6" s="177"/>
      <c r="E6" s="177"/>
      <c r="F6" s="177"/>
      <c r="G6" s="177"/>
      <c r="H6" s="178"/>
    </row>
    <row r="7" spans="1:8" ht="15.75" x14ac:dyDescent="0.25">
      <c r="A7" s="156" t="s">
        <v>132</v>
      </c>
      <c r="B7" s="157"/>
      <c r="C7" s="157"/>
      <c r="D7" s="157"/>
      <c r="E7" s="157"/>
      <c r="F7" s="157"/>
      <c r="G7" s="157"/>
      <c r="H7" s="158"/>
    </row>
    <row r="8" spans="1:8" ht="15.75" x14ac:dyDescent="0.25">
      <c r="A8" s="156" t="s">
        <v>139</v>
      </c>
      <c r="B8" s="157"/>
      <c r="C8" s="157"/>
      <c r="D8" s="157"/>
      <c r="E8" s="157"/>
      <c r="F8" s="157"/>
      <c r="G8" s="157"/>
      <c r="H8" s="158"/>
    </row>
    <row r="9" spans="1:8" ht="15.75" x14ac:dyDescent="0.25">
      <c r="A9" s="156" t="s">
        <v>140</v>
      </c>
      <c r="B9" s="157"/>
      <c r="C9" s="157"/>
      <c r="D9" s="157"/>
      <c r="E9" s="157"/>
      <c r="F9" s="157"/>
      <c r="G9" s="157"/>
      <c r="H9" s="158"/>
    </row>
    <row r="10" spans="1:8" ht="15.75" x14ac:dyDescent="0.25">
      <c r="A10" s="156" t="s">
        <v>133</v>
      </c>
      <c r="B10" s="157"/>
      <c r="C10" s="157"/>
      <c r="D10" s="157"/>
      <c r="E10" s="157"/>
      <c r="F10" s="157"/>
      <c r="G10" s="157"/>
      <c r="H10" s="158"/>
    </row>
    <row r="11" spans="1:8" ht="15.75" x14ac:dyDescent="0.25">
      <c r="A11" s="156" t="s">
        <v>134</v>
      </c>
      <c r="B11" s="157"/>
      <c r="C11" s="157"/>
      <c r="D11" s="157"/>
      <c r="E11" s="157"/>
      <c r="F11" s="157"/>
      <c r="G11" s="157"/>
      <c r="H11" s="158"/>
    </row>
    <row r="12" spans="1:8" ht="15.75" x14ac:dyDescent="0.25">
      <c r="A12" s="156" t="s">
        <v>135</v>
      </c>
      <c r="B12" s="157"/>
      <c r="C12" s="157"/>
      <c r="D12" s="157"/>
      <c r="E12" s="157"/>
      <c r="F12" s="157"/>
      <c r="G12" s="157"/>
      <c r="H12" s="158"/>
    </row>
    <row r="13" spans="1:8" ht="15.75" x14ac:dyDescent="0.25">
      <c r="A13" s="156" t="s">
        <v>136</v>
      </c>
      <c r="B13" s="157"/>
      <c r="C13" s="157"/>
      <c r="D13" s="157"/>
      <c r="E13" s="157"/>
      <c r="F13" s="157"/>
      <c r="G13" s="157"/>
      <c r="H13" s="158"/>
    </row>
    <row r="14" spans="1:8" ht="15.75" x14ac:dyDescent="0.25">
      <c r="A14" s="156" t="s">
        <v>141</v>
      </c>
      <c r="B14" s="157"/>
      <c r="C14" s="157"/>
      <c r="D14" s="157"/>
      <c r="E14" s="157"/>
      <c r="F14" s="157"/>
      <c r="G14" s="157"/>
      <c r="H14" s="158"/>
    </row>
    <row r="15" spans="1:8" ht="15.75" x14ac:dyDescent="0.25">
      <c r="A15" s="156"/>
      <c r="B15" s="157"/>
      <c r="C15" s="157"/>
      <c r="D15" s="157"/>
      <c r="E15" s="157"/>
      <c r="F15" s="157"/>
      <c r="G15" s="157"/>
      <c r="H15" s="158"/>
    </row>
    <row r="16" spans="1:8" ht="15.75" x14ac:dyDescent="0.25">
      <c r="A16" s="156"/>
      <c r="B16" s="157"/>
      <c r="C16" s="157"/>
      <c r="D16" s="157"/>
      <c r="E16" s="157"/>
      <c r="F16" s="157"/>
      <c r="G16" s="157"/>
      <c r="H16" s="158"/>
    </row>
    <row r="17" spans="1:8" ht="15.75" x14ac:dyDescent="0.25">
      <c r="A17" s="156" t="s">
        <v>137</v>
      </c>
      <c r="B17" s="157"/>
      <c r="C17" s="157"/>
      <c r="D17" s="157"/>
      <c r="E17" s="157"/>
      <c r="F17" s="157"/>
      <c r="G17" s="157"/>
      <c r="H17" s="158"/>
    </row>
    <row r="18" spans="1:8" ht="15.75" x14ac:dyDescent="0.25">
      <c r="A18" s="169"/>
      <c r="B18" s="170"/>
      <c r="C18" s="170"/>
      <c r="D18" s="170"/>
      <c r="E18" s="170"/>
      <c r="F18" s="170"/>
      <c r="G18" s="170"/>
      <c r="H18" s="171"/>
    </row>
    <row r="19" spans="1:8" ht="15.75" x14ac:dyDescent="0.25">
      <c r="A19" s="125"/>
      <c r="B19" s="126"/>
      <c r="C19" s="127"/>
      <c r="D19" s="126"/>
      <c r="E19" s="126"/>
      <c r="F19" s="126"/>
      <c r="G19" s="128"/>
      <c r="H19" s="129"/>
    </row>
    <row r="20" spans="1:8" ht="15.75" x14ac:dyDescent="0.25">
      <c r="A20" s="135"/>
      <c r="B20" s="135"/>
      <c r="C20" s="136"/>
      <c r="D20" s="135"/>
      <c r="E20" s="135"/>
      <c r="F20" s="135"/>
      <c r="G20" s="137"/>
      <c r="H20" s="135"/>
    </row>
    <row r="21" spans="1:8" ht="15.75" x14ac:dyDescent="0.25">
      <c r="A21" s="132"/>
      <c r="B21" s="132"/>
      <c r="C21" s="133"/>
      <c r="D21" s="132"/>
      <c r="E21" s="132"/>
      <c r="F21" s="132"/>
      <c r="G21" s="134"/>
      <c r="H21" s="132"/>
    </row>
    <row r="22" spans="1:8" ht="47.25" x14ac:dyDescent="0.25">
      <c r="A22" s="116" t="s">
        <v>177</v>
      </c>
      <c r="B22" s="117" t="s">
        <v>176</v>
      </c>
      <c r="C22" s="118" t="s">
        <v>125</v>
      </c>
      <c r="D22" s="116" t="s">
        <v>126</v>
      </c>
      <c r="E22" s="116" t="s">
        <v>127</v>
      </c>
      <c r="F22" s="116" t="s">
        <v>128</v>
      </c>
      <c r="G22" s="116" t="s">
        <v>163</v>
      </c>
      <c r="H22" s="132"/>
    </row>
    <row r="23" spans="1:8" ht="15.75" x14ac:dyDescent="0.25">
      <c r="A23" s="119" t="s">
        <v>164</v>
      </c>
      <c r="B23" s="120" t="s">
        <v>175</v>
      </c>
      <c r="C23" s="121">
        <f>RECEPCIONISTA!C159</f>
        <v>4204.8900000000003</v>
      </c>
      <c r="D23" s="122">
        <f>C23*1</f>
        <v>4204.8900000000003</v>
      </c>
      <c r="E23" s="123">
        <v>20</v>
      </c>
      <c r="F23" s="122">
        <f>D23*E23</f>
        <v>84097.8</v>
      </c>
      <c r="G23" s="122">
        <f>F23*12</f>
        <v>1009173.6000000001</v>
      </c>
      <c r="H23" s="132"/>
    </row>
    <row r="24" spans="1:8" ht="15.75" x14ac:dyDescent="0.25">
      <c r="A24" s="172" t="s">
        <v>129</v>
      </c>
      <c r="B24" s="173"/>
      <c r="C24" s="173"/>
      <c r="D24" s="174"/>
      <c r="E24" s="116">
        <f>SUM(E23:E23)</f>
        <v>20</v>
      </c>
      <c r="F24" s="124">
        <f>SUM(F23:F23)</f>
        <v>84097.8</v>
      </c>
      <c r="G24" s="138">
        <f>SUM(G23:G23)</f>
        <v>1009173.6000000001</v>
      </c>
      <c r="H24" s="132"/>
    </row>
    <row r="25" spans="1:8" ht="15.75" x14ac:dyDescent="0.25">
      <c r="A25" s="139"/>
      <c r="B25" s="139"/>
      <c r="C25" s="139"/>
      <c r="D25" s="139"/>
      <c r="E25" s="139"/>
      <c r="F25" s="139"/>
      <c r="G25" s="140"/>
      <c r="H25" s="132"/>
    </row>
    <row r="26" spans="1:8" ht="15.75" x14ac:dyDescent="0.25">
      <c r="A26" s="132"/>
      <c r="B26" s="132"/>
      <c r="C26" s="133"/>
      <c r="D26" s="132"/>
      <c r="E26" s="132"/>
      <c r="F26" s="132"/>
      <c r="G26" s="134"/>
      <c r="H26" s="132"/>
    </row>
    <row r="27" spans="1:8" s="52" customFormat="1" ht="30" customHeight="1" x14ac:dyDescent="0.25">
      <c r="A27" s="153" t="s">
        <v>142</v>
      </c>
      <c r="B27" s="154"/>
      <c r="C27" s="154"/>
      <c r="D27" s="154"/>
      <c r="E27" s="154"/>
      <c r="F27" s="154"/>
      <c r="G27" s="154"/>
      <c r="H27" s="155"/>
    </row>
    <row r="28" spans="1:8" ht="15.75" x14ac:dyDescent="0.25">
      <c r="A28" s="141"/>
      <c r="B28" s="135"/>
      <c r="C28" s="136"/>
      <c r="D28" s="135"/>
      <c r="E28" s="135"/>
      <c r="F28" s="135"/>
      <c r="G28" s="137"/>
      <c r="H28" s="142"/>
    </row>
    <row r="29" spans="1:8" ht="15.75" x14ac:dyDescent="0.25">
      <c r="A29" s="156" t="s">
        <v>166</v>
      </c>
      <c r="B29" s="157"/>
      <c r="C29" s="157"/>
      <c r="D29" s="157"/>
      <c r="E29" s="157"/>
      <c r="F29" s="157"/>
      <c r="G29" s="157"/>
      <c r="H29" s="158"/>
    </row>
    <row r="30" spans="1:8" ht="15.75" x14ac:dyDescent="0.25">
      <c r="A30" s="159" t="s">
        <v>167</v>
      </c>
      <c r="B30" s="160"/>
      <c r="C30" s="160"/>
      <c r="D30" s="160"/>
      <c r="E30" s="160"/>
      <c r="F30" s="160"/>
      <c r="G30" s="160"/>
      <c r="H30" s="161"/>
    </row>
    <row r="31" spans="1:8" ht="15.75" x14ac:dyDescent="0.25">
      <c r="A31" s="143"/>
      <c r="B31" s="143"/>
      <c r="C31" s="143"/>
      <c r="D31" s="143"/>
      <c r="E31" s="143"/>
      <c r="F31" s="143"/>
      <c r="G31" s="143"/>
      <c r="H31" s="143"/>
    </row>
    <row r="32" spans="1:8" ht="15.75" x14ac:dyDescent="0.25">
      <c r="A32" s="132"/>
      <c r="B32" s="132"/>
      <c r="C32" s="133"/>
      <c r="D32" s="132"/>
      <c r="E32" s="132"/>
      <c r="F32" s="132"/>
      <c r="G32" s="134"/>
      <c r="H32" s="132"/>
    </row>
    <row r="33" spans="1:8" ht="15.75" x14ac:dyDescent="0.25">
      <c r="A33" s="162" t="s">
        <v>143</v>
      </c>
      <c r="B33" s="162"/>
      <c r="C33" s="133"/>
      <c r="D33" s="132"/>
      <c r="E33" s="132"/>
      <c r="F33" s="132"/>
      <c r="G33" s="134"/>
      <c r="H33" s="132"/>
    </row>
    <row r="34" spans="1:8" ht="15.75" x14ac:dyDescent="0.25">
      <c r="A34" s="123" t="s">
        <v>138</v>
      </c>
      <c r="B34" s="123" t="s">
        <v>144</v>
      </c>
      <c r="C34" s="133"/>
      <c r="D34" s="132"/>
      <c r="E34" s="132"/>
      <c r="F34" s="132"/>
      <c r="G34" s="134"/>
      <c r="H34" s="132"/>
    </row>
    <row r="35" spans="1:8" ht="15.75" x14ac:dyDescent="0.25">
      <c r="A35" s="123" t="s">
        <v>171</v>
      </c>
      <c r="B35" s="123">
        <f>E24</f>
        <v>20</v>
      </c>
      <c r="C35" s="133"/>
      <c r="D35" s="132"/>
      <c r="E35" s="132"/>
      <c r="F35" s="132"/>
      <c r="G35" s="134"/>
      <c r="H35" s="132"/>
    </row>
    <row r="36" spans="1:8" ht="15.75" x14ac:dyDescent="0.25">
      <c r="A36" s="144"/>
      <c r="B36" s="144"/>
      <c r="C36" s="133"/>
      <c r="D36" s="132"/>
      <c r="E36" s="132"/>
      <c r="F36" s="132"/>
      <c r="G36" s="134"/>
      <c r="H36" s="132"/>
    </row>
    <row r="37" spans="1:8" ht="15.75" x14ac:dyDescent="0.25">
      <c r="A37" s="132"/>
      <c r="B37" s="165"/>
      <c r="C37" s="165"/>
      <c r="D37" s="165"/>
      <c r="E37" s="165"/>
      <c r="F37" s="165"/>
      <c r="G37" s="134"/>
      <c r="H37" s="132"/>
    </row>
    <row r="38" spans="1:8" ht="15.75" x14ac:dyDescent="0.25">
      <c r="A38" s="166" t="s">
        <v>178</v>
      </c>
      <c r="B38" s="167"/>
      <c r="C38" s="167"/>
      <c r="D38" s="167"/>
      <c r="E38" s="167"/>
      <c r="F38" s="167"/>
      <c r="G38" s="167"/>
      <c r="H38" s="168"/>
    </row>
    <row r="39" spans="1:8" ht="15.75" x14ac:dyDescent="0.25">
      <c r="A39" s="169"/>
      <c r="B39" s="170"/>
      <c r="C39" s="170"/>
      <c r="D39" s="170"/>
      <c r="E39" s="170"/>
      <c r="F39" s="170"/>
      <c r="G39" s="170"/>
      <c r="H39" s="171"/>
    </row>
    <row r="40" spans="1:8" ht="15.75" x14ac:dyDescent="0.25">
      <c r="A40" s="125"/>
      <c r="B40" s="126"/>
      <c r="C40" s="127"/>
      <c r="D40" s="126"/>
      <c r="E40" s="126"/>
      <c r="F40" s="126"/>
      <c r="G40" s="128"/>
      <c r="H40" s="129"/>
    </row>
    <row r="41" spans="1:8" ht="15.75" x14ac:dyDescent="0.25">
      <c r="A41" s="135"/>
      <c r="B41" s="135"/>
      <c r="C41" s="136"/>
      <c r="D41" s="135"/>
      <c r="E41" s="135"/>
      <c r="F41" s="135"/>
      <c r="G41" s="137"/>
      <c r="H41" s="135"/>
    </row>
    <row r="42" spans="1:8" ht="15.75" x14ac:dyDescent="0.25">
      <c r="A42" s="132"/>
      <c r="B42" s="132"/>
      <c r="C42" s="133"/>
      <c r="D42" s="132"/>
      <c r="E42" s="132"/>
      <c r="F42" s="132"/>
      <c r="G42" s="134"/>
      <c r="H42" s="132"/>
    </row>
    <row r="43" spans="1:8" ht="15.75" x14ac:dyDescent="0.25">
      <c r="A43" s="164" t="s">
        <v>145</v>
      </c>
      <c r="B43" s="164"/>
      <c r="C43" s="164"/>
      <c r="D43" s="164"/>
      <c r="E43" s="164"/>
      <c r="F43" s="164"/>
      <c r="G43" s="164"/>
      <c r="H43" s="164"/>
    </row>
    <row r="44" spans="1:8" ht="15.75" x14ac:dyDescent="0.25">
      <c r="A44" s="132"/>
      <c r="B44" s="132"/>
      <c r="C44" s="133"/>
      <c r="D44" s="132"/>
      <c r="E44" s="132"/>
      <c r="F44" s="132"/>
      <c r="G44" s="134"/>
      <c r="H44" s="132"/>
    </row>
    <row r="45" spans="1:8" ht="15.75" x14ac:dyDescent="0.25">
      <c r="A45" s="132"/>
      <c r="B45" s="132"/>
      <c r="C45" s="133"/>
      <c r="D45" s="132"/>
      <c r="E45" s="132"/>
      <c r="F45" s="132"/>
      <c r="G45" s="134"/>
      <c r="H45" s="132"/>
    </row>
    <row r="46" spans="1:8" ht="15.75" x14ac:dyDescent="0.25">
      <c r="A46" s="163" t="s">
        <v>190</v>
      </c>
      <c r="B46" s="163"/>
      <c r="C46" s="163"/>
      <c r="D46" s="163"/>
      <c r="E46" s="163"/>
      <c r="F46" s="163"/>
      <c r="G46" s="163"/>
      <c r="H46" s="163"/>
    </row>
  </sheetData>
  <mergeCells count="24">
    <mergeCell ref="A24:D24"/>
    <mergeCell ref="A1:H1"/>
    <mergeCell ref="A6:H6"/>
    <mergeCell ref="A7:H7"/>
    <mergeCell ref="A8:H8"/>
    <mergeCell ref="A9:H9"/>
    <mergeCell ref="A10:H10"/>
    <mergeCell ref="A11:H11"/>
    <mergeCell ref="A12:H12"/>
    <mergeCell ref="A13:H13"/>
    <mergeCell ref="A18:H18"/>
    <mergeCell ref="A17:H17"/>
    <mergeCell ref="A16:H16"/>
    <mergeCell ref="A15:H15"/>
    <mergeCell ref="A14:H14"/>
    <mergeCell ref="A27:H27"/>
    <mergeCell ref="A29:H29"/>
    <mergeCell ref="A30:H30"/>
    <mergeCell ref="A33:B33"/>
    <mergeCell ref="A46:H46"/>
    <mergeCell ref="A43:H43"/>
    <mergeCell ref="B37:F37"/>
    <mergeCell ref="A38:H38"/>
    <mergeCell ref="A39:H39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3"/>
  <sheetViews>
    <sheetView showGridLines="0" topLeftCell="A135" zoomScaleNormal="100" workbookViewId="0">
      <selection sqref="A1:D163"/>
    </sheetView>
  </sheetViews>
  <sheetFormatPr defaultColWidth="9.140625" defaultRowHeight="15.75" x14ac:dyDescent="0.25"/>
  <cols>
    <col min="1" max="1" width="9.140625" style="46"/>
    <col min="2" max="2" width="72.140625" style="46" customWidth="1"/>
    <col min="3" max="3" width="18" style="46" customWidth="1"/>
    <col min="4" max="4" width="14.28515625" style="46" customWidth="1"/>
    <col min="5" max="5" width="20.140625" style="46" customWidth="1"/>
    <col min="6" max="6" width="13.28515625" style="46" bestFit="1" customWidth="1"/>
    <col min="7" max="7" width="15.140625" style="46" customWidth="1"/>
    <col min="8" max="8" width="9.140625" style="46"/>
    <col min="9" max="9" width="77.85546875" style="74" customWidth="1"/>
    <col min="10" max="10" width="11.7109375" style="46" customWidth="1"/>
    <col min="11" max="16384" width="9.140625" style="46"/>
  </cols>
  <sheetData>
    <row r="1" spans="1:10" ht="19.5" x14ac:dyDescent="0.3">
      <c r="A1" s="199" t="s">
        <v>168</v>
      </c>
      <c r="B1" s="199"/>
      <c r="C1" s="199"/>
      <c r="D1" s="66"/>
    </row>
    <row r="2" spans="1:10" ht="19.5" x14ac:dyDescent="0.3">
      <c r="A2" s="199" t="s">
        <v>169</v>
      </c>
      <c r="B2" s="199"/>
      <c r="C2" s="66"/>
      <c r="D2" s="66"/>
    </row>
    <row r="4" spans="1:10" ht="16.5" x14ac:dyDescent="0.25">
      <c r="A4" s="180" t="s">
        <v>75</v>
      </c>
      <c r="B4" s="180"/>
      <c r="C4" s="180"/>
      <c r="D4" s="180"/>
    </row>
    <row r="5" spans="1:10" ht="16.5" x14ac:dyDescent="0.25">
      <c r="A5" s="180" t="s">
        <v>76</v>
      </c>
      <c r="B5" s="180"/>
      <c r="C5" s="180"/>
      <c r="D5" s="180"/>
    </row>
    <row r="6" spans="1:10" x14ac:dyDescent="0.25">
      <c r="A6" s="181" t="s">
        <v>90</v>
      </c>
      <c r="B6" s="181"/>
      <c r="C6" s="181"/>
      <c r="D6" s="181"/>
    </row>
    <row r="7" spans="1:10" ht="37.5" customHeight="1" x14ac:dyDescent="0.25">
      <c r="A7" s="182" t="s">
        <v>123</v>
      </c>
      <c r="B7" s="182"/>
      <c r="C7" s="182"/>
      <c r="D7" s="182"/>
    </row>
    <row r="8" spans="1:10" x14ac:dyDescent="0.25">
      <c r="A8" s="91"/>
      <c r="B8" s="91"/>
      <c r="C8" s="91"/>
      <c r="D8" s="91"/>
    </row>
    <row r="9" spans="1:10" ht="16.5" thickBot="1" x14ac:dyDescent="0.3">
      <c r="A9" s="183" t="s">
        <v>91</v>
      </c>
      <c r="B9" s="183"/>
      <c r="C9" s="183"/>
      <c r="D9" s="35"/>
    </row>
    <row r="10" spans="1:10" x14ac:dyDescent="0.25">
      <c r="A10" s="37">
        <v>1</v>
      </c>
      <c r="B10" s="38" t="s">
        <v>92</v>
      </c>
      <c r="C10" s="108" t="s">
        <v>171</v>
      </c>
      <c r="D10" s="35"/>
    </row>
    <row r="11" spans="1:10" x14ac:dyDescent="0.25">
      <c r="A11" s="39">
        <v>2</v>
      </c>
      <c r="B11" s="36" t="s">
        <v>93</v>
      </c>
      <c r="C11" s="50" t="s">
        <v>170</v>
      </c>
      <c r="D11" s="35"/>
    </row>
    <row r="12" spans="1:10" ht="15.6" customHeight="1" x14ac:dyDescent="0.25">
      <c r="A12" s="39">
        <v>3</v>
      </c>
      <c r="B12" s="18" t="s">
        <v>94</v>
      </c>
      <c r="C12" s="97">
        <v>1412</v>
      </c>
      <c r="D12" s="35"/>
    </row>
    <row r="13" spans="1:10" ht="15.6" customHeight="1" x14ac:dyDescent="0.25">
      <c r="A13" s="39">
        <v>4</v>
      </c>
      <c r="B13" s="36" t="s">
        <v>95</v>
      </c>
      <c r="C13" s="113" t="s">
        <v>171</v>
      </c>
      <c r="D13" s="43"/>
    </row>
    <row r="14" spans="1:10" ht="15.75" customHeight="1" x14ac:dyDescent="0.25">
      <c r="A14" s="30">
        <v>5</v>
      </c>
      <c r="B14" s="42" t="s">
        <v>96</v>
      </c>
      <c r="C14" s="34">
        <v>44927</v>
      </c>
      <c r="D14" s="43"/>
      <c r="J14" s="74"/>
    </row>
    <row r="15" spans="1:10" ht="15.75" customHeight="1" x14ac:dyDescent="0.25">
      <c r="A15" s="30">
        <v>6</v>
      </c>
      <c r="B15" s="42" t="s">
        <v>124</v>
      </c>
      <c r="C15" s="34" t="s">
        <v>192</v>
      </c>
      <c r="D15" s="43"/>
      <c r="J15" s="74"/>
    </row>
    <row r="16" spans="1:10" ht="16.5" thickBot="1" x14ac:dyDescent="0.3">
      <c r="A16" s="40">
        <v>7</v>
      </c>
      <c r="B16" s="41" t="s">
        <v>120</v>
      </c>
      <c r="C16" s="107" t="s">
        <v>165</v>
      </c>
      <c r="D16" s="43"/>
      <c r="I16" s="179"/>
      <c r="J16" s="179"/>
    </row>
    <row r="17" spans="1:10" x14ac:dyDescent="0.25">
      <c r="A17" s="47" t="s">
        <v>97</v>
      </c>
      <c r="B17" s="43"/>
      <c r="C17" s="43"/>
      <c r="D17" s="43"/>
      <c r="I17" s="75"/>
      <c r="J17" s="75"/>
    </row>
    <row r="18" spans="1:10" x14ac:dyDescent="0.25">
      <c r="A18" s="47" t="s">
        <v>98</v>
      </c>
      <c r="B18" s="43"/>
      <c r="C18" s="43"/>
      <c r="D18" s="43"/>
      <c r="I18" s="187"/>
      <c r="J18" s="187"/>
    </row>
    <row r="19" spans="1:10" x14ac:dyDescent="0.25">
      <c r="A19" s="91"/>
      <c r="B19" s="91"/>
      <c r="C19" s="91"/>
      <c r="D19" s="91"/>
      <c r="I19" s="187"/>
      <c r="J19" s="187"/>
    </row>
    <row r="20" spans="1:10" x14ac:dyDescent="0.25">
      <c r="I20" s="187"/>
      <c r="J20" s="187"/>
    </row>
    <row r="21" spans="1:10" ht="15.75" customHeight="1" x14ac:dyDescent="0.25">
      <c r="A21" s="183" t="s">
        <v>13</v>
      </c>
      <c r="B21" s="183"/>
      <c r="C21" s="183"/>
      <c r="I21" s="187"/>
      <c r="J21" s="187"/>
    </row>
    <row r="22" spans="1:10" ht="16.5" thickBot="1" x14ac:dyDescent="0.3">
      <c r="I22" s="187"/>
      <c r="J22" s="187"/>
    </row>
    <row r="23" spans="1:10" ht="16.5" thickBot="1" x14ac:dyDescent="0.3">
      <c r="A23" s="2">
        <v>1</v>
      </c>
      <c r="B23" s="90" t="s">
        <v>14</v>
      </c>
      <c r="C23" s="90" t="s">
        <v>15</v>
      </c>
      <c r="I23" s="187"/>
      <c r="J23" s="187"/>
    </row>
    <row r="24" spans="1:10" ht="16.5" thickBot="1" x14ac:dyDescent="0.3">
      <c r="A24" s="82" t="s">
        <v>16</v>
      </c>
      <c r="B24" s="83" t="s">
        <v>17</v>
      </c>
      <c r="C24" s="115">
        <v>1412</v>
      </c>
      <c r="I24" s="187"/>
      <c r="J24" s="187"/>
    </row>
    <row r="25" spans="1:10" ht="16.5" thickBot="1" x14ac:dyDescent="0.3">
      <c r="A25" s="82" t="s">
        <v>18</v>
      </c>
      <c r="B25" s="83" t="s">
        <v>19</v>
      </c>
      <c r="C25" s="84">
        <v>0</v>
      </c>
      <c r="E25" s="23" t="s">
        <v>77</v>
      </c>
      <c r="F25" s="27" t="s">
        <v>157</v>
      </c>
      <c r="I25" s="187"/>
      <c r="J25" s="187"/>
    </row>
    <row r="26" spans="1:10" ht="16.5" thickBot="1" x14ac:dyDescent="0.3">
      <c r="A26" s="3" t="s">
        <v>20</v>
      </c>
      <c r="B26" s="44" t="s">
        <v>21</v>
      </c>
      <c r="C26" s="20">
        <v>0</v>
      </c>
      <c r="I26" s="188"/>
      <c r="J26" s="188"/>
    </row>
    <row r="27" spans="1:10" ht="16.5" customHeight="1" thickBot="1" x14ac:dyDescent="0.3">
      <c r="A27" s="3" t="s">
        <v>22</v>
      </c>
      <c r="B27" s="57" t="s">
        <v>1</v>
      </c>
      <c r="C27" s="20">
        <f>IF(F27="NÃO",0,J35)</f>
        <v>0</v>
      </c>
      <c r="E27" s="23" t="s">
        <v>78</v>
      </c>
      <c r="F27" s="27" t="s">
        <v>157</v>
      </c>
      <c r="I27"/>
      <c r="J27"/>
    </row>
    <row r="28" spans="1:10" ht="16.5" thickBot="1" x14ac:dyDescent="0.3">
      <c r="A28" s="3" t="s">
        <v>23</v>
      </c>
      <c r="B28" s="57" t="s">
        <v>24</v>
      </c>
      <c r="C28" s="20">
        <f>IF(F28="NÃO",0,J40)</f>
        <v>0</v>
      </c>
      <c r="E28" s="65" t="s">
        <v>79</v>
      </c>
      <c r="F28" s="27" t="s">
        <v>157</v>
      </c>
      <c r="I28"/>
      <c r="J28"/>
    </row>
    <row r="29" spans="1:10" ht="16.5" thickBot="1" x14ac:dyDescent="0.3">
      <c r="A29" s="3" t="s">
        <v>25</v>
      </c>
      <c r="B29" s="44" t="s">
        <v>27</v>
      </c>
      <c r="C29" s="20"/>
      <c r="I29"/>
      <c r="J29"/>
    </row>
    <row r="30" spans="1:10" ht="16.5" thickBot="1" x14ac:dyDescent="0.3">
      <c r="A30" s="189" t="s">
        <v>2</v>
      </c>
      <c r="B30" s="190"/>
      <c r="C30" s="89">
        <f>SUM(C24:C29)</f>
        <v>1412</v>
      </c>
      <c r="I30"/>
      <c r="J30"/>
    </row>
    <row r="31" spans="1:10" x14ac:dyDescent="0.25">
      <c r="A31" s="47" t="s">
        <v>87</v>
      </c>
      <c r="I31"/>
      <c r="J31"/>
    </row>
    <row r="32" spans="1:10" x14ac:dyDescent="0.25">
      <c r="I32"/>
      <c r="J32"/>
    </row>
    <row r="33" spans="1:10" x14ac:dyDescent="0.25">
      <c r="A33" s="186" t="s">
        <v>28</v>
      </c>
      <c r="B33" s="186"/>
      <c r="C33" s="186"/>
      <c r="D33" s="186"/>
      <c r="I33"/>
      <c r="J33"/>
    </row>
    <row r="34" spans="1:10" ht="24" customHeight="1" x14ac:dyDescent="0.25">
      <c r="A34" s="198" t="s">
        <v>88</v>
      </c>
      <c r="B34" s="198"/>
      <c r="C34" s="198"/>
      <c r="D34" s="198"/>
      <c r="I34"/>
      <c r="J34"/>
    </row>
    <row r="35" spans="1:10" ht="24" customHeight="1" x14ac:dyDescent="0.25">
      <c r="A35" s="198" t="s">
        <v>89</v>
      </c>
      <c r="B35" s="198"/>
      <c r="C35" s="198"/>
      <c r="D35" s="198"/>
      <c r="I35"/>
      <c r="J35"/>
    </row>
    <row r="36" spans="1:10" ht="40.5" customHeight="1" x14ac:dyDescent="0.25">
      <c r="A36" s="200" t="s">
        <v>191</v>
      </c>
      <c r="B36" s="200"/>
      <c r="C36" s="200"/>
      <c r="D36" s="200"/>
      <c r="I36"/>
      <c r="J36"/>
    </row>
    <row r="37" spans="1:10" ht="12.75" customHeight="1" x14ac:dyDescent="0.25">
      <c r="A37" s="32"/>
      <c r="I37"/>
      <c r="J37"/>
    </row>
    <row r="38" spans="1:10" x14ac:dyDescent="0.25">
      <c r="A38" s="184" t="s">
        <v>29</v>
      </c>
      <c r="B38" s="184"/>
      <c r="C38" s="184"/>
      <c r="D38" s="184"/>
      <c r="I38"/>
      <c r="J38"/>
    </row>
    <row r="39" spans="1:10" ht="16.5" thickBot="1" x14ac:dyDescent="0.3">
      <c r="I39"/>
      <c r="J39"/>
    </row>
    <row r="40" spans="1:10" ht="16.5" thickBot="1" x14ac:dyDescent="0.3">
      <c r="A40" s="2" t="s">
        <v>30</v>
      </c>
      <c r="B40" s="90" t="s">
        <v>31</v>
      </c>
      <c r="C40" s="90" t="s">
        <v>37</v>
      </c>
      <c r="D40" s="90" t="s">
        <v>15</v>
      </c>
      <c r="I40"/>
      <c r="J40"/>
    </row>
    <row r="41" spans="1:10" ht="16.5" thickBot="1" x14ac:dyDescent="0.3">
      <c r="A41" s="82" t="s">
        <v>16</v>
      </c>
      <c r="B41" s="83" t="s">
        <v>32</v>
      </c>
      <c r="C41" s="81">
        <f>1/12</f>
        <v>8.3333333333333329E-2</v>
      </c>
      <c r="D41" s="84">
        <f>C30*C41</f>
        <v>117.66666666666666</v>
      </c>
      <c r="J41" s="60"/>
    </row>
    <row r="42" spans="1:10" ht="16.5" thickBot="1" x14ac:dyDescent="0.3">
      <c r="A42" s="82" t="s">
        <v>18</v>
      </c>
      <c r="B42" s="83" t="s">
        <v>33</v>
      </c>
      <c r="C42" s="81">
        <v>0.121</v>
      </c>
      <c r="D42" s="84">
        <f>C30*C42</f>
        <v>170.852</v>
      </c>
      <c r="E42" s="26"/>
      <c r="I42" s="75"/>
      <c r="J42" s="60"/>
    </row>
    <row r="43" spans="1:10" ht="16.5" thickBot="1" x14ac:dyDescent="0.3">
      <c r="A43" s="189" t="s">
        <v>6</v>
      </c>
      <c r="B43" s="190"/>
      <c r="C43" s="86"/>
      <c r="D43" s="85">
        <f>SUM(D41:D42)</f>
        <v>288.51866666666666</v>
      </c>
      <c r="J43" s="60"/>
    </row>
    <row r="44" spans="1:10" x14ac:dyDescent="0.25">
      <c r="J44" s="60"/>
    </row>
    <row r="45" spans="1:10" ht="32.25" customHeight="1" x14ac:dyDescent="0.25">
      <c r="A45" s="201" t="s">
        <v>34</v>
      </c>
      <c r="B45" s="201"/>
      <c r="C45" s="201"/>
      <c r="D45" s="201"/>
      <c r="E45" s="54"/>
      <c r="J45" s="60"/>
    </row>
    <row r="46" spans="1:10" ht="16.5" thickBot="1" x14ac:dyDescent="0.3">
      <c r="A46" s="202" t="s">
        <v>147</v>
      </c>
      <c r="B46" s="202"/>
      <c r="C46" s="88">
        <f>C30+D43</f>
        <v>1700.5186666666666</v>
      </c>
      <c r="D46" s="74"/>
      <c r="J46" s="60"/>
    </row>
    <row r="47" spans="1:10" ht="16.5" thickBot="1" x14ac:dyDescent="0.3">
      <c r="A47" s="2" t="s">
        <v>35</v>
      </c>
      <c r="B47" s="90" t="s">
        <v>36</v>
      </c>
      <c r="C47" s="90" t="s">
        <v>37</v>
      </c>
      <c r="D47" s="90" t="s">
        <v>15</v>
      </c>
      <c r="J47" s="60"/>
    </row>
    <row r="48" spans="1:10" ht="16.5" customHeight="1" thickBot="1" x14ac:dyDescent="0.3">
      <c r="A48" s="92" t="s">
        <v>16</v>
      </c>
      <c r="B48" s="93" t="s">
        <v>38</v>
      </c>
      <c r="C48" s="94">
        <v>0.2</v>
      </c>
      <c r="D48" s="95">
        <f>$C$46*C48</f>
        <v>340.10373333333337</v>
      </c>
      <c r="E48" s="191"/>
      <c r="F48" s="192"/>
      <c r="G48" s="192"/>
      <c r="H48" s="192"/>
      <c r="I48" s="76"/>
    </row>
    <row r="49" spans="1:9" ht="16.5" thickBot="1" x14ac:dyDescent="0.3">
      <c r="A49" s="92" t="s">
        <v>18</v>
      </c>
      <c r="B49" s="93" t="s">
        <v>39</v>
      </c>
      <c r="C49" s="94">
        <v>2.5000000000000001E-2</v>
      </c>
      <c r="D49" s="95">
        <f t="shared" ref="D49:D55" si="0">$C$46*C49</f>
        <v>42.512966666666671</v>
      </c>
      <c r="E49" s="191"/>
      <c r="F49" s="192"/>
      <c r="G49" s="192"/>
      <c r="H49" s="192"/>
      <c r="I49" s="76"/>
    </row>
    <row r="50" spans="1:9" ht="16.5" thickBot="1" x14ac:dyDescent="0.3">
      <c r="A50" s="3" t="s">
        <v>20</v>
      </c>
      <c r="B50" s="29" t="s">
        <v>99</v>
      </c>
      <c r="C50" s="81">
        <v>0.03</v>
      </c>
      <c r="D50" s="25">
        <f t="shared" si="0"/>
        <v>51.015559999999994</v>
      </c>
      <c r="E50" s="191"/>
      <c r="F50" s="192"/>
      <c r="G50" s="192"/>
      <c r="H50" s="192"/>
      <c r="I50" s="76"/>
    </row>
    <row r="51" spans="1:9" ht="16.5" thickBot="1" x14ac:dyDescent="0.3">
      <c r="A51" s="3" t="s">
        <v>22</v>
      </c>
      <c r="B51" s="44" t="s">
        <v>40</v>
      </c>
      <c r="C51" s="5">
        <v>1.4999999999999999E-2</v>
      </c>
      <c r="D51" s="25">
        <f t="shared" si="0"/>
        <v>25.507779999999997</v>
      </c>
      <c r="E51" s="191"/>
      <c r="F51" s="192"/>
      <c r="G51" s="192"/>
      <c r="H51" s="192"/>
    </row>
    <row r="52" spans="1:9" ht="16.5" thickBot="1" x14ac:dyDescent="0.3">
      <c r="A52" s="3" t="s">
        <v>23</v>
      </c>
      <c r="B52" s="44" t="s">
        <v>41</v>
      </c>
      <c r="C52" s="5">
        <v>0.01</v>
      </c>
      <c r="D52" s="25">
        <f>$C$46*C52</f>
        <v>17.005186666666667</v>
      </c>
      <c r="E52" s="191"/>
      <c r="F52" s="192"/>
      <c r="G52" s="192"/>
      <c r="H52" s="192"/>
    </row>
    <row r="53" spans="1:9" ht="16.5" thickBot="1" x14ac:dyDescent="0.3">
      <c r="A53" s="3" t="s">
        <v>25</v>
      </c>
      <c r="B53" s="44" t="s">
        <v>3</v>
      </c>
      <c r="C53" s="5">
        <v>6.0000000000000001E-3</v>
      </c>
      <c r="D53" s="25">
        <f t="shared" si="0"/>
        <v>10.203111999999999</v>
      </c>
      <c r="E53" s="191"/>
      <c r="F53" s="192"/>
      <c r="G53" s="192"/>
      <c r="H53" s="192"/>
    </row>
    <row r="54" spans="1:9" ht="16.5" thickBot="1" x14ac:dyDescent="0.3">
      <c r="A54" s="3" t="s">
        <v>26</v>
      </c>
      <c r="B54" s="44" t="s">
        <v>4</v>
      </c>
      <c r="C54" s="5">
        <v>2E-3</v>
      </c>
      <c r="D54" s="25">
        <f t="shared" si="0"/>
        <v>3.4010373333333335</v>
      </c>
    </row>
    <row r="55" spans="1:9" ht="16.5" thickBot="1" x14ac:dyDescent="0.3">
      <c r="A55" s="3" t="s">
        <v>42</v>
      </c>
      <c r="B55" s="44" t="s">
        <v>5</v>
      </c>
      <c r="C55" s="5">
        <v>0.08</v>
      </c>
      <c r="D55" s="25">
        <f t="shared" si="0"/>
        <v>136.04149333333334</v>
      </c>
    </row>
    <row r="56" spans="1:9" ht="16.5" thickBot="1" x14ac:dyDescent="0.3">
      <c r="A56" s="189" t="s">
        <v>43</v>
      </c>
      <c r="B56" s="190"/>
      <c r="C56" s="87">
        <f>SUM(C48:C55)</f>
        <v>0.36800000000000005</v>
      </c>
      <c r="D56" s="85">
        <f>SUM(D48:D55)</f>
        <v>625.79086933333326</v>
      </c>
    </row>
    <row r="57" spans="1:9" x14ac:dyDescent="0.25">
      <c r="A57" s="47" t="s">
        <v>100</v>
      </c>
      <c r="B57" s="48"/>
      <c r="C57" s="49"/>
      <c r="D57" s="49"/>
    </row>
    <row r="58" spans="1:9" x14ac:dyDescent="0.25">
      <c r="A58" s="47" t="s">
        <v>101</v>
      </c>
      <c r="B58" s="48"/>
      <c r="C58" s="49"/>
      <c r="D58" s="49"/>
    </row>
    <row r="59" spans="1:9" x14ac:dyDescent="0.25">
      <c r="A59" s="47" t="s">
        <v>102</v>
      </c>
      <c r="B59" s="43"/>
      <c r="C59" s="43"/>
      <c r="D59" s="43"/>
    </row>
    <row r="61" spans="1:9" x14ac:dyDescent="0.25">
      <c r="A61" s="184" t="s">
        <v>44</v>
      </c>
      <c r="B61" s="184"/>
      <c r="C61" s="184"/>
      <c r="D61" s="184"/>
    </row>
    <row r="62" spans="1:9" ht="16.5" thickBot="1" x14ac:dyDescent="0.3"/>
    <row r="63" spans="1:9" ht="16.5" thickBot="1" x14ac:dyDescent="0.3">
      <c r="A63" s="2" t="s">
        <v>45</v>
      </c>
      <c r="B63" s="90" t="s">
        <v>46</v>
      </c>
      <c r="C63" s="90" t="s">
        <v>15</v>
      </c>
      <c r="D63" s="90" t="s">
        <v>15</v>
      </c>
    </row>
    <row r="64" spans="1:9" ht="16.5" thickBot="1" x14ac:dyDescent="0.3">
      <c r="A64" s="3" t="s">
        <v>16</v>
      </c>
      <c r="B64" s="44" t="s">
        <v>146</v>
      </c>
      <c r="C64" s="114">
        <v>5.5</v>
      </c>
      <c r="D64" s="20">
        <f>((C64*2)*22)-(C24*6%)</f>
        <v>157.28</v>
      </c>
      <c r="E64" s="11"/>
    </row>
    <row r="65" spans="1:5" ht="16.5" thickBot="1" x14ac:dyDescent="0.3">
      <c r="A65" s="3" t="s">
        <v>18</v>
      </c>
      <c r="B65" s="44" t="s">
        <v>80</v>
      </c>
      <c r="C65" s="114">
        <v>20</v>
      </c>
      <c r="D65" s="20">
        <f>(C65*22)-((0.25))</f>
        <v>439.75</v>
      </c>
    </row>
    <row r="66" spans="1:5" ht="16.5" thickBot="1" x14ac:dyDescent="0.3">
      <c r="A66" s="3" t="s">
        <v>20</v>
      </c>
      <c r="B66" s="44" t="s">
        <v>156</v>
      </c>
      <c r="C66" s="4"/>
      <c r="D66" s="20">
        <v>0</v>
      </c>
    </row>
    <row r="67" spans="1:5" ht="16.5" thickBot="1" x14ac:dyDescent="0.3">
      <c r="A67" s="3" t="s">
        <v>22</v>
      </c>
      <c r="B67" s="44" t="s">
        <v>27</v>
      </c>
      <c r="C67" s="4"/>
      <c r="D67" s="20">
        <v>0</v>
      </c>
    </row>
    <row r="68" spans="1:5" ht="16.5" thickBot="1" x14ac:dyDescent="0.3">
      <c r="A68" s="3" t="s">
        <v>23</v>
      </c>
      <c r="B68" s="44" t="s">
        <v>103</v>
      </c>
      <c r="C68" s="4"/>
      <c r="D68" s="20">
        <v>0</v>
      </c>
    </row>
    <row r="69" spans="1:5" ht="16.5" thickBot="1" x14ac:dyDescent="0.3">
      <c r="A69" s="189" t="s">
        <v>2</v>
      </c>
      <c r="B69" s="190"/>
      <c r="C69" s="86"/>
      <c r="D69" s="85">
        <f>SUM(D64:D68)</f>
        <v>597.03</v>
      </c>
      <c r="E69" s="54"/>
    </row>
    <row r="70" spans="1:5" x14ac:dyDescent="0.25">
      <c r="A70" s="47" t="s">
        <v>104</v>
      </c>
      <c r="E70" s="54"/>
    </row>
    <row r="71" spans="1:5" ht="24" customHeight="1" x14ac:dyDescent="0.25">
      <c r="A71" s="198" t="s">
        <v>105</v>
      </c>
      <c r="B71" s="198"/>
      <c r="C71" s="198"/>
      <c r="D71" s="198"/>
    </row>
    <row r="73" spans="1:5" x14ac:dyDescent="0.25">
      <c r="A73" s="184" t="s">
        <v>47</v>
      </c>
      <c r="B73" s="184"/>
      <c r="C73" s="184"/>
    </row>
    <row r="74" spans="1:5" ht="16.5" thickBot="1" x14ac:dyDescent="0.3"/>
    <row r="75" spans="1:5" ht="16.5" thickBot="1" x14ac:dyDescent="0.3">
      <c r="A75" s="2">
        <v>2</v>
      </c>
      <c r="B75" s="90" t="s">
        <v>48</v>
      </c>
      <c r="C75" s="90" t="s">
        <v>15</v>
      </c>
    </row>
    <row r="76" spans="1:5" ht="16.5" thickBot="1" x14ac:dyDescent="0.3">
      <c r="A76" s="3" t="s">
        <v>30</v>
      </c>
      <c r="B76" s="44" t="s">
        <v>31</v>
      </c>
      <c r="C76" s="15">
        <f>D43</f>
        <v>288.51866666666666</v>
      </c>
      <c r="D76" s="11"/>
    </row>
    <row r="77" spans="1:5" ht="16.5" thickBot="1" x14ac:dyDescent="0.3">
      <c r="A77" s="3" t="s">
        <v>35</v>
      </c>
      <c r="B77" s="44" t="s">
        <v>36</v>
      </c>
      <c r="C77" s="25">
        <f>D56</f>
        <v>625.79086933333326</v>
      </c>
    </row>
    <row r="78" spans="1:5" ht="16.5" thickBot="1" x14ac:dyDescent="0.3">
      <c r="A78" s="3" t="s">
        <v>45</v>
      </c>
      <c r="B78" s="44" t="s">
        <v>46</v>
      </c>
      <c r="C78" s="25">
        <f>D69</f>
        <v>597.03</v>
      </c>
    </row>
    <row r="79" spans="1:5" ht="16.5" thickBot="1" x14ac:dyDescent="0.3">
      <c r="A79" s="189" t="s">
        <v>2</v>
      </c>
      <c r="B79" s="190"/>
      <c r="C79" s="85">
        <f>SUM(C76:C78)</f>
        <v>1511.339536</v>
      </c>
    </row>
    <row r="80" spans="1:5" x14ac:dyDescent="0.25">
      <c r="A80" s="1"/>
    </row>
    <row r="81" spans="1:8" x14ac:dyDescent="0.25">
      <c r="F81" s="54"/>
    </row>
    <row r="82" spans="1:8" x14ac:dyDescent="0.25">
      <c r="A82" s="186" t="s">
        <v>49</v>
      </c>
      <c r="B82" s="186"/>
      <c r="C82" s="186"/>
      <c r="D82" s="186"/>
    </row>
    <row r="83" spans="1:8" ht="16.5" thickBot="1" x14ac:dyDescent="0.3">
      <c r="A83" s="195" t="s">
        <v>153</v>
      </c>
      <c r="B83" s="195"/>
      <c r="C83" s="58">
        <f>(C30+C79)-(D48+D49+D50+D51+D52+D53+D54)</f>
        <v>2433.5901600000002</v>
      </c>
      <c r="F83" s="54"/>
    </row>
    <row r="84" spans="1:8" ht="16.5" thickBot="1" x14ac:dyDescent="0.3">
      <c r="A84" s="2">
        <v>3</v>
      </c>
      <c r="B84" s="90" t="s">
        <v>50</v>
      </c>
      <c r="C84" s="90" t="s">
        <v>81</v>
      </c>
      <c r="D84" s="90" t="s">
        <v>15</v>
      </c>
      <c r="E84" s="61"/>
      <c r="F84" s="62"/>
    </row>
    <row r="85" spans="1:8" ht="16.5" thickBot="1" x14ac:dyDescent="0.3">
      <c r="A85" s="3" t="s">
        <v>16</v>
      </c>
      <c r="B85" s="45" t="s">
        <v>51</v>
      </c>
      <c r="C85" s="96">
        <f>5%*1/12</f>
        <v>4.1666666666666666E-3</v>
      </c>
      <c r="D85" s="20">
        <f>$C$83*C85</f>
        <v>10.139959000000001</v>
      </c>
      <c r="E85" s="59"/>
      <c r="F85" s="60"/>
      <c r="G85" s="60"/>
      <c r="H85" s="60"/>
    </row>
    <row r="86" spans="1:8" ht="16.5" thickBot="1" x14ac:dyDescent="0.3">
      <c r="A86" s="3" t="s">
        <v>18</v>
      </c>
      <c r="B86" s="45" t="s">
        <v>52</v>
      </c>
      <c r="C86" s="96">
        <f>8%*C85</f>
        <v>3.3333333333333332E-4</v>
      </c>
      <c r="D86" s="73">
        <f>(C30+C76)*C86</f>
        <v>0.56683955555555554</v>
      </c>
      <c r="E86" s="60"/>
    </row>
    <row r="87" spans="1:8" ht="16.5" thickBot="1" x14ac:dyDescent="0.3">
      <c r="A87" s="3" t="s">
        <v>20</v>
      </c>
      <c r="B87" s="45" t="s">
        <v>53</v>
      </c>
      <c r="C87" s="96">
        <v>0.02</v>
      </c>
      <c r="D87" s="73">
        <f>D85*C87</f>
        <v>0.20279918000000002</v>
      </c>
      <c r="E87" s="59"/>
    </row>
    <row r="88" spans="1:8" ht="16.5" thickBot="1" x14ac:dyDescent="0.3">
      <c r="A88" s="3" t="s">
        <v>22</v>
      </c>
      <c r="B88" s="45" t="s">
        <v>54</v>
      </c>
      <c r="C88" s="96">
        <f>7/30/12</f>
        <v>1.9444444444444445E-2</v>
      </c>
      <c r="D88" s="73">
        <f>(C30+C79)*C88</f>
        <v>56.842713199999999</v>
      </c>
      <c r="E88" s="59"/>
    </row>
    <row r="89" spans="1:8" ht="32.25" thickBot="1" x14ac:dyDescent="0.3">
      <c r="A89" s="3" t="s">
        <v>23</v>
      </c>
      <c r="B89" s="45" t="s">
        <v>106</v>
      </c>
      <c r="C89" s="96">
        <f>C56*C88</f>
        <v>7.1555555555555565E-3</v>
      </c>
      <c r="D89" s="73">
        <f>(C30+C76)*C89</f>
        <v>12.168155792592593</v>
      </c>
      <c r="E89" s="60"/>
      <c r="F89" s="54"/>
    </row>
    <row r="90" spans="1:8" ht="16.5" thickBot="1" x14ac:dyDescent="0.3">
      <c r="A90" s="3" t="s">
        <v>25</v>
      </c>
      <c r="B90" s="45" t="s">
        <v>55</v>
      </c>
      <c r="C90" s="96">
        <v>0.02</v>
      </c>
      <c r="D90" s="73">
        <f>C90*D88</f>
        <v>1.1368542639999999</v>
      </c>
      <c r="E90" s="59"/>
    </row>
    <row r="91" spans="1:8" ht="16.5" thickBot="1" x14ac:dyDescent="0.3">
      <c r="A91" s="196" t="s">
        <v>2</v>
      </c>
      <c r="B91" s="197"/>
      <c r="C91" s="9"/>
      <c r="D91" s="21">
        <f>SUM(D85:D90)</f>
        <v>81.057320992148135</v>
      </c>
    </row>
    <row r="94" spans="1:8" x14ac:dyDescent="0.25">
      <c r="A94" s="186" t="s">
        <v>56</v>
      </c>
      <c r="B94" s="186"/>
      <c r="C94" s="186"/>
      <c r="D94" s="186"/>
    </row>
    <row r="95" spans="1:8" ht="24" customHeight="1" x14ac:dyDescent="0.25">
      <c r="A95" s="198" t="s">
        <v>107</v>
      </c>
      <c r="B95" s="198"/>
      <c r="C95" s="198"/>
      <c r="D95" s="198"/>
    </row>
    <row r="97" spans="1:10" x14ac:dyDescent="0.25">
      <c r="A97" s="184" t="s">
        <v>57</v>
      </c>
      <c r="B97" s="184"/>
      <c r="C97" s="184"/>
      <c r="D97" s="184"/>
    </row>
    <row r="98" spans="1:10" ht="16.5" thickBot="1" x14ac:dyDescent="0.3">
      <c r="A98" s="32"/>
    </row>
    <row r="99" spans="1:10" ht="16.5" thickBot="1" x14ac:dyDescent="0.3">
      <c r="A99" s="2" t="s">
        <v>58</v>
      </c>
      <c r="B99" s="90" t="s">
        <v>59</v>
      </c>
      <c r="C99" s="90" t="s">
        <v>81</v>
      </c>
      <c r="D99" s="90" t="s">
        <v>15</v>
      </c>
    </row>
    <row r="100" spans="1:10" ht="16.5" thickBot="1" x14ac:dyDescent="0.3">
      <c r="A100" s="3" t="s">
        <v>16</v>
      </c>
      <c r="B100" s="44" t="s">
        <v>108</v>
      </c>
      <c r="C100" s="96">
        <v>8.3299999999999999E-2</v>
      </c>
      <c r="D100" s="20">
        <f>C109*C100</f>
        <v>250.26625818744594</v>
      </c>
      <c r="E100" s="12"/>
    </row>
    <row r="101" spans="1:10" ht="16.5" thickBot="1" x14ac:dyDescent="0.3">
      <c r="A101" s="3" t="s">
        <v>18</v>
      </c>
      <c r="B101" s="44" t="s">
        <v>109</v>
      </c>
      <c r="C101" s="96">
        <v>2.7777777777777801E-3</v>
      </c>
      <c r="D101" s="20">
        <f>C109*C101</f>
        <v>8.3455468249781966</v>
      </c>
      <c r="E101" s="13"/>
    </row>
    <row r="102" spans="1:10" ht="16.5" thickBot="1" x14ac:dyDescent="0.3">
      <c r="A102" s="3" t="s">
        <v>20</v>
      </c>
      <c r="B102" s="44" t="s">
        <v>110</v>
      </c>
      <c r="C102" s="96">
        <v>2.0000000000000001E-4</v>
      </c>
      <c r="D102" s="20">
        <f>C102*C109</f>
        <v>0.60087937139842962</v>
      </c>
    </row>
    <row r="103" spans="1:10" ht="16.5" thickBot="1" x14ac:dyDescent="0.3">
      <c r="A103" s="3" t="s">
        <v>22</v>
      </c>
      <c r="B103" s="44" t="s">
        <v>111</v>
      </c>
      <c r="C103" s="96">
        <v>2.9999999999999997E-4</v>
      </c>
      <c r="D103" s="20">
        <f>C103*C109</f>
        <v>0.90131905709764437</v>
      </c>
    </row>
    <row r="104" spans="1:10" ht="16.5" thickBot="1" x14ac:dyDescent="0.3">
      <c r="A104" s="3" t="s">
        <v>23</v>
      </c>
      <c r="B104" s="44" t="s">
        <v>112</v>
      </c>
      <c r="C104" s="96">
        <v>1.9699999999999999E-4</v>
      </c>
      <c r="D104" s="20">
        <f>C104*C109</f>
        <v>0.59186618082745313</v>
      </c>
    </row>
    <row r="105" spans="1:10" ht="16.5" thickBot="1" x14ac:dyDescent="0.3">
      <c r="A105" s="3" t="s">
        <v>25</v>
      </c>
      <c r="B105" s="44" t="s">
        <v>113</v>
      </c>
      <c r="C105" s="33"/>
      <c r="D105" s="20">
        <f t="shared" ref="D105" si="1">C105*$C$30</f>
        <v>0</v>
      </c>
    </row>
    <row r="106" spans="1:10" ht="16.5" thickBot="1" x14ac:dyDescent="0.3">
      <c r="A106" s="196" t="s">
        <v>43</v>
      </c>
      <c r="B106" s="197"/>
      <c r="C106" s="10"/>
      <c r="D106" s="21">
        <f>SUM(D100:D105)</f>
        <v>260.70586962174769</v>
      </c>
    </row>
    <row r="108" spans="1:10" x14ac:dyDescent="0.25">
      <c r="A108" s="184" t="s">
        <v>60</v>
      </c>
      <c r="B108" s="184"/>
      <c r="C108" s="184"/>
    </row>
    <row r="109" spans="1:10" ht="16.5" thickBot="1" x14ac:dyDescent="0.3">
      <c r="A109" s="185" t="s">
        <v>155</v>
      </c>
      <c r="B109" s="185"/>
      <c r="C109" s="58">
        <f>C30+C79+D91</f>
        <v>3004.3968569921481</v>
      </c>
      <c r="I109" s="194" t="s">
        <v>150</v>
      </c>
      <c r="J109" s="194"/>
    </row>
    <row r="110" spans="1:10" ht="16.5" thickBot="1" x14ac:dyDescent="0.3">
      <c r="A110" s="2" t="s">
        <v>61</v>
      </c>
      <c r="B110" s="90" t="s">
        <v>62</v>
      </c>
      <c r="C110" s="90" t="s">
        <v>15</v>
      </c>
      <c r="I110" s="194"/>
      <c r="J110" s="194"/>
    </row>
    <row r="111" spans="1:10" ht="16.5" customHeight="1" thickBot="1" x14ac:dyDescent="0.3">
      <c r="A111" s="3" t="s">
        <v>16</v>
      </c>
      <c r="B111" s="44" t="s">
        <v>114</v>
      </c>
      <c r="C111" s="20">
        <f>IF(F111="NÃO",0,J117)</f>
        <v>0</v>
      </c>
      <c r="E111" s="23" t="s">
        <v>149</v>
      </c>
      <c r="F111" s="27" t="s">
        <v>157</v>
      </c>
      <c r="I111" s="193" t="s">
        <v>189</v>
      </c>
      <c r="J111" s="63"/>
    </row>
    <row r="112" spans="1:10" ht="16.5" thickBot="1" x14ac:dyDescent="0.3">
      <c r="A112" s="196" t="s">
        <v>2</v>
      </c>
      <c r="B112" s="197"/>
      <c r="C112" s="19">
        <f>C111</f>
        <v>0</v>
      </c>
      <c r="I112" s="193"/>
      <c r="J112" s="63"/>
    </row>
    <row r="113" spans="1:10" x14ac:dyDescent="0.25">
      <c r="I113" s="193"/>
      <c r="J113" s="63"/>
    </row>
    <row r="114" spans="1:10" x14ac:dyDescent="0.25">
      <c r="I114" s="77"/>
      <c r="J114" s="63"/>
    </row>
    <row r="115" spans="1:10" x14ac:dyDescent="0.25">
      <c r="A115" s="184" t="s">
        <v>63</v>
      </c>
      <c r="B115" s="184"/>
      <c r="C115" s="184"/>
      <c r="I115" s="78" t="s">
        <v>0</v>
      </c>
      <c r="J115" s="55"/>
    </row>
    <row r="116" spans="1:10" ht="16.5" thickBot="1" x14ac:dyDescent="0.3">
      <c r="A116" s="32"/>
      <c r="I116" s="78" t="s">
        <v>151</v>
      </c>
      <c r="J116" s="55"/>
    </row>
    <row r="117" spans="1:10" ht="16.5" thickBot="1" x14ac:dyDescent="0.3">
      <c r="A117" s="2">
        <v>4</v>
      </c>
      <c r="B117" s="90" t="s">
        <v>64</v>
      </c>
      <c r="C117" s="90" t="s">
        <v>15</v>
      </c>
      <c r="I117" s="79" t="s">
        <v>152</v>
      </c>
      <c r="J117" s="56"/>
    </row>
    <row r="118" spans="1:10" ht="16.5" thickBot="1" x14ac:dyDescent="0.3">
      <c r="A118" s="3" t="s">
        <v>58</v>
      </c>
      <c r="B118" s="44" t="s">
        <v>115</v>
      </c>
      <c r="C118" s="25">
        <f>D106</f>
        <v>260.70586962174769</v>
      </c>
      <c r="I118" s="77"/>
      <c r="J118" s="63"/>
    </row>
    <row r="119" spans="1:10" ht="16.5" thickBot="1" x14ac:dyDescent="0.3">
      <c r="A119" s="3" t="s">
        <v>61</v>
      </c>
      <c r="B119" s="57" t="s">
        <v>116</v>
      </c>
      <c r="C119" s="25">
        <f>C112</f>
        <v>0</v>
      </c>
      <c r="I119" s="77"/>
      <c r="J119" s="63"/>
    </row>
    <row r="120" spans="1:10" ht="16.5" thickBot="1" x14ac:dyDescent="0.3">
      <c r="A120" s="196" t="s">
        <v>2</v>
      </c>
      <c r="B120" s="197"/>
      <c r="C120" s="21">
        <f>SUM(C118:C119)</f>
        <v>260.70586962174769</v>
      </c>
      <c r="I120" s="77"/>
      <c r="J120" s="63"/>
    </row>
    <row r="121" spans="1:10" x14ac:dyDescent="0.25">
      <c r="I121" s="77"/>
      <c r="J121" s="63"/>
    </row>
    <row r="122" spans="1:10" x14ac:dyDescent="0.25">
      <c r="I122" s="77"/>
      <c r="J122" s="63"/>
    </row>
    <row r="123" spans="1:10" x14ac:dyDescent="0.25">
      <c r="A123" s="186" t="s">
        <v>65</v>
      </c>
      <c r="B123" s="186"/>
      <c r="C123" s="186"/>
      <c r="I123" s="80"/>
      <c r="J123" s="64"/>
    </row>
    <row r="124" spans="1:10" ht="16.5" thickBot="1" x14ac:dyDescent="0.3"/>
    <row r="125" spans="1:10" ht="16.5" thickBot="1" x14ac:dyDescent="0.3">
      <c r="A125" s="2">
        <v>5</v>
      </c>
      <c r="B125" s="6" t="s">
        <v>7</v>
      </c>
      <c r="C125" s="90" t="s">
        <v>15</v>
      </c>
    </row>
    <row r="126" spans="1:10" ht="16.5" thickBot="1" x14ac:dyDescent="0.3">
      <c r="A126" s="3" t="s">
        <v>16</v>
      </c>
      <c r="B126" s="57" t="s">
        <v>66</v>
      </c>
      <c r="C126" s="150">
        <f>INSUMOS!F8</f>
        <v>59.152500000000003</v>
      </c>
      <c r="E126" s="72"/>
    </row>
    <row r="127" spans="1:10" ht="16.5" thickBot="1" x14ac:dyDescent="0.3">
      <c r="A127" s="3" t="s">
        <v>18</v>
      </c>
      <c r="B127" s="44" t="s">
        <v>67</v>
      </c>
      <c r="C127" s="25"/>
      <c r="E127" s="72"/>
    </row>
    <row r="128" spans="1:10" ht="16.5" thickBot="1" x14ac:dyDescent="0.3">
      <c r="A128" s="3" t="s">
        <v>20</v>
      </c>
      <c r="B128" s="44" t="s">
        <v>68</v>
      </c>
      <c r="C128" s="151">
        <f>INSUMOS!F18</f>
        <v>1.4320833333333334</v>
      </c>
      <c r="E128" s="72"/>
    </row>
    <row r="129" spans="1:8" ht="16.5" thickBot="1" x14ac:dyDescent="0.3">
      <c r="A129" s="3" t="s">
        <v>22</v>
      </c>
      <c r="B129" s="44" t="s">
        <v>82</v>
      </c>
      <c r="C129" s="25"/>
    </row>
    <row r="130" spans="1:8" ht="16.5" thickBot="1" x14ac:dyDescent="0.3">
      <c r="A130" s="196" t="s">
        <v>43</v>
      </c>
      <c r="B130" s="197"/>
      <c r="C130" s="21">
        <f>SUM(C126:C129)</f>
        <v>60.584583333333335</v>
      </c>
    </row>
    <row r="131" spans="1:8" x14ac:dyDescent="0.25">
      <c r="A131" s="47" t="s">
        <v>117</v>
      </c>
    </row>
    <row r="133" spans="1:8" x14ac:dyDescent="0.25">
      <c r="A133" s="186" t="s">
        <v>69</v>
      </c>
      <c r="B133" s="186"/>
      <c r="C133" s="186"/>
    </row>
    <row r="134" spans="1:8" x14ac:dyDescent="0.25">
      <c r="A134" s="195" t="s">
        <v>121</v>
      </c>
      <c r="B134" s="195"/>
      <c r="C134" s="58">
        <f>C30+C79+D91+C120+C130</f>
        <v>3325.6873099472291</v>
      </c>
    </row>
    <row r="135" spans="1:8" x14ac:dyDescent="0.25">
      <c r="A135" s="195" t="s">
        <v>122</v>
      </c>
      <c r="B135" s="195"/>
      <c r="C135" s="58">
        <f>C134+D138</f>
        <v>3491.9716754445908</v>
      </c>
    </row>
    <row r="136" spans="1:8" ht="16.5" thickBot="1" x14ac:dyDescent="0.3">
      <c r="A136" s="185" t="s">
        <v>148</v>
      </c>
      <c r="B136" s="185"/>
      <c r="C136" s="14">
        <f>(C135+D139)/((1-(C141+C142+C144)))</f>
        <v>4204.8920010827042</v>
      </c>
    </row>
    <row r="137" spans="1:8" ht="16.5" customHeight="1" thickBot="1" x14ac:dyDescent="0.3">
      <c r="A137" s="2">
        <v>6</v>
      </c>
      <c r="B137" s="6" t="s">
        <v>8</v>
      </c>
      <c r="C137" s="90" t="s">
        <v>37</v>
      </c>
      <c r="D137" s="90" t="s">
        <v>15</v>
      </c>
      <c r="E137" s="191"/>
      <c r="F137" s="192"/>
      <c r="G137" s="192"/>
      <c r="H137" s="192"/>
    </row>
    <row r="138" spans="1:8" ht="16.5" thickBot="1" x14ac:dyDescent="0.3">
      <c r="A138" s="3" t="s">
        <v>16</v>
      </c>
      <c r="B138" s="44" t="s">
        <v>9</v>
      </c>
      <c r="C138" s="98">
        <v>0.05</v>
      </c>
      <c r="D138" s="20">
        <f>C134*C138</f>
        <v>166.28436549736148</v>
      </c>
      <c r="E138" s="191"/>
      <c r="F138" s="192"/>
      <c r="G138" s="192"/>
      <c r="H138" s="192"/>
    </row>
    <row r="139" spans="1:8" ht="16.5" thickBot="1" x14ac:dyDescent="0.3">
      <c r="A139" s="3" t="s">
        <v>18</v>
      </c>
      <c r="B139" s="44" t="s">
        <v>11</v>
      </c>
      <c r="C139" s="98">
        <v>0.1</v>
      </c>
      <c r="D139" s="20">
        <f>C135*C139</f>
        <v>349.19716754445909</v>
      </c>
      <c r="E139" s="191"/>
      <c r="F139" s="192"/>
      <c r="G139" s="192"/>
      <c r="H139" s="192"/>
    </row>
    <row r="140" spans="1:8" ht="16.5" thickBot="1" x14ac:dyDescent="0.3">
      <c r="A140" s="3" t="s">
        <v>20</v>
      </c>
      <c r="B140" s="44" t="s">
        <v>10</v>
      </c>
      <c r="C140" s="98">
        <v>8.6499999999999994E-2</v>
      </c>
      <c r="D140" s="20"/>
      <c r="E140" s="191"/>
      <c r="F140" s="192"/>
      <c r="G140" s="192"/>
      <c r="H140" s="192"/>
    </row>
    <row r="141" spans="1:8" ht="16.5" thickBot="1" x14ac:dyDescent="0.3">
      <c r="A141" s="3"/>
      <c r="B141" s="44" t="s">
        <v>85</v>
      </c>
      <c r="C141" s="98">
        <v>0.03</v>
      </c>
      <c r="D141" s="31">
        <f>$C$136*C141</f>
        <v>126.14676003248113</v>
      </c>
      <c r="E141" s="191"/>
      <c r="F141" s="192"/>
      <c r="G141" s="192"/>
      <c r="H141" s="192"/>
    </row>
    <row r="142" spans="1:8" ht="16.5" thickBot="1" x14ac:dyDescent="0.3">
      <c r="A142" s="3"/>
      <c r="B142" s="44" t="s">
        <v>86</v>
      </c>
      <c r="C142" s="98">
        <v>6.4999999999999997E-3</v>
      </c>
      <c r="D142" s="31">
        <f t="shared" ref="D142:D144" si="2">$C$136*C142</f>
        <v>27.331798007037577</v>
      </c>
      <c r="E142" s="191"/>
      <c r="F142" s="192"/>
      <c r="G142" s="192"/>
      <c r="H142" s="192"/>
    </row>
    <row r="143" spans="1:8" ht="16.5" customHeight="1" thickBot="1" x14ac:dyDescent="0.3">
      <c r="A143" s="3"/>
      <c r="B143" s="44" t="s">
        <v>83</v>
      </c>
      <c r="C143" s="10"/>
      <c r="D143" s="31">
        <f t="shared" si="2"/>
        <v>0</v>
      </c>
    </row>
    <row r="144" spans="1:8" ht="16.5" thickBot="1" x14ac:dyDescent="0.3">
      <c r="A144" s="3"/>
      <c r="B144" s="44" t="s">
        <v>84</v>
      </c>
      <c r="C144" s="98">
        <v>0.05</v>
      </c>
      <c r="D144" s="31">
        <f t="shared" si="2"/>
        <v>210.24460005413522</v>
      </c>
    </row>
    <row r="145" spans="1:4" ht="16.5" thickBot="1" x14ac:dyDescent="0.3">
      <c r="A145" s="196" t="s">
        <v>43</v>
      </c>
      <c r="B145" s="197"/>
      <c r="C145" s="10"/>
      <c r="D145" s="28">
        <f>SUM(D138:D144)</f>
        <v>879.20469113547438</v>
      </c>
    </row>
    <row r="146" spans="1:4" x14ac:dyDescent="0.25">
      <c r="A146" s="47" t="s">
        <v>118</v>
      </c>
      <c r="B146" s="48"/>
      <c r="C146" s="24"/>
      <c r="D146" s="16"/>
    </row>
    <row r="147" spans="1:4" x14ac:dyDescent="0.25">
      <c r="A147" s="47" t="s">
        <v>119</v>
      </c>
    </row>
    <row r="149" spans="1:4" x14ac:dyDescent="0.25">
      <c r="A149" s="186" t="s">
        <v>70</v>
      </c>
      <c r="B149" s="186"/>
      <c r="C149" s="186"/>
    </row>
    <row r="150" spans="1:4" ht="16.5" thickBot="1" x14ac:dyDescent="0.3"/>
    <row r="151" spans="1:4" ht="16.5" thickBot="1" x14ac:dyDescent="0.3">
      <c r="A151" s="2"/>
      <c r="B151" s="90" t="s">
        <v>71</v>
      </c>
      <c r="C151" s="90" t="s">
        <v>15</v>
      </c>
    </row>
    <row r="152" spans="1:4" ht="16.5" thickBot="1" x14ac:dyDescent="0.3">
      <c r="A152" s="7" t="s">
        <v>16</v>
      </c>
      <c r="B152" s="44" t="s">
        <v>13</v>
      </c>
      <c r="C152" s="17">
        <f>C30</f>
        <v>1412</v>
      </c>
    </row>
    <row r="153" spans="1:4" ht="16.5" thickBot="1" x14ac:dyDescent="0.3">
      <c r="A153" s="7" t="s">
        <v>18</v>
      </c>
      <c r="B153" s="44" t="s">
        <v>28</v>
      </c>
      <c r="C153" s="17">
        <f>C79</f>
        <v>1511.339536</v>
      </c>
    </row>
    <row r="154" spans="1:4" ht="16.5" thickBot="1" x14ac:dyDescent="0.3">
      <c r="A154" s="7" t="s">
        <v>20</v>
      </c>
      <c r="B154" s="44" t="s">
        <v>49</v>
      </c>
      <c r="C154" s="17">
        <f>D91</f>
        <v>81.057320992148135</v>
      </c>
    </row>
    <row r="155" spans="1:4" ht="16.5" thickBot="1" x14ac:dyDescent="0.3">
      <c r="A155" s="7" t="s">
        <v>22</v>
      </c>
      <c r="B155" s="44" t="s">
        <v>56</v>
      </c>
      <c r="C155" s="17">
        <f>C120</f>
        <v>260.70586962174769</v>
      </c>
    </row>
    <row r="156" spans="1:4" ht="16.5" thickBot="1" x14ac:dyDescent="0.3">
      <c r="A156" s="7" t="s">
        <v>23</v>
      </c>
      <c r="B156" s="44" t="s">
        <v>65</v>
      </c>
      <c r="C156" s="17">
        <f>C130</f>
        <v>60.584583333333335</v>
      </c>
    </row>
    <row r="157" spans="1:4" ht="15.95" customHeight="1" thickBot="1" x14ac:dyDescent="0.3">
      <c r="A157" s="196" t="s">
        <v>72</v>
      </c>
      <c r="B157" s="197"/>
      <c r="C157" s="22">
        <f>SUM(C152:C156)</f>
        <v>3325.6873099472291</v>
      </c>
    </row>
    <row r="158" spans="1:4" ht="16.5" thickBot="1" x14ac:dyDescent="0.3">
      <c r="A158" s="7" t="s">
        <v>25</v>
      </c>
      <c r="B158" s="44" t="s">
        <v>73</v>
      </c>
      <c r="C158" s="17">
        <f>D145</f>
        <v>879.20469113547438</v>
      </c>
    </row>
    <row r="159" spans="1:4" ht="18" customHeight="1" thickBot="1" x14ac:dyDescent="0.3">
      <c r="A159" s="204" t="s">
        <v>74</v>
      </c>
      <c r="B159" s="205"/>
      <c r="C159" s="22">
        <f>ROUND(SUM(157:158),2)</f>
        <v>4204.8900000000003</v>
      </c>
      <c r="D159" s="54"/>
    </row>
    <row r="160" spans="1:4" ht="19.5" thickBot="1" x14ac:dyDescent="0.35">
      <c r="A160" s="203" t="s">
        <v>158</v>
      </c>
      <c r="B160" s="206"/>
      <c r="C160" s="106">
        <v>20</v>
      </c>
      <c r="D160" s="99"/>
    </row>
    <row r="161" spans="1:5" ht="19.5" thickBot="1" x14ac:dyDescent="0.35">
      <c r="A161" s="207" t="s">
        <v>159</v>
      </c>
      <c r="B161" s="207"/>
      <c r="C161" s="101">
        <f>(C159*C160)</f>
        <v>84097.8</v>
      </c>
      <c r="D161" s="152"/>
    </row>
    <row r="162" spans="1:5" ht="19.5" thickBot="1" x14ac:dyDescent="0.35">
      <c r="A162" s="203" t="s">
        <v>160</v>
      </c>
      <c r="B162" s="203"/>
      <c r="C162" s="101">
        <f>C161*12</f>
        <v>1009173.6000000001</v>
      </c>
      <c r="E162" s="54">
        <f>C161/2</f>
        <v>42048.9</v>
      </c>
    </row>
    <row r="163" spans="1:5" x14ac:dyDescent="0.25">
      <c r="B163" s="100"/>
      <c r="E163" s="54">
        <f>C162/2</f>
        <v>504586.80000000005</v>
      </c>
    </row>
  </sheetData>
  <mergeCells count="61">
    <mergeCell ref="A120:B120"/>
    <mergeCell ref="A115:C115"/>
    <mergeCell ref="A112:B112"/>
    <mergeCell ref="A160:B160"/>
    <mergeCell ref="A161:B161"/>
    <mergeCell ref="A123:C123"/>
    <mergeCell ref="A162:B162"/>
    <mergeCell ref="A135:B135"/>
    <mergeCell ref="A134:B134"/>
    <mergeCell ref="A133:C133"/>
    <mergeCell ref="A130:B130"/>
    <mergeCell ref="A159:B159"/>
    <mergeCell ref="A157:B157"/>
    <mergeCell ref="A149:C149"/>
    <mergeCell ref="A145:B145"/>
    <mergeCell ref="A136:B136"/>
    <mergeCell ref="A1:C1"/>
    <mergeCell ref="A71:D71"/>
    <mergeCell ref="A34:D34"/>
    <mergeCell ref="A35:D35"/>
    <mergeCell ref="A36:D36"/>
    <mergeCell ref="A38:D38"/>
    <mergeCell ref="A43:B43"/>
    <mergeCell ref="A45:D45"/>
    <mergeCell ref="A46:B46"/>
    <mergeCell ref="A2:B2"/>
    <mergeCell ref="E137:H142"/>
    <mergeCell ref="I111:I113"/>
    <mergeCell ref="E48:H53"/>
    <mergeCell ref="A56:B56"/>
    <mergeCell ref="A61:D61"/>
    <mergeCell ref="A69:B69"/>
    <mergeCell ref="I109:J110"/>
    <mergeCell ref="A73:C73"/>
    <mergeCell ref="A79:B79"/>
    <mergeCell ref="A82:D82"/>
    <mergeCell ref="A83:B83"/>
    <mergeCell ref="A91:B91"/>
    <mergeCell ref="A94:D94"/>
    <mergeCell ref="A95:D95"/>
    <mergeCell ref="A97:D97"/>
    <mergeCell ref="A106:B106"/>
    <mergeCell ref="A108:C108"/>
    <mergeCell ref="A109:B109"/>
    <mergeCell ref="A33:D33"/>
    <mergeCell ref="I18:J18"/>
    <mergeCell ref="I19:J19"/>
    <mergeCell ref="I20:J20"/>
    <mergeCell ref="A21:C21"/>
    <mergeCell ref="I21:J22"/>
    <mergeCell ref="I23:J23"/>
    <mergeCell ref="I24:J24"/>
    <mergeCell ref="I25:J25"/>
    <mergeCell ref="I26:J26"/>
    <mergeCell ref="A30:B30"/>
    <mergeCell ref="I16:J16"/>
    <mergeCell ref="A4:D4"/>
    <mergeCell ref="A5:D5"/>
    <mergeCell ref="A6:D6"/>
    <mergeCell ref="A7:D7"/>
    <mergeCell ref="A9:C9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abSelected="1" workbookViewId="0">
      <selection sqref="A1:F19"/>
    </sheetView>
  </sheetViews>
  <sheetFormatPr defaultColWidth="9.140625" defaultRowHeight="15" x14ac:dyDescent="0.25"/>
  <cols>
    <col min="1" max="1" width="6" style="67" customWidth="1"/>
    <col min="2" max="2" width="105.7109375" style="67" customWidth="1"/>
    <col min="3" max="6" width="12.7109375" style="67" customWidth="1"/>
    <col min="7" max="7" width="9.42578125" style="67" bestFit="1" customWidth="1"/>
    <col min="8" max="16384" width="9.140625" style="67"/>
  </cols>
  <sheetData>
    <row r="1" spans="1:7" ht="19.5" x14ac:dyDescent="0.3">
      <c r="A1" s="208" t="s">
        <v>162</v>
      </c>
      <c r="B1" s="199"/>
      <c r="C1" s="199"/>
      <c r="D1" s="199"/>
      <c r="E1" s="199"/>
      <c r="F1" s="199"/>
    </row>
    <row r="2" spans="1:7" ht="31.5" x14ac:dyDescent="0.25">
      <c r="A2" s="104" t="s">
        <v>154</v>
      </c>
      <c r="B2" s="104" t="s">
        <v>12</v>
      </c>
      <c r="C2" s="105" t="s">
        <v>180</v>
      </c>
      <c r="D2" s="105" t="s">
        <v>182</v>
      </c>
      <c r="E2" s="105" t="s">
        <v>183</v>
      </c>
      <c r="F2" s="105" t="s">
        <v>159</v>
      </c>
      <c r="G2" s="68"/>
    </row>
    <row r="3" spans="1:7" ht="15.75" x14ac:dyDescent="0.25">
      <c r="A3" s="70">
        <v>1</v>
      </c>
      <c r="B3" s="110" t="s">
        <v>173</v>
      </c>
      <c r="C3" s="102">
        <v>69.430000000000007</v>
      </c>
      <c r="D3" s="71">
        <v>12</v>
      </c>
      <c r="E3" s="71">
        <v>4</v>
      </c>
      <c r="F3" s="102">
        <f>C3*E3/D3</f>
        <v>23.143333333333334</v>
      </c>
      <c r="G3" s="109"/>
    </row>
    <row r="4" spans="1:7" ht="15.75" x14ac:dyDescent="0.25">
      <c r="A4" s="70">
        <v>2</v>
      </c>
      <c r="B4" s="111" t="s">
        <v>185</v>
      </c>
      <c r="C4" s="102">
        <v>58.1</v>
      </c>
      <c r="D4" s="71">
        <v>12</v>
      </c>
      <c r="E4" s="71">
        <v>4</v>
      </c>
      <c r="F4" s="102">
        <f>C4*E4/D4</f>
        <v>19.366666666666667</v>
      </c>
      <c r="G4" s="109"/>
    </row>
    <row r="5" spans="1:7" ht="15.75" x14ac:dyDescent="0.25">
      <c r="A5" s="70">
        <v>3</v>
      </c>
      <c r="B5" s="111" t="s">
        <v>186</v>
      </c>
      <c r="C5" s="102">
        <v>7.3</v>
      </c>
      <c r="D5" s="71">
        <v>12</v>
      </c>
      <c r="E5" s="71">
        <v>6</v>
      </c>
      <c r="F5" s="102">
        <f>C5*E5/D5</f>
        <v>3.65</v>
      </c>
      <c r="G5" s="109"/>
    </row>
    <row r="6" spans="1:7" ht="15" customHeight="1" x14ac:dyDescent="0.25">
      <c r="A6" s="70">
        <v>4</v>
      </c>
      <c r="B6" s="111" t="s">
        <v>172</v>
      </c>
      <c r="C6" s="102">
        <v>73.930000000000007</v>
      </c>
      <c r="D6" s="71">
        <v>12</v>
      </c>
      <c r="E6" s="71">
        <v>2</v>
      </c>
      <c r="F6" s="102">
        <f>C6*E6/D6</f>
        <v>12.321666666666667</v>
      </c>
      <c r="G6" s="109"/>
    </row>
    <row r="7" spans="1:7" ht="15.75" x14ac:dyDescent="0.25">
      <c r="A7" s="70">
        <v>5</v>
      </c>
      <c r="B7" s="112" t="s">
        <v>174</v>
      </c>
      <c r="C7" s="102">
        <v>8.0500000000000007</v>
      </c>
      <c r="D7" s="71">
        <v>12</v>
      </c>
      <c r="E7" s="71">
        <v>1</v>
      </c>
      <c r="F7" s="102">
        <f>C7*E7/D7</f>
        <v>0.67083333333333339</v>
      </c>
      <c r="G7" s="109"/>
    </row>
    <row r="8" spans="1:7" ht="15.75" x14ac:dyDescent="0.25">
      <c r="A8" s="209" t="s">
        <v>187</v>
      </c>
      <c r="B8" s="210"/>
      <c r="C8" s="210"/>
      <c r="D8" s="210"/>
      <c r="E8" s="211"/>
      <c r="F8" s="103">
        <f>SUM(F3:F7)</f>
        <v>59.152500000000003</v>
      </c>
    </row>
    <row r="9" spans="1:7" x14ac:dyDescent="0.25">
      <c r="C9" s="69"/>
      <c r="E9" s="69"/>
      <c r="F9" s="69"/>
    </row>
    <row r="11" spans="1:7" x14ac:dyDescent="0.25">
      <c r="A11" s="145"/>
      <c r="B11" s="145"/>
      <c r="C11" s="145"/>
      <c r="D11" s="145"/>
      <c r="E11" s="145"/>
      <c r="F11" s="145"/>
    </row>
    <row r="15" spans="1:7" ht="18.75" x14ac:dyDescent="0.25">
      <c r="A15" s="212" t="s">
        <v>179</v>
      </c>
      <c r="B15" s="213"/>
      <c r="C15" s="213"/>
      <c r="D15" s="213"/>
      <c r="E15" s="213"/>
      <c r="F15" s="213"/>
    </row>
    <row r="16" spans="1:7" ht="31.5" x14ac:dyDescent="0.25">
      <c r="A16" s="105" t="s">
        <v>154</v>
      </c>
      <c r="B16" s="105" t="s">
        <v>12</v>
      </c>
      <c r="C16" s="105" t="s">
        <v>180</v>
      </c>
      <c r="D16" s="105" t="s">
        <v>161</v>
      </c>
      <c r="E16" s="105" t="s">
        <v>181</v>
      </c>
      <c r="F16" s="105" t="s">
        <v>159</v>
      </c>
    </row>
    <row r="17" spans="1:6" ht="15.75" x14ac:dyDescent="0.25">
      <c r="A17" s="146">
        <v>1</v>
      </c>
      <c r="B17" s="147" t="s">
        <v>184</v>
      </c>
      <c r="C17" s="148">
        <v>1718.5</v>
      </c>
      <c r="D17" s="70">
        <v>120</v>
      </c>
      <c r="E17" s="70">
        <v>1</v>
      </c>
      <c r="F17" s="148">
        <f>(C17*E17/D17)/10</f>
        <v>1.4320833333333334</v>
      </c>
    </row>
    <row r="18" spans="1:6" ht="15.75" x14ac:dyDescent="0.25">
      <c r="A18" s="214" t="s">
        <v>188</v>
      </c>
      <c r="B18" s="215"/>
      <c r="C18" s="215"/>
      <c r="D18" s="215"/>
      <c r="E18" s="215"/>
      <c r="F18" s="149">
        <f>F17</f>
        <v>1.4320833333333334</v>
      </c>
    </row>
  </sheetData>
  <mergeCells count="4">
    <mergeCell ref="A1:F1"/>
    <mergeCell ref="A8:E8"/>
    <mergeCell ref="A15:F15"/>
    <mergeCell ref="A18:E18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PROPOSTA</vt:lpstr>
      <vt:lpstr>RECEPCIONISTA</vt:lpstr>
      <vt:lpstr>INSUMOS</vt:lpstr>
      <vt:lpstr>PROPOSTA!Area_de_impressao</vt:lpstr>
      <vt:lpstr>RECEPCIONISTA!Area_de_impressao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Marcelo Bitencourt Leite</cp:lastModifiedBy>
  <cp:lastPrinted>2024-01-16T12:08:28Z</cp:lastPrinted>
  <dcterms:created xsi:type="dcterms:W3CDTF">2018-01-23T19:35:16Z</dcterms:created>
  <dcterms:modified xsi:type="dcterms:W3CDTF">2024-01-16T12:12:05Z</dcterms:modified>
</cp:coreProperties>
</file>