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PL\2019\PREGÃO\06 - VIGILÂNCIA\"/>
    </mc:Choice>
  </mc:AlternateContent>
  <bookViews>
    <workbookView xWindow="0" yWindow="0" windowWidth="28800" windowHeight="12330"/>
  </bookViews>
  <sheets>
    <sheet name="2019 NOTURNO CUIABÁ" sheetId="4" r:id="rId1"/>
    <sheet name="2019 DIURNO CUIABÁ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12" i="4"/>
  <c r="C49" i="4"/>
  <c r="C48" i="4"/>
  <c r="C53" i="4" s="1"/>
  <c r="C61" i="4" s="1"/>
  <c r="C42" i="4"/>
  <c r="C40" i="4"/>
  <c r="C10" i="4"/>
  <c r="C139" i="3"/>
  <c r="D130" i="3"/>
  <c r="D129" i="3"/>
  <c r="C115" i="3"/>
  <c r="C105" i="3"/>
  <c r="C86" i="3"/>
  <c r="C76" i="3"/>
  <c r="C75" i="3"/>
  <c r="C72" i="3"/>
  <c r="C71" i="3"/>
  <c r="C16" i="4" l="1"/>
  <c r="D38" i="4" s="1"/>
  <c r="C69" i="3"/>
  <c r="C68" i="3"/>
  <c r="C53" i="3"/>
  <c r="C49" i="3"/>
  <c r="C48" i="3"/>
  <c r="D42" i="3"/>
  <c r="C42" i="3"/>
  <c r="D40" i="3"/>
  <c r="C40" i="3"/>
  <c r="C27" i="3"/>
  <c r="C26" i="3"/>
  <c r="C25" i="3"/>
  <c r="C24" i="4" l="1"/>
  <c r="C136" i="4"/>
  <c r="C25" i="4"/>
  <c r="C26" i="4" s="1"/>
  <c r="C24" i="3"/>
  <c r="C10" i="3"/>
  <c r="C27" i="4" l="1"/>
  <c r="C59" i="4" l="1"/>
  <c r="D41" i="4"/>
  <c r="C70" i="4" s="1"/>
  <c r="C74" i="4" s="1"/>
  <c r="D33" i="4"/>
  <c r="D35" i="4"/>
  <c r="D39" i="4"/>
  <c r="D36" i="4"/>
  <c r="D34" i="4"/>
  <c r="D37" i="4"/>
  <c r="D40" i="4"/>
  <c r="D42" i="4" s="1"/>
  <c r="C60" i="4" s="1"/>
  <c r="C62" i="4" s="1"/>
  <c r="C137" i="4" s="1"/>
  <c r="C116" i="3"/>
  <c r="C140" i="3" s="1"/>
  <c r="C72" i="4" l="1"/>
  <c r="C75" i="4" s="1"/>
  <c r="C68" i="4"/>
  <c r="C71" i="4" s="1"/>
  <c r="C59" i="3"/>
  <c r="C16" i="3"/>
  <c r="C73" i="4" l="1"/>
  <c r="C69" i="4"/>
  <c r="C76" i="4"/>
  <c r="C138" i="4" s="1"/>
  <c r="C136" i="3"/>
  <c r="D33" i="3"/>
  <c r="D41" i="3"/>
  <c r="C70" i="3" s="1"/>
  <c r="C74" i="3" s="1"/>
  <c r="D34" i="3"/>
  <c r="D35" i="3"/>
  <c r="D36" i="3"/>
  <c r="D37" i="3"/>
  <c r="C61" i="3"/>
  <c r="D38" i="3"/>
  <c r="D39" i="3"/>
  <c r="C105" i="4" l="1"/>
  <c r="C86" i="4"/>
  <c r="C91" i="4" s="1"/>
  <c r="C104" i="4" s="1"/>
  <c r="C106" i="4" s="1"/>
  <c r="C60" i="3"/>
  <c r="C62" i="3" s="1"/>
  <c r="C115" i="4" l="1"/>
  <c r="C116" i="4" s="1"/>
  <c r="C140" i="4" s="1"/>
  <c r="C139" i="4"/>
  <c r="C137" i="3"/>
  <c r="C73" i="3"/>
  <c r="D129" i="4" l="1"/>
  <c r="D130" i="4" s="1"/>
  <c r="C142" i="4" s="1"/>
  <c r="C141" i="4"/>
  <c r="C143" i="4" s="1"/>
  <c r="C138" i="3" l="1"/>
  <c r="C91" i="3" l="1"/>
  <c r="C141" i="3" s="1"/>
  <c r="C104" i="3" l="1"/>
  <c r="C106" i="3" s="1"/>
  <c r="C142" i="3" l="1"/>
  <c r="C143" i="3" s="1"/>
</calcChain>
</file>

<file path=xl/comments1.xml><?xml version="1.0" encoding="utf-8"?>
<comments xmlns="http://schemas.openxmlformats.org/spreadsheetml/2006/main">
  <authors>
    <author>ELIEZER GENTIL DE SOUZA</author>
  </authors>
  <commentList>
    <comment ref="C12" authorId="0" shapeId="0">
      <text>
        <r>
          <rPr>
            <b/>
            <sz val="9"/>
            <color indexed="81"/>
            <rFont val="Segoe UI"/>
            <family val="2"/>
          </rPr>
          <t>REM X 58,33% (MPOG) X 20%</t>
        </r>
      </text>
    </comment>
    <comment ref="C13" authorId="0" shapeId="0">
      <text>
        <r>
          <rPr>
            <b/>
            <sz val="9"/>
            <color indexed="81"/>
            <rFont val="Segoe UI"/>
            <family val="2"/>
          </rPr>
          <t>REM * 8,33%*1,2 (20% A MAIS</t>
        </r>
      </text>
    </comment>
    <comment ref="C68" authorId="0" shapeId="0">
      <text>
        <r>
          <rPr>
            <b/>
            <sz val="9"/>
            <color indexed="81"/>
            <rFont val="Segoe UI"/>
            <family val="2"/>
          </rPr>
          <t>Base de cálculo: Módulo 1 + Módulo 2 (sem a incidência dos encargos previdenciários
correspondentes ao GPS).</t>
        </r>
      </text>
    </comment>
    <comment ref="C71" authorId="0" shapeId="0">
      <text>
        <r>
          <rPr>
            <b/>
            <sz val="9"/>
            <color indexed="81"/>
            <rFont val="Segoe UI"/>
            <family val="2"/>
          </rPr>
          <t>57,32% CT 2019</t>
        </r>
      </text>
    </comment>
    <comment ref="C75" authorId="0" shapeId="0">
      <text>
        <r>
          <rPr>
            <b/>
            <sz val="9"/>
            <color indexed="81"/>
            <rFont val="Segoe UI"/>
            <family val="2"/>
          </rPr>
          <t>6,37% CT 2019</t>
        </r>
      </text>
    </comment>
    <comment ref="C76" authorId="0" shapeId="0">
      <text>
        <r>
          <rPr>
            <b/>
            <sz val="9"/>
            <color indexed="81"/>
            <rFont val="Segoe UI"/>
            <charset val="1"/>
          </rPr>
          <t>CT 2019</t>
        </r>
      </text>
    </comment>
    <comment ref="C86" authorId="0" shapeId="0">
      <text>
        <r>
          <rPr>
            <b/>
            <sz val="9"/>
            <color indexed="81"/>
            <rFont val="Segoe UI"/>
            <charset val="1"/>
          </rPr>
          <t>DIAS AO ANO (21,3562)*CUSTO DIÁRIO(107,95)/12</t>
        </r>
      </text>
    </comment>
    <comment ref="B89" authorId="0" shapeId="0">
      <text>
        <r>
          <rPr>
            <b/>
            <sz val="9"/>
            <color indexed="81"/>
            <rFont val="Segoe UI"/>
            <charset val="1"/>
          </rPr>
          <t>encargos, como férias, adicional de férias, 13º salário, encargos previdenciários, FGTS, bem como benefícios como a assistência médica</t>
        </r>
      </text>
    </comment>
    <comment ref="C105" authorId="0" shapeId="0">
      <text>
        <r>
          <rPr>
            <b/>
            <sz val="9"/>
            <color indexed="81"/>
            <rFont val="Segoe UI"/>
            <family val="2"/>
          </rPr>
          <t>VALOR DA HORA X 15</t>
        </r>
      </text>
    </comment>
    <comment ref="C115" authorId="0" shapeId="0">
      <text>
        <r>
          <rPr>
            <b/>
            <sz val="9"/>
            <color indexed="81"/>
            <rFont val="Segoe UI"/>
            <family val="2"/>
          </rPr>
          <t>MÓDULOS X 3,05% CT 2019</t>
        </r>
      </text>
    </comment>
    <comment ref="C129" authorId="0" shapeId="0">
      <text>
        <r>
          <rPr>
            <b/>
            <sz val="9"/>
            <color indexed="81"/>
            <rFont val="Segoe UI"/>
            <family val="2"/>
          </rPr>
          <t>CITL CT 2019</t>
        </r>
      </text>
    </comment>
    <comment ref="D129" authorId="0" shapeId="0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comments2.xml><?xml version="1.0" encoding="utf-8"?>
<comments xmlns="http://schemas.openxmlformats.org/spreadsheetml/2006/main">
  <authors>
    <author>ELIEZER GENTIL DE SOUZA</author>
  </authors>
  <commentList>
    <comment ref="C68" authorId="0" shapeId="0">
      <text>
        <r>
          <rPr>
            <b/>
            <sz val="9"/>
            <color indexed="81"/>
            <rFont val="Segoe UI"/>
            <family val="2"/>
          </rPr>
          <t>Base de cálculo: Módulo 1 + Módulo 2 (sem a incidência dos encargos previdenciários
correspondentes ao GPS).</t>
        </r>
      </text>
    </comment>
    <comment ref="C71" authorId="0" shapeId="0">
      <text>
        <r>
          <rPr>
            <b/>
            <sz val="9"/>
            <color indexed="81"/>
            <rFont val="Segoe UI"/>
            <family val="2"/>
          </rPr>
          <t>57,32% CT 2019</t>
        </r>
      </text>
    </comment>
    <comment ref="C75" authorId="0" shapeId="0">
      <text>
        <r>
          <rPr>
            <b/>
            <sz val="9"/>
            <color indexed="81"/>
            <rFont val="Segoe UI"/>
            <family val="2"/>
          </rPr>
          <t>6,37% CT 2019</t>
        </r>
      </text>
    </comment>
    <comment ref="C76" authorId="0" shapeId="0">
      <text>
        <r>
          <rPr>
            <b/>
            <sz val="9"/>
            <color indexed="81"/>
            <rFont val="Segoe UI"/>
            <charset val="1"/>
          </rPr>
          <t>CT 2019</t>
        </r>
      </text>
    </comment>
    <comment ref="C86" authorId="0" shapeId="0">
      <text>
        <r>
          <rPr>
            <b/>
            <sz val="9"/>
            <color indexed="81"/>
            <rFont val="Segoe UI"/>
            <charset val="1"/>
          </rPr>
          <t>DIAS AO ANO (21,3562)*CUSTO DIÁRIO(107,95)/12</t>
        </r>
      </text>
    </comment>
    <comment ref="B89" authorId="0" shapeId="0">
      <text>
        <r>
          <rPr>
            <b/>
            <sz val="9"/>
            <color indexed="81"/>
            <rFont val="Segoe UI"/>
            <charset val="1"/>
          </rPr>
          <t>encargos, como férias, adicional de férias, 13º salário, encargos previdenciários, FGTS, bem como benefícios como a assistência médica</t>
        </r>
      </text>
    </comment>
    <comment ref="C105" authorId="0" shapeId="0">
      <text>
        <r>
          <rPr>
            <b/>
            <sz val="9"/>
            <color indexed="81"/>
            <rFont val="Segoe UI"/>
            <family val="2"/>
          </rPr>
          <t>VALOR DA HORA X 15</t>
        </r>
      </text>
    </comment>
    <comment ref="C115" authorId="0" shapeId="0">
      <text>
        <r>
          <rPr>
            <b/>
            <sz val="9"/>
            <color indexed="81"/>
            <rFont val="Segoe UI"/>
            <family val="2"/>
          </rPr>
          <t>MÓDULOS X 3,05% CT 2019</t>
        </r>
      </text>
    </comment>
    <comment ref="C129" authorId="0" shapeId="0">
      <text>
        <r>
          <rPr>
            <b/>
            <sz val="9"/>
            <color indexed="81"/>
            <rFont val="Segoe UI"/>
            <family val="2"/>
          </rPr>
          <t>CITL CT 2019</t>
        </r>
      </text>
    </comment>
    <comment ref="D129" authorId="0" shapeId="0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sharedStrings.xml><?xml version="1.0" encoding="utf-8"?>
<sst xmlns="http://schemas.openxmlformats.org/spreadsheetml/2006/main" count="350" uniqueCount="96">
  <si>
    <t>Adicional Noturno</t>
  </si>
  <si>
    <t>Total</t>
  </si>
  <si>
    <t>Férias</t>
  </si>
  <si>
    <t>SEBRAE</t>
  </si>
  <si>
    <t>INCRA</t>
  </si>
  <si>
    <t>FGTS</t>
  </si>
  <si>
    <t>Insumos Diversos</t>
  </si>
  <si>
    <t>Custos Indiretos, Tributos e Lucro</t>
  </si>
  <si>
    <t>Custos Indiretos</t>
  </si>
  <si>
    <t>Tributos</t>
  </si>
  <si>
    <t>Lucro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</si>
  <si>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</si>
  <si>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</si>
  <si>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</si>
  <si>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</si>
  <si>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</si>
  <si>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</si>
  <si>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</si>
  <si>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</si>
  <si>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</si>
  <si>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</si>
  <si>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</si>
  <si>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</si>
  <si>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</si>
  <si>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</si>
  <si>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</si>
  <si>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</si>
  <si>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</si>
  <si>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</si>
  <si>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</si>
  <si>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</si>
  <si>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</si>
  <si>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</si>
  <si>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</si>
  <si>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</si>
  <si>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</si>
  <si>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</si>
  <si>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</si>
  <si>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</si>
  <si>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</si>
  <si>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</si>
  <si>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</si>
  <si>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</si>
  <si>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</si>
  <si>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</si>
  <si>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</si>
  <si>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</si>
  <si>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</si>
  <si>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</si>
  <si>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</si>
  <si>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</si>
  <si>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</si>
  <si>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</si>
  <si>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</si>
  <si>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</si>
  <si>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</si>
  <si>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</si>
  <si>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</si>
  <si>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</si>
  <si>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</si>
  <si>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</si>
  <si>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</si>
  <si>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</si>
  <si>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</si>
  <si>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</si>
  <si>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</si>
  <si>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</si>
  <si>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</si>
  <si>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</si>
  <si>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</si>
  <si>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</si>
  <si>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</si>
  <si>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</si>
  <si>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Módulo 6 - Custos Indiretos, Tributos e Lucro</t>
  </si>
  <si>
    <t>C.2. Tributos Estaduais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</si>
  <si>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</si>
  <si>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</si>
  <si>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</si>
  <si>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</si>
  <si>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</si>
  <si>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</si>
  <si>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</si>
  <si>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Com ajustes após publicação da Lei n° 13.467, de 2017.</t>
  </si>
  <si>
    <t>Intervalo para repouso e alimentação</t>
  </si>
  <si>
    <t>C.1. Tributos Federais (PIS)</t>
  </si>
  <si>
    <t>C.2. Tributos Federais (COFINS)</t>
  </si>
  <si>
    <t>C.3. Tributos Municipais (ISS)</t>
  </si>
  <si>
    <t xml:space="preserve">Férias </t>
  </si>
  <si>
    <t>Adicional de Férias</t>
  </si>
  <si>
    <t>TOTAL GPS</t>
  </si>
  <si>
    <t>PRÊMIO ASSIDUIDADE</t>
  </si>
  <si>
    <t>PLANO DE PREVENÇÃO E PROTEÇÃO À VIDA</t>
  </si>
  <si>
    <t>PROGRAMA DE ASSISTÊNCIA SOCIAL</t>
  </si>
  <si>
    <t>CUSTO DO AVISO PRÉVIO INDENIZADO</t>
  </si>
  <si>
    <t>CUSTO DO AVISO PRÉVIO TRABALHADO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</si>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</sst>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(* #,##0.00_);_(* \(#,##0.00\);_(* \-??_);_(@_)"/>
    <numFmt numFmtId="166" formatCode="0.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  <font>
      <sz val="18"/>
      <color theme="0"/>
      <name val="Times New Roman"/>
      <family val="1"/>
    </font>
    <font>
      <b/>
      <sz val="12"/>
      <color rgb="FFFF000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3">
    <xf numFmtId="0" fontId="0" fillId="0" borderId="0"/>
    <xf numFmtId="9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8" applyNumberFormat="0" applyAlignment="0" applyProtection="0"/>
    <xf numFmtId="0" fontId="13" fillId="7" borderId="9" applyNumberFormat="0" applyAlignment="0" applyProtection="0"/>
    <xf numFmtId="0" fontId="14" fillId="7" borderId="8" applyNumberFormat="0" applyAlignment="0" applyProtection="0"/>
    <xf numFmtId="0" fontId="15" fillId="0" borderId="10" applyNumberFormat="0" applyFill="0" applyAlignment="0" applyProtection="0"/>
    <xf numFmtId="0" fontId="16" fillId="8" borderId="11" applyNumberFormat="0" applyAlignment="0" applyProtection="0"/>
    <xf numFmtId="0" fontId="17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0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9" fontId="3" fillId="34" borderId="14" xfId="0" applyNumberFormat="1" applyFont="1" applyFill="1" applyBorder="1" applyAlignment="1">
      <alignment horizontal="center" vertical="center" wrapText="1"/>
    </xf>
    <xf numFmtId="44" fontId="3" fillId="0" borderId="14" xfId="52" applyFont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center" vertical="center" wrapText="1"/>
    </xf>
    <xf numFmtId="44" fontId="2" fillId="38" borderId="14" xfId="52" applyFont="1" applyFill="1" applyBorder="1" applyAlignment="1">
      <alignment horizontal="center" vertical="center" wrapText="1"/>
    </xf>
    <xf numFmtId="44" fontId="2" fillId="38" borderId="14" xfId="0" applyNumberFormat="1" applyFont="1" applyFill="1" applyBorder="1" applyAlignment="1">
      <alignment horizontal="center" vertical="center" wrapText="1"/>
    </xf>
    <xf numFmtId="44" fontId="3" fillId="0" borderId="0" xfId="52" applyFont="1" applyBorder="1" applyAlignment="1">
      <alignment horizontal="center" vertical="center" wrapText="1"/>
    </xf>
    <xf numFmtId="44" fontId="3" fillId="0" borderId="3" xfId="52" applyFont="1" applyBorder="1" applyAlignment="1">
      <alignment horizontal="center" vertical="center" wrapText="1"/>
    </xf>
    <xf numFmtId="9" fontId="3" fillId="0" borderId="14" xfId="1" applyFont="1" applyBorder="1" applyAlignment="1">
      <alignment horizontal="center" vertical="center" wrapText="1"/>
    </xf>
    <xf numFmtId="10" fontId="3" fillId="0" borderId="14" xfId="1" applyNumberFormat="1" applyFont="1" applyBorder="1" applyAlignment="1">
      <alignment horizontal="center" vertical="center" wrapText="1"/>
    </xf>
    <xf numFmtId="44" fontId="3" fillId="0" borderId="14" xfId="0" applyNumberFormat="1" applyFont="1" applyBorder="1" applyAlignment="1">
      <alignment vertical="center" wrapText="1"/>
    </xf>
    <xf numFmtId="44" fontId="2" fillId="37" borderId="14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36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5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" fillId="35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39" borderId="1" xfId="0" applyFont="1" applyFill="1" applyBorder="1" applyAlignment="1">
      <alignment horizontal="center" vertical="center" wrapText="1"/>
    </xf>
    <xf numFmtId="0" fontId="2" fillId="39" borderId="2" xfId="0" applyFont="1" applyFill="1" applyBorder="1" applyAlignment="1">
      <alignment horizontal="center" vertical="center" wrapText="1"/>
    </xf>
    <xf numFmtId="10" fontId="3" fillId="39" borderId="14" xfId="0" applyNumberFormat="1" applyFont="1" applyFill="1" applyBorder="1" applyAlignment="1">
      <alignment horizontal="center" vertical="center" wrapText="1"/>
    </xf>
    <xf numFmtId="44" fontId="3" fillId="39" borderId="14" xfId="52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justify" vertical="center" wrapText="1"/>
    </xf>
    <xf numFmtId="0" fontId="2" fillId="38" borderId="1" xfId="0" applyFont="1" applyFill="1" applyBorder="1" applyAlignment="1">
      <alignment horizontal="center" vertical="center" wrapText="1"/>
    </xf>
    <xf numFmtId="0" fontId="2" fillId="38" borderId="2" xfId="0" applyFont="1" applyFill="1" applyBorder="1" applyAlignment="1">
      <alignment horizontal="center" vertical="center" wrapText="1"/>
    </xf>
    <xf numFmtId="44" fontId="3" fillId="0" borderId="14" xfId="52" applyFont="1" applyFill="1" applyBorder="1" applyAlignment="1">
      <alignment horizontal="center" vertical="center" wrapText="1"/>
    </xf>
    <xf numFmtId="44" fontId="2" fillId="39" borderId="14" xfId="52" applyFont="1" applyFill="1" applyBorder="1" applyAlignment="1">
      <alignment horizontal="center" vertical="center" wrapText="1"/>
    </xf>
    <xf numFmtId="44" fontId="3" fillId="0" borderId="0" xfId="0" applyNumberFormat="1" applyFont="1"/>
    <xf numFmtId="44" fontId="26" fillId="0" borderId="14" xfId="0" applyNumberFormat="1" applyFont="1" applyBorder="1" applyAlignment="1">
      <alignment horizontal="center" vertical="center" wrapText="1"/>
    </xf>
    <xf numFmtId="0" fontId="2" fillId="38" borderId="2" xfId="0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26" fillId="0" borderId="14" xfId="1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44" fontId="22" fillId="0" borderId="14" xfId="52" applyFont="1" applyBorder="1" applyAlignment="1">
      <alignment horizontal="center" vertical="center" wrapText="1"/>
    </xf>
  </cellXfs>
  <cellStyles count="53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2" builtinId="4"/>
    <cellStyle name="Neutra" xfId="12" builtinId="28" customBuiltin="1"/>
    <cellStyle name="Normal" xfId="0" builtinId="0"/>
    <cellStyle name="Normal 2" xfId="47"/>
    <cellStyle name="Nota" xfId="19" builtinId="10" customBuiltin="1"/>
    <cellStyle name="Porcentagem" xfId="1" builtinId="5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showGridLines="0" tabSelected="1" topLeftCell="A25" zoomScale="115" zoomScaleNormal="115" workbookViewId="0">
      <selection activeCell="I38" sqref="I38"/>
    </sheetView>
  </sheetViews>
  <sheetFormatPr defaultRowHeight="15.75" x14ac:dyDescent="0.25"/>
  <cols>
    <col min="1" max="1" width="9.140625" style="11"/>
    <col min="2" max="2" width="72.140625" style="11" customWidth="1"/>
    <col min="3" max="3" width="18" style="11" customWidth="1"/>
    <col min="4" max="4" width="15.28515625" style="11" bestFit="1" customWidth="1"/>
    <col min="5" max="5" width="14.7109375" style="11" customWidth="1"/>
    <col min="6" max="6" width="12" style="11" customWidth="1"/>
    <col min="7" max="7" width="15.140625" style="11" customWidth="1"/>
    <col min="8" max="16384" width="9.140625" style="11"/>
  </cols>
  <sheetData>
    <row r="1" spans="1:4" ht="23.25" x14ac:dyDescent="0.35">
      <c r="A1" s="25" t="s">
        <v>80</v>
      </c>
      <c r="B1" s="25"/>
      <c r="C1" s="25"/>
      <c r="D1" s="25"/>
    </row>
    <row r="2" spans="1:4" ht="23.25" x14ac:dyDescent="0.35">
      <c r="A2" s="25" t="s">
        <v>81</v>
      </c>
      <c r="B2" s="25"/>
      <c r="C2" s="25"/>
      <c r="D2" s="25"/>
    </row>
    <row r="3" spans="1:4" x14ac:dyDescent="0.25">
      <c r="A3" s="31" t="s">
        <v>82</v>
      </c>
      <c r="B3" s="31"/>
      <c r="C3" s="31"/>
      <c r="D3" s="31"/>
    </row>
    <row r="6" spans="1:4" x14ac:dyDescent="0.25">
      <c r="A6" s="30" t="s">
        <v>11</v>
      </c>
      <c r="B6" s="30"/>
      <c r="C6" s="30"/>
    </row>
    <row r="7" spans="1:4" ht="16.5" thickBot="1" x14ac:dyDescent="0.3"/>
    <row r="8" spans="1:4" ht="16.5" thickBot="1" x14ac:dyDescent="0.3">
      <c r="A8" s="3">
        <v>1</v>
      </c>
      <c r="B8" s="24" t="s">
        <v>12</v>
      </c>
      <c r="C8" s="24" t="s">
        <v>13</v>
      </c>
    </row>
    <row r="9" spans="1:4" ht="16.5" thickBot="1" x14ac:dyDescent="0.3">
      <c r="A9" s="5" t="s">
        <v>14</v>
      </c>
      <c r="B9" s="6" t="s">
        <v>15</v>
      </c>
      <c r="C9" s="14">
        <v>1199.8</v>
      </c>
    </row>
    <row r="10" spans="1:4" ht="16.5" thickBot="1" x14ac:dyDescent="0.3">
      <c r="A10" s="5" t="s">
        <v>16</v>
      </c>
      <c r="B10" s="6" t="s">
        <v>17</v>
      </c>
      <c r="C10" s="14">
        <f>C9*30%</f>
        <v>359.94</v>
      </c>
    </row>
    <row r="11" spans="1:4" ht="16.5" thickBot="1" x14ac:dyDescent="0.3">
      <c r="A11" s="5" t="s">
        <v>18</v>
      </c>
      <c r="B11" s="6" t="s">
        <v>19</v>
      </c>
      <c r="C11" s="14"/>
    </row>
    <row r="12" spans="1:4" ht="16.5" thickBot="1" x14ac:dyDescent="0.3">
      <c r="A12" s="5" t="s">
        <v>20</v>
      </c>
      <c r="B12" s="49" t="s">
        <v>0</v>
      </c>
      <c r="C12" s="50">
        <f>(C9+C10)*58.33%*20%</f>
        <v>181.95926839999998</v>
      </c>
    </row>
    <row r="13" spans="1:4" ht="16.5" thickBot="1" x14ac:dyDescent="0.3">
      <c r="A13" s="5" t="s">
        <v>21</v>
      </c>
      <c r="B13" s="49" t="s">
        <v>22</v>
      </c>
      <c r="C13" s="50">
        <f>(C9+C10)*8.33%*1.2</f>
        <v>155.9116104</v>
      </c>
    </row>
    <row r="14" spans="1:4" ht="16.5" thickBot="1" x14ac:dyDescent="0.3">
      <c r="A14" s="5" t="s">
        <v>23</v>
      </c>
      <c r="B14" s="6"/>
      <c r="C14" s="14"/>
    </row>
    <row r="15" spans="1:4" ht="16.5" thickBot="1" x14ac:dyDescent="0.3">
      <c r="A15" s="5" t="s">
        <v>24</v>
      </c>
      <c r="B15" s="6" t="s">
        <v>25</v>
      </c>
      <c r="C15" s="14"/>
    </row>
    <row r="16" spans="1:4" ht="16.5" thickBot="1" x14ac:dyDescent="0.3">
      <c r="A16" s="26" t="s">
        <v>1</v>
      </c>
      <c r="B16" s="27"/>
      <c r="C16" s="16">
        <f>SUM(C9:C15)</f>
        <v>1897.6108787999999</v>
      </c>
    </row>
    <row r="19" spans="1:4" x14ac:dyDescent="0.25">
      <c r="A19" s="28" t="s">
        <v>26</v>
      </c>
      <c r="B19" s="28"/>
      <c r="C19" s="28"/>
    </row>
    <row r="20" spans="1:4" x14ac:dyDescent="0.25">
      <c r="A20" s="2"/>
    </row>
    <row r="21" spans="1:4" x14ac:dyDescent="0.25">
      <c r="A21" s="29" t="s">
        <v>27</v>
      </c>
      <c r="B21" s="29"/>
      <c r="C21" s="29"/>
    </row>
    <row r="22" spans="1:4" ht="16.5" thickBot="1" x14ac:dyDescent="0.3"/>
    <row r="23" spans="1:4" ht="16.5" thickBot="1" x14ac:dyDescent="0.3">
      <c r="A23" s="3" t="s">
        <v>28</v>
      </c>
      <c r="B23" s="24" t="s">
        <v>29</v>
      </c>
      <c r="C23" s="24" t="s">
        <v>13</v>
      </c>
    </row>
    <row r="24" spans="1:4" ht="16.5" thickBot="1" x14ac:dyDescent="0.3">
      <c r="A24" s="5" t="s">
        <v>14</v>
      </c>
      <c r="B24" s="6" t="s">
        <v>30</v>
      </c>
      <c r="C24" s="14">
        <f>C16/12</f>
        <v>158.13423989999998</v>
      </c>
    </row>
    <row r="25" spans="1:4" ht="16.5" thickBot="1" x14ac:dyDescent="0.3">
      <c r="A25" s="5" t="s">
        <v>16</v>
      </c>
      <c r="B25" s="6" t="s">
        <v>87</v>
      </c>
      <c r="C25" s="14">
        <f>C16/12</f>
        <v>158.13423989999998</v>
      </c>
    </row>
    <row r="26" spans="1:4" ht="16.5" thickBot="1" x14ac:dyDescent="0.3">
      <c r="A26" s="33" t="s">
        <v>18</v>
      </c>
      <c r="B26" s="34" t="s">
        <v>88</v>
      </c>
      <c r="C26" s="14">
        <f>C25/3</f>
        <v>52.711413299999997</v>
      </c>
    </row>
    <row r="27" spans="1:4" ht="16.5" thickBot="1" x14ac:dyDescent="0.3">
      <c r="A27" s="26" t="s">
        <v>1</v>
      </c>
      <c r="B27" s="27"/>
      <c r="C27" s="16">
        <f>SUM(C24:C26)</f>
        <v>368.97989309999997</v>
      </c>
    </row>
    <row r="30" spans="1:4" ht="32.25" customHeight="1" x14ac:dyDescent="0.25">
      <c r="A30" s="32" t="s">
        <v>31</v>
      </c>
      <c r="B30" s="32"/>
      <c r="C30" s="32"/>
      <c r="D30" s="32"/>
    </row>
    <row r="31" spans="1:4" ht="16.5" thickBot="1" x14ac:dyDescent="0.3"/>
    <row r="32" spans="1:4" ht="16.5" thickBot="1" x14ac:dyDescent="0.3">
      <c r="A32" s="3" t="s">
        <v>32</v>
      </c>
      <c r="B32" s="24" t="s">
        <v>33</v>
      </c>
      <c r="C32" s="24" t="s">
        <v>34</v>
      </c>
      <c r="D32" s="24" t="s">
        <v>13</v>
      </c>
    </row>
    <row r="33" spans="1:4" ht="16.5" thickBot="1" x14ac:dyDescent="0.3">
      <c r="A33" s="5" t="s">
        <v>14</v>
      </c>
      <c r="B33" s="6" t="s">
        <v>35</v>
      </c>
      <c r="C33" s="8">
        <v>0.2</v>
      </c>
      <c r="D33" s="14">
        <f>(C16+C27)*C33</f>
        <v>453.31815437999995</v>
      </c>
    </row>
    <row r="34" spans="1:4" ht="16.5" thickBot="1" x14ac:dyDescent="0.3">
      <c r="A34" s="5" t="s">
        <v>16</v>
      </c>
      <c r="B34" s="6" t="s">
        <v>36</v>
      </c>
      <c r="C34" s="8">
        <v>2.5000000000000001E-2</v>
      </c>
      <c r="D34" s="14">
        <f>(C16+C27)*C34</f>
        <v>56.664769297499994</v>
      </c>
    </row>
    <row r="35" spans="1:4" ht="16.5" thickBot="1" x14ac:dyDescent="0.3">
      <c r="A35" s="5" t="s">
        <v>18</v>
      </c>
      <c r="B35" s="6" t="s">
        <v>37</v>
      </c>
      <c r="C35" s="13">
        <v>0.03</v>
      </c>
      <c r="D35" s="14">
        <f>(C16+C27)*C35</f>
        <v>67.997723156999996</v>
      </c>
    </row>
    <row r="36" spans="1:4" ht="16.5" thickBot="1" x14ac:dyDescent="0.3">
      <c r="A36" s="5" t="s">
        <v>20</v>
      </c>
      <c r="B36" s="6" t="s">
        <v>38</v>
      </c>
      <c r="C36" s="8">
        <v>1.4999999999999999E-2</v>
      </c>
      <c r="D36" s="14">
        <f>(C16+C27)*C36</f>
        <v>33.998861578499998</v>
      </c>
    </row>
    <row r="37" spans="1:4" ht="16.5" thickBot="1" x14ac:dyDescent="0.3">
      <c r="A37" s="5" t="s">
        <v>21</v>
      </c>
      <c r="B37" s="6" t="s">
        <v>39</v>
      </c>
      <c r="C37" s="8">
        <v>0.01</v>
      </c>
      <c r="D37" s="14">
        <f>(C16+C27)*C37</f>
        <v>22.665907718999996</v>
      </c>
    </row>
    <row r="38" spans="1:4" ht="16.5" thickBot="1" x14ac:dyDescent="0.3">
      <c r="A38" s="5" t="s">
        <v>23</v>
      </c>
      <c r="B38" s="6" t="s">
        <v>3</v>
      </c>
      <c r="C38" s="8">
        <v>6.0000000000000001E-3</v>
      </c>
      <c r="D38" s="14">
        <f>(C16+C16)*C38</f>
        <v>22.771330545599998</v>
      </c>
    </row>
    <row r="39" spans="1:4" ht="16.5" thickBot="1" x14ac:dyDescent="0.3">
      <c r="A39" s="5" t="s">
        <v>24</v>
      </c>
      <c r="B39" s="6" t="s">
        <v>4</v>
      </c>
      <c r="C39" s="8">
        <v>2E-3</v>
      </c>
      <c r="D39" s="14">
        <f>(C16+C27)*C39</f>
        <v>4.5331815437999996</v>
      </c>
    </row>
    <row r="40" spans="1:4" ht="16.5" thickBot="1" x14ac:dyDescent="0.3">
      <c r="A40" s="35" t="s">
        <v>89</v>
      </c>
      <c r="B40" s="36"/>
      <c r="C40" s="37">
        <f>SUM(C33:C39)</f>
        <v>0.28800000000000003</v>
      </c>
      <c r="D40" s="38">
        <f>(C16+C27)*C40</f>
        <v>652.77814230720003</v>
      </c>
    </row>
    <row r="41" spans="1:4" ht="16.5" thickBot="1" x14ac:dyDescent="0.3">
      <c r="A41" s="5" t="s">
        <v>40</v>
      </c>
      <c r="B41" s="6" t="s">
        <v>5</v>
      </c>
      <c r="C41" s="8">
        <v>0.08</v>
      </c>
      <c r="D41" s="14">
        <f>(C16+C27)*C41</f>
        <v>181.32726175199997</v>
      </c>
    </row>
    <row r="42" spans="1:4" ht="16.5" thickBot="1" x14ac:dyDescent="0.3">
      <c r="A42" s="26" t="s">
        <v>41</v>
      </c>
      <c r="B42" s="27"/>
      <c r="C42" s="8">
        <f>SUM(C40:C41)</f>
        <v>0.36800000000000005</v>
      </c>
      <c r="D42" s="16">
        <f>SUM(D40:D41)</f>
        <v>834.10540405920005</v>
      </c>
    </row>
    <row r="45" spans="1:4" x14ac:dyDescent="0.25">
      <c r="A45" s="29" t="s">
        <v>42</v>
      </c>
      <c r="B45" s="29"/>
      <c r="C45" s="29"/>
    </row>
    <row r="46" spans="1:4" ht="16.5" thickBot="1" x14ac:dyDescent="0.3"/>
    <row r="47" spans="1:4" ht="16.5" thickBot="1" x14ac:dyDescent="0.3">
      <c r="A47" s="3" t="s">
        <v>43</v>
      </c>
      <c r="B47" s="24" t="s">
        <v>44</v>
      </c>
      <c r="C47" s="24" t="s">
        <v>13</v>
      </c>
    </row>
    <row r="48" spans="1:4" ht="16.5" thickBot="1" x14ac:dyDescent="0.3">
      <c r="A48" s="5" t="s">
        <v>14</v>
      </c>
      <c r="B48" s="6" t="s">
        <v>45</v>
      </c>
      <c r="C48" s="14">
        <f>(4.1*2*15)-(C9*50%*6%)</f>
        <v>87.005999999999986</v>
      </c>
    </row>
    <row r="49" spans="1:3" ht="16.5" thickBot="1" x14ac:dyDescent="0.3">
      <c r="A49" s="5" t="s">
        <v>16</v>
      </c>
      <c r="B49" s="6" t="s">
        <v>46</v>
      </c>
      <c r="C49" s="14">
        <f>(19*15)-(19*15*2%)</f>
        <v>279.3</v>
      </c>
    </row>
    <row r="50" spans="1:3" ht="16.5" thickBot="1" x14ac:dyDescent="0.3">
      <c r="A50" s="5" t="s">
        <v>18</v>
      </c>
      <c r="B50" s="6" t="s">
        <v>90</v>
      </c>
      <c r="C50" s="14">
        <v>95</v>
      </c>
    </row>
    <row r="51" spans="1:3" ht="16.5" thickBot="1" x14ac:dyDescent="0.3">
      <c r="A51" s="5" t="s">
        <v>20</v>
      </c>
      <c r="B51" s="6" t="s">
        <v>91</v>
      </c>
      <c r="C51" s="14">
        <v>45</v>
      </c>
    </row>
    <row r="52" spans="1:3" ht="16.5" thickBot="1" x14ac:dyDescent="0.3">
      <c r="A52" s="33" t="s">
        <v>21</v>
      </c>
      <c r="B52" s="34" t="s">
        <v>92</v>
      </c>
      <c r="C52" s="14">
        <v>5</v>
      </c>
    </row>
    <row r="53" spans="1:3" ht="16.5" thickBot="1" x14ac:dyDescent="0.3">
      <c r="A53" s="26" t="s">
        <v>1</v>
      </c>
      <c r="B53" s="27"/>
      <c r="C53" s="16">
        <f>SUM(C48:C52)</f>
        <v>511.30599999999998</v>
      </c>
    </row>
    <row r="56" spans="1:3" x14ac:dyDescent="0.25">
      <c r="A56" s="29" t="s">
        <v>47</v>
      </c>
      <c r="B56" s="29"/>
      <c r="C56" s="29"/>
    </row>
    <row r="57" spans="1:3" ht="16.5" thickBot="1" x14ac:dyDescent="0.3"/>
    <row r="58" spans="1:3" ht="16.5" thickBot="1" x14ac:dyDescent="0.3">
      <c r="A58" s="3">
        <v>2</v>
      </c>
      <c r="B58" s="24" t="s">
        <v>48</v>
      </c>
      <c r="C58" s="24" t="s">
        <v>13</v>
      </c>
    </row>
    <row r="59" spans="1:3" ht="16.5" thickBot="1" x14ac:dyDescent="0.3">
      <c r="A59" s="5" t="s">
        <v>28</v>
      </c>
      <c r="B59" s="6" t="s">
        <v>29</v>
      </c>
      <c r="C59" s="15">
        <f>C27</f>
        <v>368.97989309999997</v>
      </c>
    </row>
    <row r="60" spans="1:3" ht="16.5" thickBot="1" x14ac:dyDescent="0.3">
      <c r="A60" s="5" t="s">
        <v>32</v>
      </c>
      <c r="B60" s="6" t="s">
        <v>33</v>
      </c>
      <c r="C60" s="15">
        <f>D42</f>
        <v>834.10540405920005</v>
      </c>
    </row>
    <row r="61" spans="1:3" ht="16.5" thickBot="1" x14ac:dyDescent="0.3">
      <c r="A61" s="5" t="s">
        <v>43</v>
      </c>
      <c r="B61" s="6" t="s">
        <v>44</v>
      </c>
      <c r="C61" s="15">
        <f>C53</f>
        <v>511.30599999999998</v>
      </c>
    </row>
    <row r="62" spans="1:3" ht="16.5" thickBot="1" x14ac:dyDescent="0.3">
      <c r="A62" s="26" t="s">
        <v>1</v>
      </c>
      <c r="B62" s="27"/>
      <c r="C62" s="17">
        <f>SUM(C59:C61)</f>
        <v>1714.3912971592001</v>
      </c>
    </row>
    <row r="63" spans="1:3" x14ac:dyDescent="0.25">
      <c r="A63" s="1"/>
    </row>
    <row r="65" spans="1:4" x14ac:dyDescent="0.25">
      <c r="A65" s="28" t="s">
        <v>49</v>
      </c>
      <c r="B65" s="28"/>
      <c r="C65" s="28"/>
    </row>
    <row r="66" spans="1:4" ht="16.5" thickBot="1" x14ac:dyDescent="0.3"/>
    <row r="67" spans="1:4" ht="16.5" thickBot="1" x14ac:dyDescent="0.3">
      <c r="A67" s="3">
        <v>3</v>
      </c>
      <c r="B67" s="24" t="s">
        <v>50</v>
      </c>
      <c r="C67" s="24" t="s">
        <v>13</v>
      </c>
    </row>
    <row r="68" spans="1:4" ht="16.5" thickBot="1" x14ac:dyDescent="0.3">
      <c r="A68" s="5" t="s">
        <v>14</v>
      </c>
      <c r="B68" s="9" t="s">
        <v>51</v>
      </c>
      <c r="C68" s="19">
        <f>(C16+C62-D40)/12</f>
        <v>246.60200280433332</v>
      </c>
      <c r="D68" s="18"/>
    </row>
    <row r="69" spans="1:4" ht="16.5" thickBot="1" x14ac:dyDescent="0.3">
      <c r="A69" s="5" t="s">
        <v>16</v>
      </c>
      <c r="B69" s="9" t="s">
        <v>52</v>
      </c>
      <c r="C69" s="42">
        <f>C68*8%</f>
        <v>19.728160224346666</v>
      </c>
    </row>
    <row r="70" spans="1:4" ht="16.5" thickBot="1" x14ac:dyDescent="0.3">
      <c r="A70" s="5" t="s">
        <v>18</v>
      </c>
      <c r="B70" s="9" t="s">
        <v>53</v>
      </c>
      <c r="C70" s="42">
        <f>(D41*50%)</f>
        <v>90.663630875999985</v>
      </c>
    </row>
    <row r="71" spans="1:4" ht="16.5" thickBot="1" x14ac:dyDescent="0.3">
      <c r="A71" s="40" t="s">
        <v>93</v>
      </c>
      <c r="B71" s="41"/>
      <c r="C71" s="16">
        <f>(C68+C70)*57.32%</f>
        <v>193.32066122556705</v>
      </c>
    </row>
    <row r="72" spans="1:4" ht="16.5" thickBot="1" x14ac:dyDescent="0.3">
      <c r="A72" s="5" t="s">
        <v>20</v>
      </c>
      <c r="B72" s="39" t="s">
        <v>54</v>
      </c>
      <c r="C72" s="42">
        <f>(C16+C62)/12</f>
        <v>301.00018132993335</v>
      </c>
    </row>
    <row r="73" spans="1:4" ht="16.5" thickBot="1" x14ac:dyDescent="0.3">
      <c r="A73" s="5" t="s">
        <v>21</v>
      </c>
      <c r="B73" s="9" t="s">
        <v>55</v>
      </c>
      <c r="C73" s="14">
        <f>(C72*C42)</f>
        <v>110.76806672941549</v>
      </c>
    </row>
    <row r="74" spans="1:4" ht="16.5" thickBot="1" x14ac:dyDescent="0.3">
      <c r="A74" s="5" t="s">
        <v>23</v>
      </c>
      <c r="B74" s="9" t="s">
        <v>56</v>
      </c>
      <c r="C74" s="14">
        <f>C70</f>
        <v>90.663630875999985</v>
      </c>
    </row>
    <row r="75" spans="1:4" ht="16.5" thickBot="1" x14ac:dyDescent="0.3">
      <c r="A75" s="40" t="s">
        <v>94</v>
      </c>
      <c r="B75" s="41"/>
      <c r="C75" s="16">
        <f>(C72+C74)*6.37%</f>
        <v>24.948984837517958</v>
      </c>
    </row>
    <row r="76" spans="1:4" ht="16.5" thickBot="1" x14ac:dyDescent="0.3">
      <c r="A76" s="26" t="s">
        <v>1</v>
      </c>
      <c r="B76" s="27"/>
      <c r="C76" s="43">
        <f>(C71+C75)-5.76</f>
        <v>212.50964606308503</v>
      </c>
    </row>
    <row r="79" spans="1:4" x14ac:dyDescent="0.25">
      <c r="A79" s="28" t="s">
        <v>57</v>
      </c>
      <c r="B79" s="28"/>
      <c r="C79" s="28"/>
    </row>
    <row r="82" spans="1:4" x14ac:dyDescent="0.25">
      <c r="A82" s="29" t="s">
        <v>58</v>
      </c>
      <c r="B82" s="29"/>
      <c r="C82" s="29"/>
    </row>
    <row r="83" spans="1:4" ht="16.5" thickBot="1" x14ac:dyDescent="0.3">
      <c r="A83" s="2"/>
    </row>
    <row r="84" spans="1:4" ht="16.5" thickBot="1" x14ac:dyDescent="0.3">
      <c r="A84" s="3" t="s">
        <v>59</v>
      </c>
      <c r="B84" s="24" t="s">
        <v>60</v>
      </c>
      <c r="C84" s="24" t="s">
        <v>13</v>
      </c>
    </row>
    <row r="85" spans="1:4" ht="16.5" thickBot="1" x14ac:dyDescent="0.3">
      <c r="A85" s="5" t="s">
        <v>14</v>
      </c>
      <c r="B85" s="6" t="s">
        <v>2</v>
      </c>
      <c r="C85" s="45"/>
    </row>
    <row r="86" spans="1:4" ht="16.5" thickBot="1" x14ac:dyDescent="0.3">
      <c r="A86" s="5" t="s">
        <v>16</v>
      </c>
      <c r="B86" s="6" t="s">
        <v>60</v>
      </c>
      <c r="C86" s="15">
        <f>(C76+C62+C16)/30*21.3562/12</f>
        <v>226.88066492631199</v>
      </c>
      <c r="D86" s="44"/>
    </row>
    <row r="87" spans="1:4" ht="16.5" thickBot="1" x14ac:dyDescent="0.3">
      <c r="A87" s="5" t="s">
        <v>18</v>
      </c>
      <c r="B87" s="6" t="s">
        <v>61</v>
      </c>
      <c r="C87" s="15"/>
    </row>
    <row r="88" spans="1:4" ht="16.5" thickBot="1" x14ac:dyDescent="0.3">
      <c r="A88" s="5" t="s">
        <v>20</v>
      </c>
      <c r="B88" s="6" t="s">
        <v>62</v>
      </c>
      <c r="C88" s="15"/>
    </row>
    <row r="89" spans="1:4" ht="16.5" thickBot="1" x14ac:dyDescent="0.3">
      <c r="A89" s="5" t="s">
        <v>21</v>
      </c>
      <c r="B89" s="6" t="s">
        <v>63</v>
      </c>
      <c r="C89" s="15"/>
    </row>
    <row r="90" spans="1:4" ht="16.5" thickBot="1" x14ac:dyDescent="0.3">
      <c r="A90" s="5" t="s">
        <v>23</v>
      </c>
      <c r="B90" s="6" t="s">
        <v>25</v>
      </c>
      <c r="C90" s="7"/>
    </row>
    <row r="91" spans="1:4" ht="16.5" thickBot="1" x14ac:dyDescent="0.3">
      <c r="A91" s="26" t="s">
        <v>41</v>
      </c>
      <c r="B91" s="27"/>
      <c r="C91" s="17">
        <f>SUM(C85:C90)</f>
        <v>226.88066492631199</v>
      </c>
    </row>
    <row r="94" spans="1:4" x14ac:dyDescent="0.25">
      <c r="A94" s="29" t="s">
        <v>64</v>
      </c>
      <c r="B94" s="29"/>
      <c r="C94" s="29"/>
    </row>
    <row r="95" spans="1:4" ht="16.5" thickBot="1" x14ac:dyDescent="0.3">
      <c r="A95" s="2"/>
    </row>
    <row r="96" spans="1:4" ht="16.5" thickBot="1" x14ac:dyDescent="0.3">
      <c r="A96" s="3" t="s">
        <v>65</v>
      </c>
      <c r="B96" s="24" t="s">
        <v>66</v>
      </c>
      <c r="C96" s="24" t="s">
        <v>13</v>
      </c>
    </row>
    <row r="97" spans="1:3" ht="16.5" thickBot="1" x14ac:dyDescent="0.3">
      <c r="A97" s="5" t="s">
        <v>14</v>
      </c>
      <c r="B97" s="6" t="s">
        <v>83</v>
      </c>
      <c r="C97" s="7">
        <v>0</v>
      </c>
    </row>
    <row r="98" spans="1:3" ht="16.5" thickBot="1" x14ac:dyDescent="0.3">
      <c r="A98" s="26" t="s">
        <v>1</v>
      </c>
      <c r="B98" s="27"/>
      <c r="C98" s="16">
        <v>0</v>
      </c>
    </row>
    <row r="101" spans="1:3" x14ac:dyDescent="0.25">
      <c r="A101" s="29" t="s">
        <v>67</v>
      </c>
      <c r="B101" s="29"/>
      <c r="C101" s="29"/>
    </row>
    <row r="102" spans="1:3" ht="16.5" thickBot="1" x14ac:dyDescent="0.3">
      <c r="A102" s="2"/>
    </row>
    <row r="103" spans="1:3" ht="16.5" thickBot="1" x14ac:dyDescent="0.3">
      <c r="A103" s="3">
        <v>4</v>
      </c>
      <c r="B103" s="46" t="s">
        <v>68</v>
      </c>
      <c r="C103" s="24" t="s">
        <v>13</v>
      </c>
    </row>
    <row r="104" spans="1:3" ht="16.5" thickBot="1" x14ac:dyDescent="0.3">
      <c r="A104" s="5" t="s">
        <v>59</v>
      </c>
      <c r="B104" s="6" t="s">
        <v>60</v>
      </c>
      <c r="C104" s="15">
        <f>C91</f>
        <v>226.88066492631199</v>
      </c>
    </row>
    <row r="105" spans="1:3" ht="16.5" thickBot="1" x14ac:dyDescent="0.3">
      <c r="A105" s="5" t="s">
        <v>65</v>
      </c>
      <c r="B105" s="6" t="s">
        <v>66</v>
      </c>
      <c r="C105" s="15">
        <f>(C16+C62+C76)/(220)*15</f>
        <v>260.76216968333756</v>
      </c>
    </row>
    <row r="106" spans="1:3" ht="16.5" thickBot="1" x14ac:dyDescent="0.3">
      <c r="A106" s="26" t="s">
        <v>1</v>
      </c>
      <c r="B106" s="27"/>
      <c r="C106" s="17">
        <f>SUM(C104:C105)</f>
        <v>487.64283460964953</v>
      </c>
    </row>
    <row r="109" spans="1:3" x14ac:dyDescent="0.25">
      <c r="A109" s="28" t="s">
        <v>69</v>
      </c>
      <c r="B109" s="28"/>
      <c r="C109" s="28"/>
    </row>
    <row r="110" spans="1:3" ht="16.5" thickBot="1" x14ac:dyDescent="0.3"/>
    <row r="111" spans="1:3" ht="16.5" thickBot="1" x14ac:dyDescent="0.3">
      <c r="A111" s="3">
        <v>5</v>
      </c>
      <c r="B111" s="10" t="s">
        <v>6</v>
      </c>
      <c r="C111" s="24" t="s">
        <v>13</v>
      </c>
    </row>
    <row r="112" spans="1:3" ht="16.5" thickBot="1" x14ac:dyDescent="0.3">
      <c r="A112" s="5" t="s">
        <v>14</v>
      </c>
      <c r="B112" s="6" t="s">
        <v>70</v>
      </c>
      <c r="C112" s="14"/>
    </row>
    <row r="113" spans="1:4" ht="16.5" thickBot="1" x14ac:dyDescent="0.3">
      <c r="A113" s="5" t="s">
        <v>16</v>
      </c>
      <c r="B113" s="6" t="s">
        <v>71</v>
      </c>
      <c r="C113" s="14"/>
    </row>
    <row r="114" spans="1:4" ht="16.5" thickBot="1" x14ac:dyDescent="0.3">
      <c r="A114" s="5" t="s">
        <v>18</v>
      </c>
      <c r="B114" s="6" t="s">
        <v>72</v>
      </c>
      <c r="C114" s="14"/>
    </row>
    <row r="115" spans="1:4" ht="16.5" thickBot="1" x14ac:dyDescent="0.3">
      <c r="A115" s="5" t="s">
        <v>20</v>
      </c>
      <c r="B115" s="6" t="s">
        <v>95</v>
      </c>
      <c r="C115" s="14">
        <f>(C106+C76+C62+C16)*3.05%</f>
        <v>131.520717027274</v>
      </c>
    </row>
    <row r="116" spans="1:4" ht="16.5" thickBot="1" x14ac:dyDescent="0.3">
      <c r="A116" s="26" t="s">
        <v>41</v>
      </c>
      <c r="B116" s="27"/>
      <c r="C116" s="16">
        <f>SUM(C112:C115)</f>
        <v>131.520717027274</v>
      </c>
    </row>
    <row r="119" spans="1:4" x14ac:dyDescent="0.25">
      <c r="A119" s="28" t="s">
        <v>73</v>
      </c>
      <c r="B119" s="28"/>
      <c r="C119" s="28"/>
    </row>
    <row r="120" spans="1:4" ht="16.5" thickBot="1" x14ac:dyDescent="0.3"/>
    <row r="121" spans="1:4" ht="16.5" thickBot="1" x14ac:dyDescent="0.3">
      <c r="A121" s="3">
        <v>6</v>
      </c>
      <c r="B121" s="10" t="s">
        <v>7</v>
      </c>
      <c r="C121" s="24" t="s">
        <v>34</v>
      </c>
      <c r="D121" s="24" t="s">
        <v>13</v>
      </c>
    </row>
    <row r="122" spans="1:4" ht="16.5" thickBot="1" x14ac:dyDescent="0.3">
      <c r="A122" s="5" t="s">
        <v>14</v>
      </c>
      <c r="B122" s="6" t="s">
        <v>8</v>
      </c>
      <c r="C122" s="20">
        <v>0.06</v>
      </c>
      <c r="D122" s="15"/>
    </row>
    <row r="123" spans="1:4" ht="16.5" thickBot="1" x14ac:dyDescent="0.3">
      <c r="A123" s="5" t="s">
        <v>16</v>
      </c>
      <c r="B123" s="6" t="s">
        <v>10</v>
      </c>
      <c r="C123" s="21">
        <v>6.7900000000000002E-2</v>
      </c>
      <c r="D123" s="15"/>
    </row>
    <row r="124" spans="1:4" ht="16.5" thickBot="1" x14ac:dyDescent="0.3">
      <c r="A124" s="5" t="s">
        <v>18</v>
      </c>
      <c r="B124" s="6" t="s">
        <v>9</v>
      </c>
      <c r="C124" s="20"/>
      <c r="D124" s="15"/>
    </row>
    <row r="125" spans="1:4" ht="16.5" thickBot="1" x14ac:dyDescent="0.3">
      <c r="A125" s="5"/>
      <c r="B125" s="6" t="s">
        <v>84</v>
      </c>
      <c r="C125" s="21">
        <v>6.4999999999999997E-3</v>
      </c>
      <c r="D125" s="15"/>
    </row>
    <row r="126" spans="1:4" ht="16.5" thickBot="1" x14ac:dyDescent="0.3">
      <c r="A126" s="5"/>
      <c r="B126" s="6" t="s">
        <v>85</v>
      </c>
      <c r="C126" s="21">
        <v>0.03</v>
      </c>
      <c r="D126" s="15"/>
    </row>
    <row r="127" spans="1:4" ht="16.5" thickBot="1" x14ac:dyDescent="0.3">
      <c r="A127" s="5"/>
      <c r="B127" s="6" t="s">
        <v>74</v>
      </c>
      <c r="C127" s="20"/>
      <c r="D127" s="15"/>
    </row>
    <row r="128" spans="1:4" ht="16.5" thickBot="1" x14ac:dyDescent="0.3">
      <c r="A128" s="5"/>
      <c r="B128" s="6" t="s">
        <v>86</v>
      </c>
      <c r="C128" s="20">
        <v>0.05</v>
      </c>
      <c r="D128" s="15"/>
    </row>
    <row r="129" spans="1:6" ht="16.5" thickBot="1" x14ac:dyDescent="0.3">
      <c r="A129" s="33"/>
      <c r="B129" s="6"/>
      <c r="C129" s="48">
        <v>0.25354900000000002</v>
      </c>
      <c r="D129" s="15">
        <f>(C16+C62+C76+C106+C116)*C129</f>
        <v>1126.6894473159186</v>
      </c>
      <c r="E129" s="47"/>
      <c r="F129" s="44"/>
    </row>
    <row r="130" spans="1:6" ht="16.5" thickBot="1" x14ac:dyDescent="0.3">
      <c r="A130" s="26" t="s">
        <v>41</v>
      </c>
      <c r="B130" s="27"/>
      <c r="C130" s="21"/>
      <c r="D130" s="17">
        <f>D129</f>
        <v>1126.6894473159186</v>
      </c>
    </row>
    <row r="133" spans="1:6" x14ac:dyDescent="0.25">
      <c r="A133" s="28" t="s">
        <v>75</v>
      </c>
      <c r="B133" s="28"/>
      <c r="C133" s="28"/>
    </row>
    <row r="134" spans="1:6" ht="16.5" thickBot="1" x14ac:dyDescent="0.3"/>
    <row r="135" spans="1:6" ht="16.5" thickBot="1" x14ac:dyDescent="0.3">
      <c r="A135" s="3"/>
      <c r="B135" s="24" t="s">
        <v>76</v>
      </c>
      <c r="C135" s="24" t="s">
        <v>13</v>
      </c>
    </row>
    <row r="136" spans="1:6" ht="16.5" thickBot="1" x14ac:dyDescent="0.3">
      <c r="A136" s="12" t="s">
        <v>14</v>
      </c>
      <c r="B136" s="6" t="s">
        <v>11</v>
      </c>
      <c r="C136" s="22">
        <f>C16</f>
        <v>1897.6108787999999</v>
      </c>
    </row>
    <row r="137" spans="1:6" ht="16.5" thickBot="1" x14ac:dyDescent="0.3">
      <c r="A137" s="12" t="s">
        <v>16</v>
      </c>
      <c r="B137" s="6" t="s">
        <v>26</v>
      </c>
      <c r="C137" s="22">
        <f>C62</f>
        <v>1714.3912971592001</v>
      </c>
    </row>
    <row r="138" spans="1:6" ht="16.5" thickBot="1" x14ac:dyDescent="0.3">
      <c r="A138" s="12" t="s">
        <v>18</v>
      </c>
      <c r="B138" s="6" t="s">
        <v>49</v>
      </c>
      <c r="C138" s="22">
        <f>C76</f>
        <v>212.50964606308503</v>
      </c>
    </row>
    <row r="139" spans="1:6" ht="16.5" thickBot="1" x14ac:dyDescent="0.3">
      <c r="A139" s="12" t="s">
        <v>20</v>
      </c>
      <c r="B139" s="49" t="s">
        <v>57</v>
      </c>
      <c r="C139" s="22">
        <f>C106</f>
        <v>487.64283460964953</v>
      </c>
    </row>
    <row r="140" spans="1:6" ht="16.5" thickBot="1" x14ac:dyDescent="0.3">
      <c r="A140" s="12" t="s">
        <v>21</v>
      </c>
      <c r="B140" s="6" t="s">
        <v>69</v>
      </c>
      <c r="C140" s="22">
        <f>C116</f>
        <v>131.520717027274</v>
      </c>
    </row>
    <row r="141" spans="1:6" ht="16.5" thickBot="1" x14ac:dyDescent="0.3">
      <c r="A141" s="26" t="s">
        <v>77</v>
      </c>
      <c r="B141" s="27"/>
      <c r="C141" s="22">
        <f>SUM(C136:C140)</f>
        <v>4443.6753736592082</v>
      </c>
    </row>
    <row r="142" spans="1:6" ht="16.5" thickBot="1" x14ac:dyDescent="0.3">
      <c r="A142" s="12" t="s">
        <v>23</v>
      </c>
      <c r="B142" s="6" t="s">
        <v>78</v>
      </c>
      <c r="C142" s="22">
        <f>D130</f>
        <v>1126.6894473159186</v>
      </c>
    </row>
    <row r="143" spans="1:6" ht="16.5" thickBot="1" x14ac:dyDescent="0.3">
      <c r="A143" s="26" t="s">
        <v>79</v>
      </c>
      <c r="B143" s="27"/>
      <c r="C143" s="23">
        <f>C141+C142</f>
        <v>5570.3648209751263</v>
      </c>
    </row>
    <row r="145" spans="3:3" x14ac:dyDescent="0.25">
      <c r="C145" s="44"/>
    </row>
  </sheetData>
  <mergeCells count="33">
    <mergeCell ref="A133:C133"/>
    <mergeCell ref="A141:B141"/>
    <mergeCell ref="A143:B143"/>
    <mergeCell ref="A101:C101"/>
    <mergeCell ref="A106:B106"/>
    <mergeCell ref="A109:C109"/>
    <mergeCell ref="A116:B116"/>
    <mergeCell ref="A119:C119"/>
    <mergeCell ref="A130:B130"/>
    <mergeCell ref="A76:B76"/>
    <mergeCell ref="A79:C79"/>
    <mergeCell ref="A82:C82"/>
    <mergeCell ref="A91:B91"/>
    <mergeCell ref="A94:C94"/>
    <mergeCell ref="A98:B98"/>
    <mergeCell ref="A53:B53"/>
    <mergeCell ref="A56:C56"/>
    <mergeCell ref="A62:B62"/>
    <mergeCell ref="A65:C65"/>
    <mergeCell ref="A71:B71"/>
    <mergeCell ref="A75:B75"/>
    <mergeCell ref="A21:C21"/>
    <mergeCell ref="A27:B27"/>
    <mergeCell ref="A30:D30"/>
    <mergeCell ref="A40:B40"/>
    <mergeCell ref="A42:B42"/>
    <mergeCell ref="A45:C45"/>
    <mergeCell ref="A1:D1"/>
    <mergeCell ref="A2:D2"/>
    <mergeCell ref="A3:D3"/>
    <mergeCell ref="A6:C6"/>
    <mergeCell ref="A16:B16"/>
    <mergeCell ref="A19:C19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showGridLines="0" topLeftCell="A55" zoomScale="115" zoomScaleNormal="115" workbookViewId="0">
      <selection activeCell="F83" sqref="F83"/>
    </sheetView>
  </sheetViews>
  <sheetFormatPr defaultRowHeight="15.75" x14ac:dyDescent="0.25"/>
  <cols>
    <col min="1" max="1" width="9.140625" style="11"/>
    <col min="2" max="2" width="72.140625" style="11" customWidth="1"/>
    <col min="3" max="3" width="18" style="11" customWidth="1"/>
    <col min="4" max="4" width="15.28515625" style="11" bestFit="1" customWidth="1"/>
    <col min="5" max="5" width="14.7109375" style="11" customWidth="1"/>
    <col min="6" max="6" width="12" style="11" customWidth="1"/>
    <col min="7" max="7" width="15.140625" style="11" customWidth="1"/>
    <col min="8" max="16384" width="9.140625" style="11"/>
  </cols>
  <sheetData>
    <row r="1" spans="1:4" ht="23.25" x14ac:dyDescent="0.35">
      <c r="A1" s="25" t="s">
        <v>80</v>
      </c>
      <c r="B1" s="25"/>
      <c r="C1" s="25"/>
      <c r="D1" s="25"/>
    </row>
    <row r="2" spans="1:4" ht="23.25" x14ac:dyDescent="0.35">
      <c r="A2" s="25" t="s">
        <v>81</v>
      </c>
      <c r="B2" s="25"/>
      <c r="C2" s="25"/>
      <c r="D2" s="25"/>
    </row>
    <row r="3" spans="1:4" x14ac:dyDescent="0.25">
      <c r="A3" s="31" t="s">
        <v>82</v>
      </c>
      <c r="B3" s="31"/>
      <c r="C3" s="31"/>
      <c r="D3" s="31"/>
    </row>
    <row r="6" spans="1:4" x14ac:dyDescent="0.25">
      <c r="A6" s="30" t="s">
        <v>11</v>
      </c>
      <c r="B6" s="30"/>
      <c r="C6" s="30"/>
    </row>
    <row r="7" spans="1:4" ht="16.5" thickBot="1" x14ac:dyDescent="0.3"/>
    <row r="8" spans="1:4" ht="16.5" thickBot="1" x14ac:dyDescent="0.3">
      <c r="A8" s="3">
        <v>1</v>
      </c>
      <c r="B8" s="4" t="s">
        <v>12</v>
      </c>
      <c r="C8" s="4" t="s">
        <v>13</v>
      </c>
    </row>
    <row r="9" spans="1:4" ht="16.5" thickBot="1" x14ac:dyDescent="0.3">
      <c r="A9" s="5" t="s">
        <v>14</v>
      </c>
      <c r="B9" s="6" t="s">
        <v>15</v>
      </c>
      <c r="C9" s="14">
        <v>1199.8</v>
      </c>
    </row>
    <row r="10" spans="1:4" ht="16.5" thickBot="1" x14ac:dyDescent="0.3">
      <c r="A10" s="5" t="s">
        <v>16</v>
      </c>
      <c r="B10" s="6" t="s">
        <v>17</v>
      </c>
      <c r="C10" s="14">
        <f>C9*30%</f>
        <v>359.94</v>
      </c>
    </row>
    <row r="11" spans="1:4" ht="16.5" thickBot="1" x14ac:dyDescent="0.3">
      <c r="A11" s="5" t="s">
        <v>18</v>
      </c>
      <c r="B11" s="6" t="s">
        <v>19</v>
      </c>
      <c r="C11" s="14"/>
    </row>
    <row r="12" spans="1:4" ht="16.5" thickBot="1" x14ac:dyDescent="0.3">
      <c r="A12" s="5" t="s">
        <v>20</v>
      </c>
      <c r="B12" s="6" t="s">
        <v>0</v>
      </c>
      <c r="C12" s="14"/>
    </row>
    <row r="13" spans="1:4" ht="16.5" thickBot="1" x14ac:dyDescent="0.3">
      <c r="A13" s="5" t="s">
        <v>21</v>
      </c>
      <c r="B13" s="6" t="s">
        <v>22</v>
      </c>
      <c r="C13" s="14"/>
    </row>
    <row r="14" spans="1:4" ht="16.5" thickBot="1" x14ac:dyDescent="0.3">
      <c r="A14" s="5" t="s">
        <v>23</v>
      </c>
      <c r="B14" s="6"/>
      <c r="C14" s="14"/>
    </row>
    <row r="15" spans="1:4" ht="16.5" thickBot="1" x14ac:dyDescent="0.3">
      <c r="A15" s="5" t="s">
        <v>24</v>
      </c>
      <c r="B15" s="6" t="s">
        <v>25</v>
      </c>
      <c r="C15" s="14"/>
    </row>
    <row r="16" spans="1:4" ht="16.5" thickBot="1" x14ac:dyDescent="0.3">
      <c r="A16" s="26" t="s">
        <v>1</v>
      </c>
      <c r="B16" s="27"/>
      <c r="C16" s="16">
        <f>SUM(C9:C15)</f>
        <v>1559.74</v>
      </c>
    </row>
    <row r="19" spans="1:4" x14ac:dyDescent="0.25">
      <c r="A19" s="28" t="s">
        <v>26</v>
      </c>
      <c r="B19" s="28"/>
      <c r="C19" s="28"/>
    </row>
    <row r="20" spans="1:4" x14ac:dyDescent="0.25">
      <c r="A20" s="2"/>
    </row>
    <row r="21" spans="1:4" x14ac:dyDescent="0.25">
      <c r="A21" s="29" t="s">
        <v>27</v>
      </c>
      <c r="B21" s="29"/>
      <c r="C21" s="29"/>
    </row>
    <row r="22" spans="1:4" ht="16.5" thickBot="1" x14ac:dyDescent="0.3"/>
    <row r="23" spans="1:4" ht="16.5" thickBot="1" x14ac:dyDescent="0.3">
      <c r="A23" s="3" t="s">
        <v>28</v>
      </c>
      <c r="B23" s="4" t="s">
        <v>29</v>
      </c>
      <c r="C23" s="4" t="s">
        <v>13</v>
      </c>
    </row>
    <row r="24" spans="1:4" ht="16.5" thickBot="1" x14ac:dyDescent="0.3">
      <c r="A24" s="5" t="s">
        <v>14</v>
      </c>
      <c r="B24" s="6" t="s">
        <v>30</v>
      </c>
      <c r="C24" s="14">
        <f>C16/12</f>
        <v>129.97833333333332</v>
      </c>
    </row>
    <row r="25" spans="1:4" ht="16.5" thickBot="1" x14ac:dyDescent="0.3">
      <c r="A25" s="5" t="s">
        <v>16</v>
      </c>
      <c r="B25" s="6" t="s">
        <v>87</v>
      </c>
      <c r="C25" s="14">
        <f>C16/12</f>
        <v>129.97833333333332</v>
      </c>
    </row>
    <row r="26" spans="1:4" ht="16.5" thickBot="1" x14ac:dyDescent="0.3">
      <c r="A26" s="33" t="s">
        <v>18</v>
      </c>
      <c r="B26" s="34" t="s">
        <v>88</v>
      </c>
      <c r="C26" s="14">
        <f>C25/3</f>
        <v>43.326111111111111</v>
      </c>
    </row>
    <row r="27" spans="1:4" ht="16.5" thickBot="1" x14ac:dyDescent="0.3">
      <c r="A27" s="26" t="s">
        <v>1</v>
      </c>
      <c r="B27" s="27"/>
      <c r="C27" s="16">
        <f>SUM(C24:C26)</f>
        <v>303.28277777777777</v>
      </c>
    </row>
    <row r="30" spans="1:4" ht="32.25" customHeight="1" x14ac:dyDescent="0.25">
      <c r="A30" s="32" t="s">
        <v>31</v>
      </c>
      <c r="B30" s="32"/>
      <c r="C30" s="32"/>
      <c r="D30" s="32"/>
    </row>
    <row r="31" spans="1:4" ht="16.5" thickBot="1" x14ac:dyDescent="0.3"/>
    <row r="32" spans="1:4" ht="16.5" thickBot="1" x14ac:dyDescent="0.3">
      <c r="A32" s="3" t="s">
        <v>32</v>
      </c>
      <c r="B32" s="4" t="s">
        <v>33</v>
      </c>
      <c r="C32" s="4" t="s">
        <v>34</v>
      </c>
      <c r="D32" s="4" t="s">
        <v>13</v>
      </c>
    </row>
    <row r="33" spans="1:4" ht="16.5" thickBot="1" x14ac:dyDescent="0.3">
      <c r="A33" s="5" t="s">
        <v>14</v>
      </c>
      <c r="B33" s="6" t="s">
        <v>35</v>
      </c>
      <c r="C33" s="8">
        <v>0.2</v>
      </c>
      <c r="D33" s="14">
        <f>(C16+C27)*C33</f>
        <v>372.60455555555558</v>
      </c>
    </row>
    <row r="34" spans="1:4" ht="16.5" thickBot="1" x14ac:dyDescent="0.3">
      <c r="A34" s="5" t="s">
        <v>16</v>
      </c>
      <c r="B34" s="6" t="s">
        <v>36</v>
      </c>
      <c r="C34" s="8">
        <v>2.5000000000000001E-2</v>
      </c>
      <c r="D34" s="14">
        <f>(C16+C27)*C34</f>
        <v>46.575569444444447</v>
      </c>
    </row>
    <row r="35" spans="1:4" ht="16.5" thickBot="1" x14ac:dyDescent="0.3">
      <c r="A35" s="5" t="s">
        <v>18</v>
      </c>
      <c r="B35" s="6" t="s">
        <v>37</v>
      </c>
      <c r="C35" s="13">
        <v>0.03</v>
      </c>
      <c r="D35" s="14">
        <f>(C16+C27)*C35</f>
        <v>55.890683333333328</v>
      </c>
    </row>
    <row r="36" spans="1:4" ht="16.5" thickBot="1" x14ac:dyDescent="0.3">
      <c r="A36" s="5" t="s">
        <v>20</v>
      </c>
      <c r="B36" s="6" t="s">
        <v>38</v>
      </c>
      <c r="C36" s="8">
        <v>1.4999999999999999E-2</v>
      </c>
      <c r="D36" s="14">
        <f>(C16+C27)*C36</f>
        <v>27.945341666666664</v>
      </c>
    </row>
    <row r="37" spans="1:4" ht="16.5" thickBot="1" x14ac:dyDescent="0.3">
      <c r="A37" s="5" t="s">
        <v>21</v>
      </c>
      <c r="B37" s="6" t="s">
        <v>39</v>
      </c>
      <c r="C37" s="8">
        <v>0.01</v>
      </c>
      <c r="D37" s="14">
        <f>(C16+C27)*C37</f>
        <v>18.630227777777776</v>
      </c>
    </row>
    <row r="38" spans="1:4" ht="16.5" thickBot="1" x14ac:dyDescent="0.3">
      <c r="A38" s="5" t="s">
        <v>23</v>
      </c>
      <c r="B38" s="6" t="s">
        <v>3</v>
      </c>
      <c r="C38" s="8">
        <v>6.0000000000000001E-3</v>
      </c>
      <c r="D38" s="14">
        <f>(C16+C16)*C38</f>
        <v>18.71688</v>
      </c>
    </row>
    <row r="39" spans="1:4" ht="16.5" thickBot="1" x14ac:dyDescent="0.3">
      <c r="A39" s="5" t="s">
        <v>24</v>
      </c>
      <c r="B39" s="6" t="s">
        <v>4</v>
      </c>
      <c r="C39" s="8">
        <v>2E-3</v>
      </c>
      <c r="D39" s="14">
        <f>(C16+C27)*C39</f>
        <v>3.7260455555555554</v>
      </c>
    </row>
    <row r="40" spans="1:4" ht="16.5" thickBot="1" x14ac:dyDescent="0.3">
      <c r="A40" s="35" t="s">
        <v>89</v>
      </c>
      <c r="B40" s="36"/>
      <c r="C40" s="37">
        <f>SUM(C33:C39)</f>
        <v>0.28800000000000003</v>
      </c>
      <c r="D40" s="38">
        <f>(C16+C27)*C40</f>
        <v>536.55056000000002</v>
      </c>
    </row>
    <row r="41" spans="1:4" ht="16.5" thickBot="1" x14ac:dyDescent="0.3">
      <c r="A41" s="5" t="s">
        <v>40</v>
      </c>
      <c r="B41" s="6" t="s">
        <v>5</v>
      </c>
      <c r="C41" s="8">
        <v>0.08</v>
      </c>
      <c r="D41" s="14">
        <f>(C16+C27)*C41</f>
        <v>149.04182222222221</v>
      </c>
    </row>
    <row r="42" spans="1:4" ht="16.5" thickBot="1" x14ac:dyDescent="0.3">
      <c r="A42" s="26" t="s">
        <v>41</v>
      </c>
      <c r="B42" s="27"/>
      <c r="C42" s="8">
        <f>SUM(C40:C41)</f>
        <v>0.36800000000000005</v>
      </c>
      <c r="D42" s="16">
        <f>SUM(D40:D41)</f>
        <v>685.59238222222223</v>
      </c>
    </row>
    <row r="45" spans="1:4" x14ac:dyDescent="0.25">
      <c r="A45" s="29" t="s">
        <v>42</v>
      </c>
      <c r="B45" s="29"/>
      <c r="C45" s="29"/>
    </row>
    <row r="46" spans="1:4" ht="16.5" thickBot="1" x14ac:dyDescent="0.3"/>
    <row r="47" spans="1:4" ht="16.5" thickBot="1" x14ac:dyDescent="0.3">
      <c r="A47" s="3" t="s">
        <v>43</v>
      </c>
      <c r="B47" s="4" t="s">
        <v>44</v>
      </c>
      <c r="C47" s="4" t="s">
        <v>13</v>
      </c>
    </row>
    <row r="48" spans="1:4" ht="16.5" thickBot="1" x14ac:dyDescent="0.3">
      <c r="A48" s="5" t="s">
        <v>14</v>
      </c>
      <c r="B48" s="6" t="s">
        <v>45</v>
      </c>
      <c r="C48" s="14">
        <f>(4.1*2*15)-(C9*50%*6%)</f>
        <v>87.005999999999986</v>
      </c>
    </row>
    <row r="49" spans="1:3" ht="16.5" thickBot="1" x14ac:dyDescent="0.3">
      <c r="A49" s="5" t="s">
        <v>16</v>
      </c>
      <c r="B49" s="6" t="s">
        <v>46</v>
      </c>
      <c r="C49" s="14">
        <f>(19*15)-(19*15*2%)</f>
        <v>279.3</v>
      </c>
    </row>
    <row r="50" spans="1:3" ht="16.5" thickBot="1" x14ac:dyDescent="0.3">
      <c r="A50" s="5" t="s">
        <v>18</v>
      </c>
      <c r="B50" s="6" t="s">
        <v>90</v>
      </c>
      <c r="C50" s="14">
        <v>95</v>
      </c>
    </row>
    <row r="51" spans="1:3" ht="16.5" thickBot="1" x14ac:dyDescent="0.3">
      <c r="A51" s="5" t="s">
        <v>20</v>
      </c>
      <c r="B51" s="6" t="s">
        <v>91</v>
      </c>
      <c r="C51" s="14">
        <v>45</v>
      </c>
    </row>
    <row r="52" spans="1:3" ht="16.5" thickBot="1" x14ac:dyDescent="0.3">
      <c r="A52" s="33" t="s">
        <v>21</v>
      </c>
      <c r="B52" s="34" t="s">
        <v>92</v>
      </c>
      <c r="C52" s="14">
        <v>5</v>
      </c>
    </row>
    <row r="53" spans="1:3" ht="16.5" thickBot="1" x14ac:dyDescent="0.3">
      <c r="A53" s="26" t="s">
        <v>1</v>
      </c>
      <c r="B53" s="27"/>
      <c r="C53" s="16">
        <f>SUM(C48:C52)</f>
        <v>511.30599999999998</v>
      </c>
    </row>
    <row r="56" spans="1:3" x14ac:dyDescent="0.25">
      <c r="A56" s="29" t="s">
        <v>47</v>
      </c>
      <c r="B56" s="29"/>
      <c r="C56" s="29"/>
    </row>
    <row r="57" spans="1:3" ht="16.5" thickBot="1" x14ac:dyDescent="0.3"/>
    <row r="58" spans="1:3" ht="16.5" thickBot="1" x14ac:dyDescent="0.3">
      <c r="A58" s="3">
        <v>2</v>
      </c>
      <c r="B58" s="4" t="s">
        <v>48</v>
      </c>
      <c r="C58" s="4" t="s">
        <v>13</v>
      </c>
    </row>
    <row r="59" spans="1:3" ht="16.5" thickBot="1" x14ac:dyDescent="0.3">
      <c r="A59" s="5" t="s">
        <v>28</v>
      </c>
      <c r="B59" s="6" t="s">
        <v>29</v>
      </c>
      <c r="C59" s="15">
        <f>C27</f>
        <v>303.28277777777777</v>
      </c>
    </row>
    <row r="60" spans="1:3" ht="16.5" thickBot="1" x14ac:dyDescent="0.3">
      <c r="A60" s="5" t="s">
        <v>32</v>
      </c>
      <c r="B60" s="6" t="s">
        <v>33</v>
      </c>
      <c r="C60" s="15">
        <f>D42</f>
        <v>685.59238222222223</v>
      </c>
    </row>
    <row r="61" spans="1:3" ht="16.5" thickBot="1" x14ac:dyDescent="0.3">
      <c r="A61" s="5" t="s">
        <v>43</v>
      </c>
      <c r="B61" s="6" t="s">
        <v>44</v>
      </c>
      <c r="C61" s="15">
        <f>C53</f>
        <v>511.30599999999998</v>
      </c>
    </row>
    <row r="62" spans="1:3" ht="16.5" thickBot="1" x14ac:dyDescent="0.3">
      <c r="A62" s="26" t="s">
        <v>1</v>
      </c>
      <c r="B62" s="27"/>
      <c r="C62" s="17">
        <f>SUM(C59:C61)</f>
        <v>1500.1811600000001</v>
      </c>
    </row>
    <row r="63" spans="1:3" x14ac:dyDescent="0.25">
      <c r="A63" s="1"/>
    </row>
    <row r="65" spans="1:4" x14ac:dyDescent="0.25">
      <c r="A65" s="28" t="s">
        <v>49</v>
      </c>
      <c r="B65" s="28"/>
      <c r="C65" s="28"/>
    </row>
    <row r="66" spans="1:4" ht="16.5" thickBot="1" x14ac:dyDescent="0.3"/>
    <row r="67" spans="1:4" ht="16.5" thickBot="1" x14ac:dyDescent="0.3">
      <c r="A67" s="3">
        <v>3</v>
      </c>
      <c r="B67" s="4" t="s">
        <v>50</v>
      </c>
      <c r="C67" s="4" t="s">
        <v>13</v>
      </c>
    </row>
    <row r="68" spans="1:4" ht="16.5" thickBot="1" x14ac:dyDescent="0.3">
      <c r="A68" s="5" t="s">
        <v>14</v>
      </c>
      <c r="B68" s="9" t="s">
        <v>51</v>
      </c>
      <c r="C68" s="19">
        <f>(C16+C62-D40)/12</f>
        <v>210.28088333333332</v>
      </c>
      <c r="D68" s="18"/>
    </row>
    <row r="69" spans="1:4" ht="16.5" thickBot="1" x14ac:dyDescent="0.3">
      <c r="A69" s="5" t="s">
        <v>16</v>
      </c>
      <c r="B69" s="9" t="s">
        <v>52</v>
      </c>
      <c r="C69" s="42">
        <f>C68*8%</f>
        <v>16.822470666666668</v>
      </c>
    </row>
    <row r="70" spans="1:4" ht="16.5" thickBot="1" x14ac:dyDescent="0.3">
      <c r="A70" s="5" t="s">
        <v>18</v>
      </c>
      <c r="B70" s="9" t="s">
        <v>53</v>
      </c>
      <c r="C70" s="42">
        <f>(D41*50%)</f>
        <v>74.520911111111104</v>
      </c>
    </row>
    <row r="71" spans="1:4" ht="16.5" thickBot="1" x14ac:dyDescent="0.3">
      <c r="A71" s="40" t="s">
        <v>93</v>
      </c>
      <c r="B71" s="41"/>
      <c r="C71" s="16">
        <f>(C68+C70)*57.32%</f>
        <v>163.24838857555557</v>
      </c>
    </row>
    <row r="72" spans="1:4" ht="16.5" thickBot="1" x14ac:dyDescent="0.3">
      <c r="A72" s="5" t="s">
        <v>20</v>
      </c>
      <c r="B72" s="39" t="s">
        <v>54</v>
      </c>
      <c r="C72" s="42">
        <f>(C16+C62)/12</f>
        <v>254.99342999999999</v>
      </c>
    </row>
    <row r="73" spans="1:4" ht="16.5" thickBot="1" x14ac:dyDescent="0.3">
      <c r="A73" s="5" t="s">
        <v>21</v>
      </c>
      <c r="B73" s="9" t="s">
        <v>55</v>
      </c>
      <c r="C73" s="14">
        <f>(C72*C42)</f>
        <v>93.837582240000003</v>
      </c>
    </row>
    <row r="74" spans="1:4" ht="16.5" thickBot="1" x14ac:dyDescent="0.3">
      <c r="A74" s="5" t="s">
        <v>23</v>
      </c>
      <c r="B74" s="9" t="s">
        <v>56</v>
      </c>
      <c r="C74" s="14">
        <f>C70</f>
        <v>74.520911111111104</v>
      </c>
    </row>
    <row r="75" spans="1:4" ht="16.5" thickBot="1" x14ac:dyDescent="0.3">
      <c r="A75" s="40" t="s">
        <v>94</v>
      </c>
      <c r="B75" s="41"/>
      <c r="C75" s="16">
        <f>(C72+C74)*6.37%</f>
        <v>20.990063528777778</v>
      </c>
    </row>
    <row r="76" spans="1:4" ht="16.5" thickBot="1" x14ac:dyDescent="0.3">
      <c r="A76" s="26" t="s">
        <v>1</v>
      </c>
      <c r="B76" s="27"/>
      <c r="C76" s="43">
        <f>(C71+C75)-5.76</f>
        <v>178.47845210433334</v>
      </c>
    </row>
    <row r="79" spans="1:4" x14ac:dyDescent="0.25">
      <c r="A79" s="28" t="s">
        <v>57</v>
      </c>
      <c r="B79" s="28"/>
      <c r="C79" s="28"/>
    </row>
    <row r="82" spans="1:4" x14ac:dyDescent="0.25">
      <c r="A82" s="29" t="s">
        <v>58</v>
      </c>
      <c r="B82" s="29"/>
      <c r="C82" s="29"/>
    </row>
    <row r="83" spans="1:4" ht="16.5" thickBot="1" x14ac:dyDescent="0.3">
      <c r="A83" s="2"/>
    </row>
    <row r="84" spans="1:4" ht="16.5" thickBot="1" x14ac:dyDescent="0.3">
      <c r="A84" s="3" t="s">
        <v>59</v>
      </c>
      <c r="B84" s="4" t="s">
        <v>60</v>
      </c>
      <c r="C84" s="4" t="s">
        <v>13</v>
      </c>
    </row>
    <row r="85" spans="1:4" ht="16.5" thickBot="1" x14ac:dyDescent="0.3">
      <c r="A85" s="5" t="s">
        <v>14</v>
      </c>
      <c r="B85" s="6" t="s">
        <v>2</v>
      </c>
      <c r="C85" s="45"/>
    </row>
    <row r="86" spans="1:4" ht="16.5" thickBot="1" x14ac:dyDescent="0.3">
      <c r="A86" s="5" t="s">
        <v>16</v>
      </c>
      <c r="B86" s="6" t="s">
        <v>60</v>
      </c>
      <c r="C86" s="15">
        <f>(C76+C62+C16)/30*21.3562/12</f>
        <v>192.11086054450718</v>
      </c>
      <c r="D86" s="44"/>
    </row>
    <row r="87" spans="1:4" ht="16.5" thickBot="1" x14ac:dyDescent="0.3">
      <c r="A87" s="5" t="s">
        <v>18</v>
      </c>
      <c r="B87" s="6" t="s">
        <v>61</v>
      </c>
      <c r="C87" s="15"/>
    </row>
    <row r="88" spans="1:4" ht="16.5" thickBot="1" x14ac:dyDescent="0.3">
      <c r="A88" s="5" t="s">
        <v>20</v>
      </c>
      <c r="B88" s="6" t="s">
        <v>62</v>
      </c>
      <c r="C88" s="15"/>
    </row>
    <row r="89" spans="1:4" ht="16.5" thickBot="1" x14ac:dyDescent="0.3">
      <c r="A89" s="5" t="s">
        <v>21</v>
      </c>
      <c r="B89" s="6" t="s">
        <v>63</v>
      </c>
      <c r="C89" s="15"/>
    </row>
    <row r="90" spans="1:4" ht="16.5" thickBot="1" x14ac:dyDescent="0.3">
      <c r="A90" s="5" t="s">
        <v>23</v>
      </c>
      <c r="B90" s="6" t="s">
        <v>25</v>
      </c>
      <c r="C90" s="7"/>
    </row>
    <row r="91" spans="1:4" ht="16.5" thickBot="1" x14ac:dyDescent="0.3">
      <c r="A91" s="26" t="s">
        <v>41</v>
      </c>
      <c r="B91" s="27"/>
      <c r="C91" s="17">
        <f>SUM(C85:C90)</f>
        <v>192.11086054450718</v>
      </c>
    </row>
    <row r="94" spans="1:4" x14ac:dyDescent="0.25">
      <c r="A94" s="29" t="s">
        <v>64</v>
      </c>
      <c r="B94" s="29"/>
      <c r="C94" s="29"/>
    </row>
    <row r="95" spans="1:4" ht="16.5" thickBot="1" x14ac:dyDescent="0.3">
      <c r="A95" s="2"/>
    </row>
    <row r="96" spans="1:4" ht="16.5" thickBot="1" x14ac:dyDescent="0.3">
      <c r="A96" s="3" t="s">
        <v>65</v>
      </c>
      <c r="B96" s="4" t="s">
        <v>66</v>
      </c>
      <c r="C96" s="4" t="s">
        <v>13</v>
      </c>
    </row>
    <row r="97" spans="1:3" ht="16.5" thickBot="1" x14ac:dyDescent="0.3">
      <c r="A97" s="5" t="s">
        <v>14</v>
      </c>
      <c r="B97" s="6" t="s">
        <v>83</v>
      </c>
      <c r="C97" s="7">
        <v>0</v>
      </c>
    </row>
    <row r="98" spans="1:3" ht="16.5" thickBot="1" x14ac:dyDescent="0.3">
      <c r="A98" s="26" t="s">
        <v>1</v>
      </c>
      <c r="B98" s="27"/>
      <c r="C98" s="16">
        <v>0</v>
      </c>
    </row>
    <row r="101" spans="1:3" x14ac:dyDescent="0.25">
      <c r="A101" s="29" t="s">
        <v>67</v>
      </c>
      <c r="B101" s="29"/>
      <c r="C101" s="29"/>
    </row>
    <row r="102" spans="1:3" ht="16.5" thickBot="1" x14ac:dyDescent="0.3">
      <c r="A102" s="2"/>
    </row>
    <row r="103" spans="1:3" ht="16.5" thickBot="1" x14ac:dyDescent="0.3">
      <c r="A103" s="3">
        <v>4</v>
      </c>
      <c r="B103" s="46" t="s">
        <v>68</v>
      </c>
      <c r="C103" s="4" t="s">
        <v>13</v>
      </c>
    </row>
    <row r="104" spans="1:3" ht="16.5" thickBot="1" x14ac:dyDescent="0.3">
      <c r="A104" s="5" t="s">
        <v>59</v>
      </c>
      <c r="B104" s="6" t="s">
        <v>60</v>
      </c>
      <c r="C104" s="15">
        <f>C91</f>
        <v>192.11086054450718</v>
      </c>
    </row>
    <row r="105" spans="1:3" ht="16.5" thickBot="1" x14ac:dyDescent="0.3">
      <c r="A105" s="5" t="s">
        <v>65</v>
      </c>
      <c r="B105" s="6" t="s">
        <v>66</v>
      </c>
      <c r="C105" s="15">
        <f>(C16+C62+C76)/(220)*15</f>
        <v>220.79997355256819</v>
      </c>
    </row>
    <row r="106" spans="1:3" ht="16.5" thickBot="1" x14ac:dyDescent="0.3">
      <c r="A106" s="26" t="s">
        <v>1</v>
      </c>
      <c r="B106" s="27"/>
      <c r="C106" s="17">
        <f>SUM(C104:C105)</f>
        <v>412.91083409707539</v>
      </c>
    </row>
    <row r="109" spans="1:3" x14ac:dyDescent="0.25">
      <c r="A109" s="28" t="s">
        <v>69</v>
      </c>
      <c r="B109" s="28"/>
      <c r="C109" s="28"/>
    </row>
    <row r="110" spans="1:3" ht="16.5" thickBot="1" x14ac:dyDescent="0.3"/>
    <row r="111" spans="1:3" ht="16.5" thickBot="1" x14ac:dyDescent="0.3">
      <c r="A111" s="3">
        <v>5</v>
      </c>
      <c r="B111" s="10" t="s">
        <v>6</v>
      </c>
      <c r="C111" s="4" t="s">
        <v>13</v>
      </c>
    </row>
    <row r="112" spans="1:3" ht="16.5" thickBot="1" x14ac:dyDescent="0.3">
      <c r="A112" s="5" t="s">
        <v>14</v>
      </c>
      <c r="B112" s="6" t="s">
        <v>70</v>
      </c>
      <c r="C112" s="14"/>
    </row>
    <row r="113" spans="1:4" ht="16.5" thickBot="1" x14ac:dyDescent="0.3">
      <c r="A113" s="5" t="s">
        <v>16</v>
      </c>
      <c r="B113" s="6" t="s">
        <v>71</v>
      </c>
      <c r="C113" s="14"/>
    </row>
    <row r="114" spans="1:4" ht="16.5" thickBot="1" x14ac:dyDescent="0.3">
      <c r="A114" s="5" t="s">
        <v>18</v>
      </c>
      <c r="B114" s="6" t="s">
        <v>72</v>
      </c>
      <c r="C114" s="14"/>
    </row>
    <row r="115" spans="1:4" ht="16.5" thickBot="1" x14ac:dyDescent="0.3">
      <c r="A115" s="5" t="s">
        <v>20</v>
      </c>
      <c r="B115" s="6" t="s">
        <v>95</v>
      </c>
      <c r="C115" s="14">
        <f>(C106+C76+C62+C16)*3.05%</f>
        <v>111.36496860914296</v>
      </c>
    </row>
    <row r="116" spans="1:4" ht="16.5" thickBot="1" x14ac:dyDescent="0.3">
      <c r="A116" s="26" t="s">
        <v>41</v>
      </c>
      <c r="B116" s="27"/>
      <c r="C116" s="16">
        <f>SUM(C112:C115)</f>
        <v>111.36496860914296</v>
      </c>
    </row>
    <row r="119" spans="1:4" x14ac:dyDescent="0.25">
      <c r="A119" s="28" t="s">
        <v>73</v>
      </c>
      <c r="B119" s="28"/>
      <c r="C119" s="28"/>
    </row>
    <row r="120" spans="1:4" ht="16.5" thickBot="1" x14ac:dyDescent="0.3"/>
    <row r="121" spans="1:4" ht="16.5" thickBot="1" x14ac:dyDescent="0.3">
      <c r="A121" s="3">
        <v>6</v>
      </c>
      <c r="B121" s="10" t="s">
        <v>7</v>
      </c>
      <c r="C121" s="4" t="s">
        <v>34</v>
      </c>
      <c r="D121" s="4" t="s">
        <v>13</v>
      </c>
    </row>
    <row r="122" spans="1:4" ht="16.5" thickBot="1" x14ac:dyDescent="0.3">
      <c r="A122" s="5" t="s">
        <v>14</v>
      </c>
      <c r="B122" s="6" t="s">
        <v>8</v>
      </c>
      <c r="C122" s="20">
        <v>0.06</v>
      </c>
      <c r="D122" s="15"/>
    </row>
    <row r="123" spans="1:4" ht="16.5" thickBot="1" x14ac:dyDescent="0.3">
      <c r="A123" s="5" t="s">
        <v>16</v>
      </c>
      <c r="B123" s="6" t="s">
        <v>10</v>
      </c>
      <c r="C123" s="21">
        <v>6.7900000000000002E-2</v>
      </c>
      <c r="D123" s="15"/>
    </row>
    <row r="124" spans="1:4" ht="16.5" thickBot="1" x14ac:dyDescent="0.3">
      <c r="A124" s="5" t="s">
        <v>18</v>
      </c>
      <c r="B124" s="6" t="s">
        <v>9</v>
      </c>
      <c r="C124" s="20"/>
      <c r="D124" s="15"/>
    </row>
    <row r="125" spans="1:4" ht="16.5" thickBot="1" x14ac:dyDescent="0.3">
      <c r="A125" s="5"/>
      <c r="B125" s="6" t="s">
        <v>84</v>
      </c>
      <c r="C125" s="21">
        <v>6.4999999999999997E-3</v>
      </c>
      <c r="D125" s="15"/>
    </row>
    <row r="126" spans="1:4" ht="16.5" thickBot="1" x14ac:dyDescent="0.3">
      <c r="A126" s="5"/>
      <c r="B126" s="6" t="s">
        <v>85</v>
      </c>
      <c r="C126" s="21">
        <v>0.03</v>
      </c>
      <c r="D126" s="15"/>
    </row>
    <row r="127" spans="1:4" ht="16.5" thickBot="1" x14ac:dyDescent="0.3">
      <c r="A127" s="5"/>
      <c r="B127" s="6" t="s">
        <v>74</v>
      </c>
      <c r="C127" s="20"/>
      <c r="D127" s="15"/>
    </row>
    <row r="128" spans="1:4" ht="16.5" thickBot="1" x14ac:dyDescent="0.3">
      <c r="A128" s="5"/>
      <c r="B128" s="6" t="s">
        <v>86</v>
      </c>
      <c r="C128" s="20">
        <v>0.05</v>
      </c>
      <c r="D128" s="15"/>
    </row>
    <row r="129" spans="1:6" ht="16.5" thickBot="1" x14ac:dyDescent="0.3">
      <c r="A129" s="33"/>
      <c r="B129" s="6"/>
      <c r="C129" s="48">
        <v>0.25354900000000002</v>
      </c>
      <c r="D129" s="15">
        <f>(C16+C62+C76+C106+C116)*C129</f>
        <v>954.02258874980078</v>
      </c>
      <c r="E129" s="47"/>
      <c r="F129" s="44"/>
    </row>
    <row r="130" spans="1:6" ht="16.5" thickBot="1" x14ac:dyDescent="0.3">
      <c r="A130" s="26" t="s">
        <v>41</v>
      </c>
      <c r="B130" s="27"/>
      <c r="C130" s="21"/>
      <c r="D130" s="17">
        <f>D129</f>
        <v>954.02258874980078</v>
      </c>
    </row>
    <row r="133" spans="1:6" x14ac:dyDescent="0.25">
      <c r="A133" s="28" t="s">
        <v>75</v>
      </c>
      <c r="B133" s="28"/>
      <c r="C133" s="28"/>
    </row>
    <row r="134" spans="1:6" ht="16.5" thickBot="1" x14ac:dyDescent="0.3"/>
    <row r="135" spans="1:6" ht="16.5" thickBot="1" x14ac:dyDescent="0.3">
      <c r="A135" s="3"/>
      <c r="B135" s="4" t="s">
        <v>76</v>
      </c>
      <c r="C135" s="4" t="s">
        <v>13</v>
      </c>
    </row>
    <row r="136" spans="1:6" ht="16.5" thickBot="1" x14ac:dyDescent="0.3">
      <c r="A136" s="12" t="s">
        <v>14</v>
      </c>
      <c r="B136" s="6" t="s">
        <v>11</v>
      </c>
      <c r="C136" s="22">
        <f>C16</f>
        <v>1559.74</v>
      </c>
    </row>
    <row r="137" spans="1:6" ht="16.5" thickBot="1" x14ac:dyDescent="0.3">
      <c r="A137" s="12" t="s">
        <v>16</v>
      </c>
      <c r="B137" s="6" t="s">
        <v>26</v>
      </c>
      <c r="C137" s="22">
        <f>C62</f>
        <v>1500.1811600000001</v>
      </c>
    </row>
    <row r="138" spans="1:6" ht="16.5" thickBot="1" x14ac:dyDescent="0.3">
      <c r="A138" s="12" t="s">
        <v>18</v>
      </c>
      <c r="B138" s="6" t="s">
        <v>49</v>
      </c>
      <c r="C138" s="22">
        <f>C76</f>
        <v>178.47845210433334</v>
      </c>
    </row>
    <row r="139" spans="1:6" ht="16.5" thickBot="1" x14ac:dyDescent="0.3">
      <c r="A139" s="12" t="s">
        <v>20</v>
      </c>
      <c r="B139" s="49" t="s">
        <v>57</v>
      </c>
      <c r="C139" s="22">
        <f>C106</f>
        <v>412.91083409707539</v>
      </c>
    </row>
    <row r="140" spans="1:6" ht="16.5" thickBot="1" x14ac:dyDescent="0.3">
      <c r="A140" s="12" t="s">
        <v>21</v>
      </c>
      <c r="B140" s="6" t="s">
        <v>69</v>
      </c>
      <c r="C140" s="22">
        <f>C116</f>
        <v>111.36496860914296</v>
      </c>
    </row>
    <row r="141" spans="1:6" ht="16.5" thickBot="1" x14ac:dyDescent="0.3">
      <c r="A141" s="26" t="s">
        <v>77</v>
      </c>
      <c r="B141" s="27"/>
      <c r="C141" s="22">
        <f>SUM(C136:C140)</f>
        <v>3762.675414810552</v>
      </c>
    </row>
    <row r="142" spans="1:6" ht="16.5" thickBot="1" x14ac:dyDescent="0.3">
      <c r="A142" s="12" t="s">
        <v>23</v>
      </c>
      <c r="B142" s="6" t="s">
        <v>78</v>
      </c>
      <c r="C142" s="22">
        <f>D130</f>
        <v>954.02258874980078</v>
      </c>
    </row>
    <row r="143" spans="1:6" ht="16.5" thickBot="1" x14ac:dyDescent="0.3">
      <c r="A143" s="26" t="s">
        <v>79</v>
      </c>
      <c r="B143" s="27"/>
      <c r="C143" s="23">
        <f>C141+C142</f>
        <v>4716.6980035603528</v>
      </c>
    </row>
    <row r="145" spans="3:3" x14ac:dyDescent="0.25">
      <c r="C145" s="44"/>
    </row>
  </sheetData>
  <mergeCells count="33">
    <mergeCell ref="A3:D3"/>
    <mergeCell ref="A21:C21"/>
    <mergeCell ref="A42:B42"/>
    <mergeCell ref="A30:D30"/>
    <mergeCell ref="A141:B141"/>
    <mergeCell ref="A40:B40"/>
    <mergeCell ref="A71:B71"/>
    <mergeCell ref="A75:B75"/>
    <mergeCell ref="A143:B143"/>
    <mergeCell ref="A133:C133"/>
    <mergeCell ref="A79:C79"/>
    <mergeCell ref="A91:B91"/>
    <mergeCell ref="A82:C82"/>
    <mergeCell ref="A98:B98"/>
    <mergeCell ref="A94:C94"/>
    <mergeCell ref="A106:B106"/>
    <mergeCell ref="A101:C101"/>
    <mergeCell ref="A1:D1"/>
    <mergeCell ref="A2:D2"/>
    <mergeCell ref="A116:B116"/>
    <mergeCell ref="A109:C109"/>
    <mergeCell ref="A130:B130"/>
    <mergeCell ref="A119:C119"/>
    <mergeCell ref="A53:B53"/>
    <mergeCell ref="A45:C45"/>
    <mergeCell ref="A62:B62"/>
    <mergeCell ref="A56:C56"/>
    <mergeCell ref="A76:B76"/>
    <mergeCell ref="A65:C65"/>
    <mergeCell ref="A16:B16"/>
    <mergeCell ref="A6:C6"/>
    <mergeCell ref="A27:B27"/>
    <mergeCell ref="A19:C19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2019 NOTURNO CUIABÁ</vt:lpstr>
      <vt:lpstr>2019 DIURNO CUIABÁ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ELIEZER GENTIL DE SOUZA</cp:lastModifiedBy>
  <cp:lastPrinted>2019-09-23T18:03:00Z</cp:lastPrinted>
  <dcterms:created xsi:type="dcterms:W3CDTF">2018-01-23T19:35:16Z</dcterms:created>
  <dcterms:modified xsi:type="dcterms:W3CDTF">2019-09-23T18:07:10Z</dcterms:modified>
</cp:coreProperties>
</file>