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c110da7b8122e8/Documentos/MUSEU/TR VIGILANCIA 2024/PESQUISA PREÇOS/"/>
    </mc:Choice>
  </mc:AlternateContent>
  <xr:revisionPtr revIDLastSave="0" documentId="8_{86C89B94-B775-4F6B-85D4-BE16C48BE878}" xr6:coauthVersionLast="47" xr6:coauthVersionMax="47" xr10:uidLastSave="{00000000-0000-0000-0000-000000000000}"/>
  <bookViews>
    <workbookView xWindow="-120" yWindow="-120" windowWidth="20730" windowHeight="11040" firstSheet="1" xr2:uid="{767EA071-F730-4E4F-9436-11043DD19870}"/>
  </bookViews>
  <sheets>
    <sheet name="Serviços de Vigia" sheetId="31" r:id="rId1"/>
    <sheet name="Uniformes" sheetId="28" r:id="rId2"/>
    <sheet name="Retroativo_SJDR" sheetId="3" state="hidden" r:id="rId3"/>
    <sheet name="Retroativo_Sabará" sheetId="6" state="hidden" r:id="rId4"/>
    <sheet name="Retroativo_Diamantina" sheetId="10" state="hidden" r:id="rId5"/>
    <sheet name="Resumo STR" sheetId="32" r:id="rId6"/>
  </sheets>
  <definedNames>
    <definedName name="_xlnm.Print_Area" localSheetId="4">Retroativo_Diamantina!$A$1:$N$33</definedName>
    <definedName name="_xlnm.Print_Area" localSheetId="3">Retroativo_Sabará!$A$1:$N$33</definedName>
    <definedName name="_xlnm.Print_Area" localSheetId="2">Retroativo_SJDR!$A$1:$N$33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8" l="1"/>
  <c r="O8" i="28"/>
  <c r="L8" i="28"/>
  <c r="N8" i="28"/>
  <c r="O19" i="28"/>
  <c r="N18" i="28"/>
  <c r="N17" i="28"/>
  <c r="N16" i="28"/>
  <c r="N15" i="28"/>
  <c r="N14" i="28"/>
  <c r="N13" i="28"/>
  <c r="N12" i="28"/>
  <c r="N11" i="28"/>
  <c r="N10" i="28"/>
  <c r="N9" i="28"/>
  <c r="I63" i="31"/>
  <c r="J63" i="31"/>
  <c r="L18" i="28"/>
  <c r="O18" i="28" s="1"/>
  <c r="M69" i="31"/>
  <c r="H4" i="32"/>
  <c r="J64" i="31"/>
  <c r="I85" i="31"/>
  <c r="I83" i="31"/>
  <c r="I82" i="31"/>
  <c r="L17" i="28"/>
  <c r="L16" i="28"/>
  <c r="O16" i="28" s="1"/>
  <c r="L15" i="28"/>
  <c r="O15" i="28" s="1"/>
  <c r="L14" i="28"/>
  <c r="O14" i="28" s="1"/>
  <c r="L13" i="28"/>
  <c r="O13" i="28" s="1"/>
  <c r="L12" i="28"/>
  <c r="O12" i="28" s="1"/>
  <c r="L11" i="28"/>
  <c r="O11" i="28" s="1"/>
  <c r="L10" i="28"/>
  <c r="O10" i="28" s="1"/>
  <c r="L9" i="28"/>
  <c r="O9" i="28" s="1"/>
  <c r="I47" i="31"/>
  <c r="J32" i="31"/>
  <c r="I97" i="31"/>
  <c r="I96" i="31"/>
  <c r="I92" i="31"/>
  <c r="I46" i="31"/>
  <c r="I152" i="31"/>
  <c r="I129" i="31"/>
  <c r="C114" i="31"/>
  <c r="C113" i="31"/>
  <c r="C112" i="31"/>
  <c r="I95" i="31"/>
  <c r="I94" i="31"/>
  <c r="I93" i="31"/>
  <c r="C77" i="31"/>
  <c r="C76" i="31"/>
  <c r="C75" i="31"/>
  <c r="I59" i="31"/>
  <c r="I48" i="31"/>
  <c r="I12" i="31"/>
  <c r="I10" i="31"/>
  <c r="I86" i="31" l="1"/>
  <c r="I102" i="31"/>
  <c r="O17" i="28"/>
  <c r="J119" i="31"/>
  <c r="I136" i="31"/>
  <c r="I133" i="31"/>
  <c r="I99" i="31"/>
  <c r="J71" i="31"/>
  <c r="I75" i="31"/>
  <c r="I151" i="31"/>
  <c r="I29" i="31"/>
  <c r="I76" i="31"/>
  <c r="I100" i="31" l="1"/>
  <c r="I101" i="31" s="1"/>
  <c r="J77" i="31"/>
  <c r="J40" i="31"/>
  <c r="I88" i="31"/>
  <c r="J47" i="31" l="1"/>
  <c r="I103" i="31"/>
  <c r="I113" i="31" s="1"/>
  <c r="J86" i="31"/>
  <c r="J92" i="31"/>
  <c r="J83" i="31"/>
  <c r="J84" i="31"/>
  <c r="J82" i="31"/>
  <c r="J100" i="31"/>
  <c r="J94" i="31"/>
  <c r="J123" i="31"/>
  <c r="J146" i="31" s="1"/>
  <c r="J142" i="31"/>
  <c r="J108" i="31"/>
  <c r="J109" i="31" s="1"/>
  <c r="J98" i="31"/>
  <c r="J46" i="31"/>
  <c r="J48" i="31" s="1"/>
  <c r="J51" i="31" s="1"/>
  <c r="J85" i="31"/>
  <c r="J93" i="31"/>
  <c r="J95" i="31"/>
  <c r="J96" i="31"/>
  <c r="J97" i="31"/>
  <c r="J87" i="31"/>
  <c r="J99" i="31" l="1"/>
  <c r="J101" i="31" s="1"/>
  <c r="J102" i="31" s="1"/>
  <c r="J58" i="31"/>
  <c r="J57" i="31"/>
  <c r="J56" i="31"/>
  <c r="J55" i="31"/>
  <c r="J54" i="31"/>
  <c r="J52" i="31"/>
  <c r="J53" i="31"/>
  <c r="J88" i="31"/>
  <c r="J144" i="31" s="1"/>
  <c r="J75" i="31"/>
  <c r="J59" i="31"/>
  <c r="J76" i="31" s="1"/>
  <c r="J103" i="31" l="1"/>
  <c r="J113" i="31" s="1"/>
  <c r="J78" i="31"/>
  <c r="J143" i="31" s="1"/>
  <c r="J115" i="31" l="1"/>
  <c r="J145" i="31" s="1"/>
  <c r="J147" i="31" s="1"/>
  <c r="J127" i="31"/>
  <c r="J128" i="31" l="1"/>
  <c r="J137" i="31" l="1"/>
  <c r="J138" i="31" s="1"/>
  <c r="J132" i="31"/>
  <c r="J131" i="31"/>
  <c r="J130" i="31"/>
  <c r="J139" i="31"/>
  <c r="J129" i="31"/>
  <c r="J133" i="31"/>
  <c r="J148" i="31" s="1"/>
  <c r="J149" i="31" s="1"/>
  <c r="I154" i="31" s="1"/>
  <c r="I4" i="32" s="1"/>
  <c r="J157" i="31" l="1"/>
  <c r="J155" i="31"/>
  <c r="J156" i="31" s="1"/>
  <c r="J4" i="32"/>
  <c r="K4" i="32" s="1"/>
  <c r="E29" i="10" l="1"/>
  <c r="E28" i="10"/>
  <c r="E27" i="10"/>
  <c r="E26" i="10"/>
  <c r="E24" i="10"/>
  <c r="E23" i="10"/>
  <c r="H31" i="10" l="1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I11" i="10"/>
  <c r="H7" i="10"/>
  <c r="H6" i="10"/>
  <c r="H5" i="10"/>
  <c r="H4" i="10"/>
  <c r="H3" i="10"/>
  <c r="H2" i="10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I11" i="6"/>
  <c r="H7" i="6"/>
  <c r="H6" i="6"/>
  <c r="H5" i="6"/>
  <c r="H4" i="6"/>
  <c r="H3" i="6"/>
  <c r="H2" i="6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I11" i="3"/>
  <c r="H7" i="3"/>
  <c r="H6" i="3"/>
  <c r="H5" i="3"/>
  <c r="H4" i="3"/>
  <c r="H3" i="3"/>
  <c r="H2" i="3"/>
  <c r="M20" i="3" l="1"/>
  <c r="M15" i="3"/>
  <c r="M16" i="3"/>
  <c r="M13" i="3" l="1"/>
  <c r="E13" i="3" s="1"/>
  <c r="F13" i="3" s="1"/>
  <c r="M17" i="3"/>
  <c r="E17" i="3" s="1"/>
  <c r="F17" i="3" s="1"/>
  <c r="M12" i="3"/>
  <c r="E12" i="3" s="1"/>
  <c r="F12" i="3" s="1"/>
  <c r="M19" i="3"/>
  <c r="E19" i="3" s="1"/>
  <c r="F19" i="3" s="1"/>
  <c r="E15" i="3"/>
  <c r="F15" i="3" s="1"/>
  <c r="M14" i="3"/>
  <c r="E14" i="3" s="1"/>
  <c r="F14" i="3" s="1"/>
  <c r="M21" i="3"/>
  <c r="E21" i="3" s="1"/>
  <c r="F21" i="3" s="1"/>
  <c r="M18" i="3"/>
  <c r="E18" i="3" s="1"/>
  <c r="F18" i="3" s="1"/>
  <c r="E20" i="3"/>
  <c r="F20" i="3" s="1"/>
  <c r="M20" i="6"/>
  <c r="M18" i="6"/>
  <c r="M16" i="6"/>
  <c r="M14" i="6"/>
  <c r="M12" i="6"/>
  <c r="M21" i="6"/>
  <c r="M17" i="6"/>
  <c r="M13" i="6"/>
  <c r="M19" i="6"/>
  <c r="M15" i="6"/>
  <c r="M23" i="6"/>
  <c r="M24" i="6"/>
  <c r="M30" i="6"/>
  <c r="M28" i="6"/>
  <c r="M26" i="6"/>
  <c r="M31" i="6"/>
  <c r="M27" i="6"/>
  <c r="M29" i="6"/>
  <c r="E30" i="6"/>
  <c r="E16" i="3"/>
  <c r="F16" i="3" s="1"/>
  <c r="M24" i="3"/>
  <c r="M23" i="3"/>
  <c r="E23" i="6" l="1"/>
  <c r="E26" i="6"/>
  <c r="E31" i="6"/>
  <c r="E29" i="6"/>
  <c r="E24" i="6"/>
  <c r="E28" i="6"/>
  <c r="E19" i="6"/>
  <c r="E15" i="6"/>
  <c r="E20" i="6"/>
  <c r="E17" i="6"/>
  <c r="M21" i="10"/>
  <c r="M19" i="10"/>
  <c r="M17" i="10"/>
  <c r="M15" i="10"/>
  <c r="M13" i="10"/>
  <c r="M16" i="10"/>
  <c r="M20" i="10"/>
  <c r="M14" i="10"/>
  <c r="M18" i="10"/>
  <c r="M12" i="10"/>
  <c r="M31" i="3"/>
  <c r="M29" i="3"/>
  <c r="M27" i="3"/>
  <c r="M30" i="3"/>
  <c r="M28" i="3"/>
  <c r="M26" i="3"/>
  <c r="E21" i="6"/>
  <c r="E16" i="10"/>
  <c r="F16" i="10" s="1"/>
  <c r="E14" i="10"/>
  <c r="F14" i="10" s="1"/>
  <c r="E14" i="6"/>
  <c r="E23" i="3"/>
  <c r="M24" i="10"/>
  <c r="M23" i="10"/>
  <c r="E12" i="6"/>
  <c r="E16" i="6"/>
  <c r="M31" i="10"/>
  <c r="M29" i="10"/>
  <c r="M27" i="10"/>
  <c r="M28" i="10"/>
  <c r="M30" i="10"/>
  <c r="M26" i="10"/>
  <c r="E27" i="6"/>
  <c r="E13" i="6"/>
  <c r="E18" i="6"/>
  <c r="E24" i="3"/>
  <c r="E19" i="10" l="1"/>
  <c r="F19" i="10" s="1"/>
  <c r="E12" i="10"/>
  <c r="F12" i="10" s="1"/>
  <c r="E18" i="10"/>
  <c r="F18" i="10" s="1"/>
  <c r="E21" i="10"/>
  <c r="F21" i="10" s="1"/>
  <c r="F24" i="10"/>
  <c r="E20" i="10"/>
  <c r="F20" i="10" s="1"/>
  <c r="F31" i="6"/>
  <c r="F12" i="6"/>
  <c r="F16" i="6"/>
  <c r="F14" i="6"/>
  <c r="F24" i="3"/>
  <c r="F23" i="3"/>
  <c r="E30" i="3"/>
  <c r="E27" i="3"/>
  <c r="F20" i="6"/>
  <c r="F30" i="6"/>
  <c r="F23" i="6"/>
  <c r="F30" i="10"/>
  <c r="E31" i="3"/>
  <c r="F15" i="6"/>
  <c r="F13" i="6"/>
  <c r="F28" i="6"/>
  <c r="F27" i="10"/>
  <c r="F26" i="6"/>
  <c r="E13" i="10"/>
  <c r="F13" i="10" s="1"/>
  <c r="E29" i="3"/>
  <c r="F19" i="6"/>
  <c r="F17" i="6"/>
  <c r="F29" i="10"/>
  <c r="F18" i="6"/>
  <c r="E15" i="10"/>
  <c r="F15" i="10" s="1"/>
  <c r="E26" i="3"/>
  <c r="F26" i="3" s="1"/>
  <c r="F24" i="6"/>
  <c r="F21" i="6"/>
  <c r="F31" i="10"/>
  <c r="F28" i="10"/>
  <c r="F26" i="10"/>
  <c r="E17" i="10"/>
  <c r="F17" i="10" s="1"/>
  <c r="E28" i="3"/>
  <c r="F29" i="6"/>
  <c r="F27" i="6"/>
  <c r="F23" i="10"/>
  <c r="F32" i="10" l="1"/>
  <c r="F28" i="3"/>
  <c r="F30" i="3"/>
  <c r="F27" i="3"/>
  <c r="F29" i="3"/>
  <c r="F32" i="3" s="1"/>
  <c r="F31" i="3"/>
  <c r="F3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tc={EC7FE207-FF61-4F02-80AD-AA8DDF0F98CB}</author>
    <author>tc={5C02842D-C75A-406C-BE1D-C826C93ABB28}</author>
    <author>tc={F3871905-855A-49E2-A9A3-C2625084500B}</author>
    <author>tc={55A34B28-6726-4940-A892-C8180A161B39}</author>
  </authors>
  <commentList>
    <comment ref="I47" authorId="0" shapeId="0" xr:uid="{EC7FE207-FF61-4F02-80AD-AA8DDF0F98CB}">
      <text>
        <t>[Threaded comment]
Your version of Excel allows you to read this threaded comment; however, any edits to it will get removed if the file is opened in a newer version of Excel. Learn more: https://go.microsoft.com/fwlink/?linkid=870924
Comment:
    1 salário x (1/11) = 0,09090 ≅ 9,075% + 3,025%, que refere-se a 1/3 de férias.</t>
      </text>
    </comment>
    <comment ref="M66" authorId="1" shapeId="0" xr:uid="{5C02842D-C75A-406C-BE1D-C826C93ABB28}">
      <text>
        <t>[Threaded comment]
Your version of Excel allows you to read this threaded comment; however, any edits to it will get removed if the file is opened in a newer version of Excel. Learn more: https://go.microsoft.com/fwlink/?linkid=870924
Comment:
    PE 90002/2024 - Orbenk Administração Serviços Ltda - Planilha SEI 2713553</t>
      </text>
    </comment>
    <comment ref="M67" authorId="2" shapeId="0" xr:uid="{F3871905-855A-49E2-A9A3-C2625084500B}">
      <text>
        <t>[Threaded comment]
Your version of Excel allows you to read this threaded comment; however, any edits to it will get removed if the file is opened in a newer version of Excel. Learn more: https://go.microsoft.com/fwlink/?linkid=870924
Comment:
     PE 90002/2024 - GPS Facility e Construção Ltda - Planilha SEI 2737831</t>
      </text>
    </comment>
    <comment ref="M68" authorId="3" shapeId="0" xr:uid="{55A34B28-6726-4940-A892-C8180A161B39}">
      <text>
        <t>[Threaded comment]
Your version of Excel allows you to read this threaded comment; however, any edits to it will get removed if the file is opened in a newer version of Excel. Learn more: https://go.microsoft.com/fwlink/?linkid=870924
Comment:
     PE 90002/2024 - Catedral de Serviços Ltda - Planilha  SEI 2729735</t>
      </text>
    </comment>
  </commentList>
</comments>
</file>

<file path=xl/sharedStrings.xml><?xml version="1.0" encoding="utf-8"?>
<sst xmlns="http://schemas.openxmlformats.org/spreadsheetml/2006/main" count="363" uniqueCount="216">
  <si>
    <t xml:space="preserve">PLANILHA DE CUSTOS E FORMAÇÃO DE PREÇOS </t>
  </si>
  <si>
    <t>INFORMAÇÕES DO PROCESSO DE LICITAÇÃO</t>
  </si>
  <si>
    <t xml:space="preserve">Processo </t>
  </si>
  <si>
    <t>01436.000342/2025-39</t>
  </si>
  <si>
    <t>IDENTIFICAÇÃO DO SERVIÇO</t>
  </si>
  <si>
    <t>Serviços de Vigia</t>
  </si>
  <si>
    <t>DISCRIMINAÇÃO DOS SERVIÇOS (DADOS REFERENTES À CONTRATAÇÃO)</t>
  </si>
  <si>
    <t xml:space="preserve">A </t>
  </si>
  <si>
    <t xml:space="preserve">Data da apresentação da proposta </t>
  </si>
  <si>
    <t>B</t>
  </si>
  <si>
    <t>Município/UF</t>
  </si>
  <si>
    <t>Ouro Preto/MG</t>
  </si>
  <si>
    <t>C</t>
  </si>
  <si>
    <t>Convenção coletiva</t>
  </si>
  <si>
    <t>xxxxxxx</t>
  </si>
  <si>
    <t>D</t>
  </si>
  <si>
    <t>Ano do Acordo, Convenção ou Díssidio Coletivo</t>
  </si>
  <si>
    <t>F</t>
  </si>
  <si>
    <t>Vigência da Convenção Coletiva</t>
  </si>
  <si>
    <t>xx.xx.xxxx a xx.xx.xxxx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</si>
  <si>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</si>
  <si>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</si>
  <si>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</si>
  <si>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</si>
  <si>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</si>
  <si>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Classificação Brasileira de Ocupações - CBO</t>
  </si>
  <si>
    <t>5174-20</t>
  </si>
  <si>
    <t>Salário Normativo da Cotegoria Profissional</t>
  </si>
  <si>
    <t>Data-Base da Categoria (dia/mês/ano)</t>
  </si>
  <si>
    <t xml:space="preserve">xx.xx.xxxx 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</si>
  <si>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</si>
  <si>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</si>
  <si>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</si>
  <si>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</si>
  <si>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</si>
  <si>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</si>
  <si>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</si>
  <si>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</si>
  <si>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</si>
  <si>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</si>
  <si>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</si>
  <si>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</si>
  <si>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</si>
  <si>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G</t>
  </si>
  <si>
    <t>Intervalo Intrajornada</t>
  </si>
  <si>
    <t>Total</t>
  </si>
  <si>
    <t>Módulo 2</t>
  </si>
  <si>
    <t>Encargos e Benefícios Anuais, Mensais e Diários</t>
  </si>
  <si>
    <t>ANEXO VII-B - IN 05/2017</t>
  </si>
  <si>
    <t>Submódulo 2.1</t>
  </si>
  <si>
    <t>13º Salário, Férias e Adicional de Férias</t>
  </si>
  <si>
    <t>13º (Décimo terceiro) Salário  = (remuneração/12)</t>
  </si>
  <si>
    <t>Férias + Adicional de Férias = (Rem/3/12) 12,10%</t>
  </si>
  <si>
    <t>Submódulo 2.2</t>
  </si>
  <si>
    <t>Encargos Previdenciários (GPS), Fundo de Garantia por Tempo de Serviço (FGTS) e outras contribuições</t>
  </si>
  <si>
    <t>INSS = (rem+2.1)</t>
  </si>
  <si>
    <t>Anexo VII - D da IN 05/2017</t>
  </si>
  <si>
    <t>Salário Educação</t>
  </si>
  <si>
    <t>RAT x FAP = SAT</t>
  </si>
  <si>
    <t>FAT x RAT = ocorrência da empresa (RAT ajustado)</t>
  </si>
  <si>
    <t>SESC ou SESI</t>
  </si>
  <si>
    <t>SENAC ou SENAI</t>
  </si>
  <si>
    <t>SEBRAE</t>
  </si>
  <si>
    <t>INCRA</t>
  </si>
  <si>
    <t>H</t>
  </si>
  <si>
    <t>FGTS</t>
  </si>
  <si>
    <t xml:space="preserve">Total </t>
  </si>
  <si>
    <t>Submódulo 2.3</t>
  </si>
  <si>
    <t>Benefícios Mensais e Diários</t>
  </si>
  <si>
    <t>Unitário</t>
  </si>
  <si>
    <t xml:space="preserve">Valor R$ </t>
  </si>
  <si>
    <t>Trecho 01</t>
  </si>
  <si>
    <t>Trecho 02</t>
  </si>
  <si>
    <t>Transporte (2 * R$ VT * Qtd. dias) - (6% * Salário Base)</t>
  </si>
  <si>
    <t>DECRETO Nº 8.908 DE 02 DE JULHO DE 2025</t>
  </si>
  <si>
    <t>Auxílio Refeição (Valor * R$ VA * (desconto%))</t>
  </si>
  <si>
    <t xml:space="preserve">Programa de Assistência Familia (PAF) </t>
  </si>
  <si>
    <t xml:space="preserve">Seguro de vida </t>
  </si>
  <si>
    <t xml:space="preserve">Cartão Cesta Básica - Cláusula Quarta </t>
  </si>
  <si>
    <t xml:space="preserve">E </t>
  </si>
  <si>
    <t>Seguro de Vida, Invalidez e funeral</t>
  </si>
  <si>
    <t>Plano Odontológico</t>
  </si>
  <si>
    <t xml:space="preserve">Taxa de Comabte a Vigilância Clandestina </t>
  </si>
  <si>
    <t>Tíquete Alimentação nas Férias</t>
  </si>
  <si>
    <t>Quadro-Resumo do Módulo 2 - Encargos e Benefícios Anuais, Mensais e Diários</t>
  </si>
  <si>
    <t>2.1</t>
  </si>
  <si>
    <t>2.2</t>
  </si>
  <si>
    <t>2.3</t>
  </si>
  <si>
    <t>Módulo 3</t>
  </si>
  <si>
    <t xml:space="preserve">Provisão para Rescisão </t>
  </si>
  <si>
    <t>Provisão para Rescisão</t>
  </si>
  <si>
    <t xml:space="preserve">Aviso Prévio Indenizado </t>
  </si>
  <si>
    <t xml:space="preserve">Manual do Supremo Tribuanal de Justiça </t>
  </si>
  <si>
    <t>Incidência do FGTS sobre o Aviso Prévio Indenizado</t>
  </si>
  <si>
    <t>Multa do FGTS sobre o Aviso Prévio Indenizado</t>
  </si>
  <si>
    <t>Art. 18, § 1º, Lei 8.036/90 - Anexo XII - In 05/2017 - Conta Deposito Vinculada</t>
  </si>
  <si>
    <t>Aviso Prévio Trabalhado</t>
  </si>
  <si>
    <t>Incidência do submódulo 2.2 sobre Aviso Prévio Trabalhado</t>
  </si>
  <si>
    <t>Multa do FGTS sobre o Aviso Prévio trabalhado</t>
  </si>
  <si>
    <t>Módulo 4</t>
  </si>
  <si>
    <t>Custo de Reposição do Profissional Ausente</t>
  </si>
  <si>
    <t>Submódulo 4.1</t>
  </si>
  <si>
    <t>Substituto nas Ausências Legais (Redação data pela Instrução Normativa nº 7 de 2018)</t>
  </si>
  <si>
    <t xml:space="preserve">Substituto na cobertura de Férias 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</si>
  <si>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</si>
  <si>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</si>
  <si>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</si>
  <si>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</si>
  <si>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Substituto na cobertura de ausência por doença</t>
  </si>
  <si>
    <t>Outros (especifiar)</t>
  </si>
  <si>
    <t>Subtotal</t>
  </si>
  <si>
    <t>Proporcional de férias 1/3 e 13° sobre o custo de reposição (exceto licença maternidade)</t>
  </si>
  <si>
    <t xml:space="preserve">Inclui a projeção da Incidencia sem o auxilio maternidade e com todos os custos, conforme manual. </t>
  </si>
  <si>
    <t>I</t>
  </si>
  <si>
    <t>Incidência do submódulo 2.2 sobre o custo de reposição</t>
  </si>
  <si>
    <t xml:space="preserve">Total do Custo de Reposição do Profissional Ausente </t>
  </si>
  <si>
    <t>Submódulo 4.2</t>
  </si>
  <si>
    <t>Intervalo Intrajornada*</t>
  </si>
  <si>
    <t>Valor R$</t>
  </si>
  <si>
    <t>Intervalo para repouso ou alimentação</t>
  </si>
  <si>
    <t>Quadro-Resumo do Módulo 4 - Custo de Reposição do Profissional Ausente</t>
  </si>
  <si>
    <t>4.1</t>
  </si>
  <si>
    <t>4.2</t>
  </si>
  <si>
    <t>Módulo 5</t>
  </si>
  <si>
    <t>Insumos Diversos</t>
  </si>
  <si>
    <t>Uniforme</t>
  </si>
  <si>
    <t xml:space="preserve">Equipamentos de Proteção Individual (EPI's) </t>
  </si>
  <si>
    <t>Outros (cassetete por posto e armamento para posto armado) / PPRA e PCSMSO</t>
  </si>
  <si>
    <t>Materiais</t>
  </si>
  <si>
    <t>Módulo 6</t>
  </si>
  <si>
    <t>Custos Indiretos, Tributos e Lucro</t>
  </si>
  <si>
    <t>Custos Indiretos</t>
  </si>
  <si>
    <t xml:space="preserve">Lucro </t>
  </si>
  <si>
    <t>Tributos</t>
  </si>
  <si>
    <t>Tributo Federal - PIS</t>
  </si>
  <si>
    <t>Tributo Federal - COFINS</t>
  </si>
  <si>
    <t>Tributo Municipal - ISS</t>
  </si>
  <si>
    <t>CÁLCULO DOS TRIBUTOS</t>
  </si>
  <si>
    <t>Percentuais totais dos tributos</t>
  </si>
  <si>
    <t>Total dos Módulos (1 a 5) + Custos Indiretos (6.A) + Lucro (6.B)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</si>
  <si>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</si>
  <si>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</si>
  <si>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</si>
  <si>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</si>
  <si>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</si>
  <si>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</si>
  <si>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</si>
  <si>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</si>
  <si>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(A+B+C+D)</t>
  </si>
  <si>
    <t>Módulo 6 - Custos Indiretos, Tributos e Lucro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</si>
  <si>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</si>
  <si>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</si>
  <si>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</si>
  <si>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</si>
  <si>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</si>
  <si>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Valor Mensal dos Serviços</t>
  </si>
  <si>
    <t>Postos</t>
  </si>
  <si>
    <t>Valor Anual dos Serviços</t>
  </si>
  <si>
    <t>Custo diário por posto de empregado</t>
  </si>
  <si>
    <r>
      <rPr>
        <b/>
        <sz val="11"/>
        <color rgb="FF000000"/>
        <rFont val="Calibri"/>
        <scheme val="minor"/>
      </rPr>
      <t xml:space="preserve">Observação:
</t>
    </r>
    <r>
      <rPr>
        <sz val="11"/>
        <color rgb="FF000000"/>
        <rFont val="Calibri"/>
        <scheme val="minor"/>
      </rPr>
      <t>Conforme entendimento do TCU no Acórdão nº 1.186/2017 - Plenário, a Administração: 
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</t>
    </r>
  </si>
  <si>
    <t>UNIFORMES</t>
  </si>
  <si>
    <t>ITEM</t>
  </si>
  <si>
    <t>DESCRIÇÃO                                                                                                         CONFORME ITEM 5.10 TR (SEI 3269686)</t>
  </si>
  <si>
    <t>CATMAT</t>
  </si>
  <si>
    <t>VALOR ESTIMADO UNITÁRIO   PESQUISA DE PREÇOS 67/2025 UASG 423033</t>
  </si>
  <si>
    <t>QUANTIDADE CONFORME ITEM 5.10 TR (SEI 3269686)</t>
  </si>
  <si>
    <t>VALOR ESTIMADO TOTAL</t>
  </si>
  <si>
    <t>VIDA ÚTIL (MESES)</t>
  </si>
  <si>
    <t>CUSTO ESTIMADO MENSAL                POR FUNCIONÁRIO</t>
  </si>
  <si>
    <t>CUSTO ESTIMADO    (11 MESES)          POR FUNCIONÁRIO</t>
  </si>
  <si>
    <r>
      <rPr>
        <b/>
        <sz val="11"/>
        <color rgb="FF000000"/>
        <rFont val="Calibri"/>
      </rPr>
      <t>Calça</t>
    </r>
    <r>
      <rPr>
        <sz val="11"/>
        <color rgb="FF000000"/>
        <rFont val="Calibri"/>
      </rPr>
      <t xml:space="preserve"> com dois bolsos dianteiros e dois traseiros, cós e passantes</t>
    </r>
  </si>
  <si>
    <r>
      <rPr>
        <b/>
        <sz val="11"/>
        <color rgb="FF000000"/>
        <rFont val="Calibri"/>
      </rPr>
      <t>Camisa</t>
    </r>
    <r>
      <rPr>
        <sz val="11"/>
        <color rgb="FF000000"/>
        <rFont val="Calibri"/>
      </rPr>
      <t xml:space="preserve">, fechamento com botões, </t>
    </r>
    <r>
      <rPr>
        <b/>
        <sz val="11"/>
        <color rgb="FF000000"/>
        <rFont val="Calibri"/>
      </rPr>
      <t>manga curta</t>
    </r>
    <r>
      <rPr>
        <sz val="11"/>
        <color rgb="FF000000"/>
        <rFont val="Calibri"/>
      </rPr>
      <t>, dois bolsos frontais, com emblema da empresa bordado na frente esquerda</t>
    </r>
  </si>
  <si>
    <r>
      <rPr>
        <b/>
        <sz val="11"/>
        <color rgb="FF000000"/>
        <rFont val="Calibri"/>
      </rPr>
      <t>Camisa</t>
    </r>
    <r>
      <rPr>
        <sz val="11"/>
        <color rgb="FF000000"/>
        <rFont val="Calibri"/>
      </rPr>
      <t xml:space="preserve">, fechamento com botões, </t>
    </r>
    <r>
      <rPr>
        <b/>
        <sz val="11"/>
        <color rgb="FF000000"/>
        <rFont val="Calibri"/>
      </rPr>
      <t>manga longa</t>
    </r>
    <r>
      <rPr>
        <sz val="11"/>
        <color rgb="FF000000"/>
        <rFont val="Calibri"/>
      </rPr>
      <t>, dois bolsos frontais, com emblema da empresa bordado na frente esquerda</t>
    </r>
  </si>
  <si>
    <r>
      <rPr>
        <b/>
        <sz val="11"/>
        <color rgb="FF000000"/>
        <rFont val="Calibri"/>
      </rPr>
      <t>Cinto</t>
    </r>
    <r>
      <rPr>
        <sz val="11"/>
        <color rgb="FF000000"/>
        <rFont val="Calibri"/>
      </rPr>
      <t xml:space="preserve"> de nylon</t>
    </r>
  </si>
  <si>
    <r>
      <rPr>
        <b/>
        <sz val="11"/>
        <color rgb="FF000000"/>
        <rFont val="Calibri"/>
      </rPr>
      <t>Par de coturno</t>
    </r>
    <r>
      <rPr>
        <sz val="11"/>
        <color rgb="FF000000"/>
        <rFont val="Calibri"/>
      </rPr>
      <t xml:space="preserve"> preto, confeccionado em couro legítimo ou sintético de boa qualidade, cano de lona reforçado com fechamento de amarrar, solado de borracha antiderrapante</t>
    </r>
  </si>
  <si>
    <t>Par de meias</t>
  </si>
  <si>
    <r>
      <rPr>
        <b/>
        <sz val="11"/>
        <color rgb="FF000000"/>
        <rFont val="Calibri"/>
      </rPr>
      <t xml:space="preserve">Boné </t>
    </r>
    <r>
      <rPr>
        <sz val="11"/>
        <color rgb="FF000000"/>
        <rFont val="Calibri"/>
      </rPr>
      <t>com emblema da empresa</t>
    </r>
  </si>
  <si>
    <r>
      <rPr>
        <b/>
        <sz val="11"/>
        <color rgb="FF000000"/>
        <rFont val="Calibri"/>
      </rPr>
      <t>Jaqueta</t>
    </r>
    <r>
      <rPr>
        <sz val="11"/>
        <color rgb="FF000000"/>
        <rFont val="Calibri"/>
      </rPr>
      <t xml:space="preserve"> de frio ou japona, dois bolsos externos, elásticos nos punhos e cós, com emblema da empresa bordado na frente esquerda</t>
    </r>
  </si>
  <si>
    <r>
      <rPr>
        <b/>
        <sz val="11"/>
        <color rgb="FF000000"/>
        <rFont val="Calibri"/>
      </rPr>
      <t>Capa de chuva</t>
    </r>
    <r>
      <rPr>
        <sz val="11"/>
        <color rgb="FF000000"/>
        <rFont val="Calibri"/>
      </rPr>
      <t xml:space="preserve"> de plástico</t>
    </r>
  </si>
  <si>
    <r>
      <rPr>
        <b/>
        <sz val="11"/>
        <color rgb="FF000000"/>
        <rFont val="Calibri"/>
      </rPr>
      <t>Crachá em PVC</t>
    </r>
    <r>
      <rPr>
        <sz val="11"/>
        <color rgb="FF000000"/>
        <rFont val="Calibri"/>
      </rPr>
      <t xml:space="preserve"> com: foto recente, Nome da Contratada, descrição do cargo e, em destaque e de fácil leitura, nome abreviado pelo qual poderá ser identificado o funcionário. Deverão aparecer, também, os dizeres: “A serviço do Museu da Inconfidência/Ibram”</t>
    </r>
  </si>
  <si>
    <r>
      <rPr>
        <b/>
        <sz val="11"/>
        <color rgb="FF000000"/>
        <rFont val="Calibri"/>
      </rPr>
      <t>Apito</t>
    </r>
    <r>
      <rPr>
        <sz val="11"/>
        <color rgb="FF000000"/>
        <rFont val="Calibri"/>
      </rPr>
      <t xml:space="preserve"> de alumínio e </t>
    </r>
    <r>
      <rPr>
        <b/>
        <sz val="11"/>
        <color rgb="FF000000"/>
        <rFont val="Calibri"/>
      </rPr>
      <t xml:space="preserve">cordão </t>
    </r>
  </si>
  <si>
    <t xml:space="preserve">CUSTO ESTIMADO POR FUNCIONÁRIO </t>
  </si>
  <si>
    <t>INSTITUTO BRASILEIRO DE MUSEUS</t>
  </si>
  <si>
    <t>ER-MGES - Escritório de Representação Regional - Minas Gerais e Espírito Santo</t>
  </si>
  <si>
    <t>Vigia 44 horas semanais</t>
  </si>
  <si>
    <t>Contrato nº 004/2018</t>
  </si>
  <si>
    <t>Cálculo da Diferença a Pagar</t>
  </si>
  <si>
    <t>MUSEU REGIONAL DE SÃO JOÃO DEL-REI</t>
  </si>
  <si>
    <t>REPACTUAÇÃO</t>
  </si>
  <si>
    <t>CÁLCULOS DAS GLOSAS DO PERÍODO</t>
  </si>
  <si>
    <t>Competência</t>
  </si>
  <si>
    <t>Valor Vigente</t>
  </si>
  <si>
    <t>PAGO</t>
  </si>
  <si>
    <t>Valor Repactuado</t>
  </si>
  <si>
    <t>Reflexo da Glosa 
(R$ devido)</t>
  </si>
  <si>
    <t>Diferença a pagar</t>
  </si>
  <si>
    <t>R$ Glosado</t>
  </si>
  <si>
    <t>Custo diário por posto vigente</t>
  </si>
  <si>
    <t>Qtd Faltas</t>
  </si>
  <si>
    <t>Custo diário por posto repactuado</t>
  </si>
  <si>
    <t>R$ a ser Glosado</t>
  </si>
  <si>
    <t xml:space="preserve">O fiscal precisa verificar os valores efetivamente pagos e  glosados e o quantitativo de falta para cada competência. (colunas "PAGO", "R$ efetivamente Glosado" e "Qtd Faltas")
Após o lançamento destes itens nesta planilha será calculado o total do retroativo a pagar para a empresa. </t>
  </si>
  <si>
    <t>MUSEU DO OURO</t>
  </si>
  <si>
    <t>MUSEU DO DIAMANTE</t>
  </si>
  <si>
    <t>Item</t>
  </si>
  <si>
    <t>Unidade Museológica</t>
  </si>
  <si>
    <t>Descrição</t>
  </si>
  <si>
    <t>Unidade</t>
  </si>
  <si>
    <t>Qtd.</t>
  </si>
  <si>
    <t>Preço Unitário</t>
  </si>
  <si>
    <t>Total Mensal</t>
  </si>
  <si>
    <t>Total do Contrato</t>
  </si>
  <si>
    <t xml:space="preserve">Museu da Inconfidência </t>
  </si>
  <si>
    <t xml:space="preserve">Posto de Vigia </t>
  </si>
  <si>
    <t>Posto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</si>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</sst>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[$R$-416]&quot; &quot;#,##0.00"/>
    <numFmt numFmtId="169" formatCode="&quot; &quot;#,##0&quot; &quot;;&quot;-&quot;#,##0&quot; &quot;;&quot; -&quot;00&quot; &quot;;&quot; &quot;@&quot; &quot;"/>
    <numFmt numFmtId="170" formatCode="#,##0.00\ ;&quot; (&quot;#,##0.00\);&quot; -&quot;00\ ;@\ "/>
    <numFmt numFmtId="171" formatCode="_-[$R$-416]\ * #,##0.00_-;\-[$R$-416]\ * #,##0.00_-;_-[$R$-416]\ * &quot;-&quot;??_-;_-@_-"/>
    <numFmt numFmtId="172" formatCode="0.000%"/>
    <numFmt numFmtId="173" formatCode="0.00000000"/>
    <numFmt numFmtId="174" formatCode="0.0%"/>
    <numFmt numFmtId="175" formatCode="&quot; &quot;[$R$-416]&quot; &quot;* #,##0.00&quot; &quot;;&quot;-&quot;[$R$-416]&quot; &quot;* #,##0.00&quot; &quot;;&quot; &quot;[$R$-416]&quot; &quot;* &quot;-&quot;#&quot; &quot;;&quot; &quot;@&quot; &quot;"/>
  </numFmts>
  <fonts count="70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rgb="FF000000"/>
      <name val="Arial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</font>
    <font>
      <sz val="11"/>
      <color rgb="FF242424"/>
      <name val="Aptos Narrow"/>
      <charset val="1"/>
    </font>
    <font>
      <sz val="12"/>
      <color rgb="FF555555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8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</font>
    <font>
      <sz val="11"/>
      <color rgb="FF000000"/>
      <name val="Calibri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</font>
    <font>
      <sz val="11"/>
      <color rgb="FF000000"/>
      <name val="Calibri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</font>
    <font>
      <sz val="10"/>
      <name val="Arial"/>
    </font>
    <font>
      <b/>
      <sz val="9"/>
      <color theme="0"/>
      <name val="Arial"/>
    </font>
    <font>
      <sz val="9"/>
      <color theme="0"/>
      <name val="Arial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C6E0B4"/>
        <bgColor rgb="FFC6E0B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2"/>
        <bgColor rgb="FFAEAAAA"/>
      </patternFill>
    </fill>
    <fill>
      <patternFill patternType="solid">
        <fgColor theme="0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AB9E"/>
        <bgColor indexed="64"/>
      </patternFill>
    </fill>
  </fills>
  <borders count="8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18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9" fontId="27" fillId="0" borderId="0" applyFill="0" applyBorder="0" applyAlignment="0" applyProtection="0"/>
  </cellStyleXfs>
  <cellXfs count="63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8" applyFont="1" applyFill="1" applyAlignment="1">
      <alignment vertical="center"/>
    </xf>
    <xf numFmtId="0" fontId="0" fillId="2" borderId="0" xfId="8" applyFont="1" applyFill="1" applyAlignment="1">
      <alignment horizontal="center" vertical="center"/>
    </xf>
    <xf numFmtId="0" fontId="9" fillId="2" borderId="0" xfId="8" applyFont="1" applyFill="1" applyAlignment="1">
      <alignment vertical="center"/>
    </xf>
    <xf numFmtId="0" fontId="10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vertical="center"/>
    </xf>
    <xf numFmtId="0" fontId="11" fillId="2" borderId="0" xfId="8" applyFont="1" applyFill="1" applyAlignment="1">
      <alignment vertical="center"/>
    </xf>
    <xf numFmtId="0" fontId="10" fillId="2" borderId="12" xfId="8" applyFont="1" applyFill="1" applyBorder="1" applyAlignment="1">
      <alignment horizontal="center" vertical="center" wrapText="1"/>
    </xf>
    <xf numFmtId="0" fontId="10" fillId="4" borderId="12" xfId="8" applyFont="1" applyFill="1" applyBorder="1" applyAlignment="1">
      <alignment horizontal="center" vertical="center" wrapText="1"/>
    </xf>
    <xf numFmtId="0" fontId="10" fillId="2" borderId="0" xfId="8" applyFont="1" applyFill="1" applyAlignment="1">
      <alignment horizontal="center" vertical="center" wrapText="1"/>
    </xf>
    <xf numFmtId="0" fontId="0" fillId="2" borderId="0" xfId="8" applyFont="1" applyFill="1" applyAlignment="1">
      <alignment horizontal="center" vertical="center" wrapText="1"/>
    </xf>
    <xf numFmtId="0" fontId="9" fillId="0" borderId="20" xfId="8" applyFont="1" applyBorder="1" applyAlignment="1">
      <alignment horizontal="center" vertical="center" wrapText="1"/>
    </xf>
    <xf numFmtId="0" fontId="9" fillId="0" borderId="21" xfId="8" applyFont="1" applyBorder="1" applyAlignment="1">
      <alignment horizontal="center" vertical="center" wrapText="1"/>
    </xf>
    <xf numFmtId="0" fontId="9" fillId="2" borderId="21" xfId="8" applyFont="1" applyFill="1" applyBorder="1" applyAlignment="1">
      <alignment horizontal="center" vertical="center" wrapText="1"/>
    </xf>
    <xf numFmtId="0" fontId="9" fillId="0" borderId="22" xfId="8" applyFont="1" applyBorder="1" applyAlignment="1">
      <alignment horizontal="center" vertical="center" wrapText="1"/>
    </xf>
    <xf numFmtId="0" fontId="10" fillId="5" borderId="17" xfId="8" applyFont="1" applyFill="1" applyBorder="1" applyAlignment="1">
      <alignment vertical="center"/>
    </xf>
    <xf numFmtId="49" fontId="11" fillId="2" borderId="23" xfId="8" applyNumberFormat="1" applyFont="1" applyFill="1" applyBorder="1" applyAlignment="1">
      <alignment horizontal="center" vertical="center"/>
    </xf>
    <xf numFmtId="166" fontId="11" fillId="2" borderId="24" xfId="1" applyFont="1" applyFill="1" applyBorder="1" applyAlignment="1">
      <alignment vertical="center"/>
    </xf>
    <xf numFmtId="166" fontId="12" fillId="3" borderId="24" xfId="1" applyFont="1" applyFill="1" applyBorder="1" applyAlignment="1">
      <alignment vertical="center"/>
    </xf>
    <xf numFmtId="166" fontId="11" fillId="4" borderId="24" xfId="1" applyFont="1" applyFill="1" applyBorder="1" applyAlignment="1">
      <alignment vertical="center"/>
    </xf>
    <xf numFmtId="166" fontId="11" fillId="2" borderId="25" xfId="1" applyFont="1" applyFill="1" applyBorder="1" applyAlignment="1">
      <alignment vertical="center"/>
    </xf>
    <xf numFmtId="164" fontId="11" fillId="2" borderId="0" xfId="5" applyFont="1" applyFill="1" applyAlignment="1">
      <alignment vertical="center"/>
    </xf>
    <xf numFmtId="166" fontId="13" fillId="3" borderId="24" xfId="1" applyFont="1" applyFill="1" applyBorder="1" applyAlignment="1">
      <alignment vertical="center"/>
    </xf>
    <xf numFmtId="166" fontId="2" fillId="0" borderId="24" xfId="1" applyBorder="1" applyAlignment="1">
      <alignment vertical="center"/>
    </xf>
    <xf numFmtId="166" fontId="13" fillId="3" borderId="24" xfId="1" applyFont="1" applyFill="1" applyBorder="1" applyAlignment="1">
      <alignment horizontal="center" vertical="center"/>
    </xf>
    <xf numFmtId="166" fontId="2" fillId="0" borderId="24" xfId="1" applyFill="1" applyBorder="1" applyAlignment="1">
      <alignment vertical="center"/>
    </xf>
    <xf numFmtId="166" fontId="2" fillId="0" borderId="25" xfId="1" applyFill="1" applyBorder="1" applyAlignment="1">
      <alignment vertical="center"/>
    </xf>
    <xf numFmtId="49" fontId="11" fillId="2" borderId="1" xfId="8" applyNumberFormat="1" applyFont="1" applyFill="1" applyBorder="1" applyAlignment="1">
      <alignment horizontal="center" vertical="center"/>
    </xf>
    <xf numFmtId="166" fontId="11" fillId="2" borderId="26" xfId="1" applyFont="1" applyFill="1" applyBorder="1" applyAlignment="1">
      <alignment vertical="center"/>
    </xf>
    <xf numFmtId="166" fontId="12" fillId="3" borderId="26" xfId="1" applyFont="1" applyFill="1" applyBorder="1" applyAlignment="1">
      <alignment vertical="center"/>
    </xf>
    <xf numFmtId="166" fontId="11" fillId="4" borderId="26" xfId="1" applyFont="1" applyFill="1" applyBorder="1" applyAlignment="1">
      <alignment vertical="center"/>
    </xf>
    <xf numFmtId="166" fontId="11" fillId="2" borderId="2" xfId="1" applyFont="1" applyFill="1" applyBorder="1" applyAlignment="1">
      <alignment vertical="center"/>
    </xf>
    <xf numFmtId="166" fontId="13" fillId="3" borderId="26" xfId="1" applyFont="1" applyFill="1" applyBorder="1" applyAlignment="1">
      <alignment vertical="center"/>
    </xf>
    <xf numFmtId="166" fontId="2" fillId="0" borderId="26" xfId="1" applyBorder="1" applyAlignment="1">
      <alignment vertical="center"/>
    </xf>
    <xf numFmtId="166" fontId="13" fillId="3" borderId="26" xfId="1" applyFont="1" applyFill="1" applyBorder="1" applyAlignment="1">
      <alignment horizontal="center" vertical="center"/>
    </xf>
    <xf numFmtId="166" fontId="2" fillId="0" borderId="26" xfId="1" applyFill="1" applyBorder="1" applyAlignment="1">
      <alignment vertical="center"/>
    </xf>
    <xf numFmtId="166" fontId="2" fillId="0" borderId="2" xfId="1" applyFill="1" applyBorder="1" applyAlignment="1">
      <alignment vertical="center"/>
    </xf>
    <xf numFmtId="49" fontId="11" fillId="2" borderId="3" xfId="8" applyNumberFormat="1" applyFont="1" applyFill="1" applyBorder="1" applyAlignment="1">
      <alignment horizontal="center" vertical="center"/>
    </xf>
    <xf numFmtId="166" fontId="11" fillId="2" borderId="27" xfId="1" applyFont="1" applyFill="1" applyBorder="1" applyAlignment="1">
      <alignment vertical="center"/>
    </xf>
    <xf numFmtId="166" fontId="12" fillId="3" borderId="27" xfId="1" applyFont="1" applyFill="1" applyBorder="1" applyAlignment="1">
      <alignment vertical="center"/>
    </xf>
    <xf numFmtId="166" fontId="11" fillId="4" borderId="27" xfId="1" applyFont="1" applyFill="1" applyBorder="1" applyAlignment="1">
      <alignment vertical="center"/>
    </xf>
    <xf numFmtId="166" fontId="11" fillId="2" borderId="4" xfId="1" applyFont="1" applyFill="1" applyBorder="1" applyAlignment="1">
      <alignment vertical="center"/>
    </xf>
    <xf numFmtId="166" fontId="13" fillId="3" borderId="27" xfId="1" applyFont="1" applyFill="1" applyBorder="1" applyAlignment="1">
      <alignment vertical="center"/>
    </xf>
    <xf numFmtId="166" fontId="2" fillId="0" borderId="27" xfId="1" applyBorder="1" applyAlignment="1">
      <alignment vertical="center"/>
    </xf>
    <xf numFmtId="166" fontId="13" fillId="3" borderId="27" xfId="1" applyFont="1" applyFill="1" applyBorder="1" applyAlignment="1">
      <alignment horizontal="center" vertical="center"/>
    </xf>
    <xf numFmtId="166" fontId="2" fillId="0" borderId="27" xfId="1" applyFill="1" applyBorder="1" applyAlignment="1">
      <alignment vertical="center"/>
    </xf>
    <xf numFmtId="166" fontId="2" fillId="0" borderId="4" xfId="1" applyFill="1" applyBorder="1" applyAlignment="1">
      <alignment vertical="center"/>
    </xf>
    <xf numFmtId="0" fontId="10" fillId="5" borderId="14" xfId="8" applyFont="1" applyFill="1" applyBorder="1" applyAlignment="1">
      <alignment vertical="center"/>
    </xf>
    <xf numFmtId="0" fontId="10" fillId="5" borderId="19" xfId="8" applyFont="1" applyFill="1" applyBorder="1" applyAlignment="1">
      <alignment horizontal="center" vertical="center"/>
    </xf>
    <xf numFmtId="49" fontId="11" fillId="2" borderId="28" xfId="8" applyNumberFormat="1" applyFont="1" applyFill="1" applyBorder="1" applyAlignment="1">
      <alignment horizontal="center" vertical="center"/>
    </xf>
    <xf numFmtId="166" fontId="7" fillId="2" borderId="15" xfId="1" applyFont="1" applyFill="1" applyBorder="1" applyAlignment="1">
      <alignment vertical="center"/>
    </xf>
    <xf numFmtId="168" fontId="7" fillId="2" borderId="0" xfId="5" applyNumberFormat="1" applyFont="1" applyFill="1" applyAlignment="1">
      <alignment vertical="center"/>
    </xf>
    <xf numFmtId="0" fontId="14" fillId="2" borderId="0" xfId="8" applyFont="1" applyFill="1" applyAlignment="1">
      <alignment vertical="center"/>
    </xf>
    <xf numFmtId="169" fontId="14" fillId="2" borderId="0" xfId="8" applyNumberFormat="1" applyFont="1" applyFill="1" applyAlignment="1">
      <alignment horizontal="center" vertical="center"/>
    </xf>
    <xf numFmtId="168" fontId="0" fillId="2" borderId="0" xfId="8" applyNumberFormat="1" applyFont="1" applyFill="1" applyAlignment="1">
      <alignment vertical="center"/>
    </xf>
    <xf numFmtId="166" fontId="0" fillId="2" borderId="0" xfId="8" applyNumberFormat="1" applyFont="1" applyFill="1" applyAlignment="1">
      <alignment vertical="center"/>
    </xf>
    <xf numFmtId="4" fontId="0" fillId="2" borderId="0" xfId="8" applyNumberFormat="1" applyFont="1" applyFill="1" applyAlignment="1">
      <alignment vertical="center"/>
    </xf>
    <xf numFmtId="166" fontId="11" fillId="2" borderId="29" xfId="1" applyFont="1" applyFill="1" applyBorder="1" applyAlignment="1">
      <alignment vertical="center"/>
    </xf>
    <xf numFmtId="166" fontId="12" fillId="3" borderId="30" xfId="1" applyFont="1" applyFill="1" applyBorder="1" applyAlignment="1">
      <alignment vertical="center"/>
    </xf>
    <xf numFmtId="166" fontId="11" fillId="4" borderId="31" xfId="1" applyFont="1" applyFill="1" applyBorder="1" applyAlignment="1">
      <alignment vertical="center"/>
    </xf>
    <xf numFmtId="166" fontId="11" fillId="2" borderId="32" xfId="1" applyFont="1" applyFill="1" applyBorder="1" applyAlignment="1">
      <alignment vertical="center"/>
    </xf>
    <xf numFmtId="166" fontId="12" fillId="3" borderId="33" xfId="1" applyFont="1" applyFill="1" applyBorder="1" applyAlignment="1">
      <alignment vertical="center"/>
    </xf>
    <xf numFmtId="166" fontId="11" fillId="4" borderId="34" xfId="1" applyFont="1" applyFill="1" applyBorder="1" applyAlignment="1">
      <alignment vertical="center"/>
    </xf>
    <xf numFmtId="166" fontId="11" fillId="2" borderId="35" xfId="1" applyFont="1" applyFill="1" applyBorder="1" applyAlignment="1">
      <alignment vertical="center"/>
    </xf>
    <xf numFmtId="166" fontId="12" fillId="3" borderId="36" xfId="1" applyFont="1" applyFill="1" applyBorder="1" applyAlignment="1">
      <alignment vertical="center"/>
    </xf>
    <xf numFmtId="166" fontId="11" fillId="4" borderId="37" xfId="1" applyFont="1" applyFill="1" applyBorder="1" applyAlignment="1">
      <alignment vertical="center"/>
    </xf>
    <xf numFmtId="166" fontId="0" fillId="0" borderId="24" xfId="1" applyFont="1" applyBorder="1" applyAlignment="1">
      <alignment vertical="center"/>
    </xf>
    <xf numFmtId="166" fontId="0" fillId="0" borderId="24" xfId="1" applyFont="1" applyFill="1" applyBorder="1" applyAlignment="1">
      <alignment vertical="center"/>
    </xf>
    <xf numFmtId="166" fontId="0" fillId="0" borderId="25" xfId="1" applyFont="1" applyFill="1" applyBorder="1" applyAlignment="1">
      <alignment vertical="center"/>
    </xf>
    <xf numFmtId="166" fontId="0" fillId="0" borderId="26" xfId="1" applyFont="1" applyBorder="1" applyAlignment="1">
      <alignment vertical="center"/>
    </xf>
    <xf numFmtId="166" fontId="0" fillId="0" borderId="26" xfId="1" applyFont="1" applyFill="1" applyBorder="1" applyAlignment="1">
      <alignment vertical="center"/>
    </xf>
    <xf numFmtId="166" fontId="0" fillId="0" borderId="2" xfId="1" applyFont="1" applyFill="1" applyBorder="1" applyAlignment="1">
      <alignment vertical="center"/>
    </xf>
    <xf numFmtId="166" fontId="0" fillId="0" borderId="27" xfId="1" applyFont="1" applyBorder="1" applyAlignment="1">
      <alignment vertical="center"/>
    </xf>
    <xf numFmtId="166" fontId="0" fillId="0" borderId="27" xfId="1" applyFont="1" applyFill="1" applyBorder="1" applyAlignment="1">
      <alignment vertical="center"/>
    </xf>
    <xf numFmtId="166" fontId="0" fillId="0" borderId="4" xfId="1" applyFont="1" applyFill="1" applyBorder="1" applyAlignment="1">
      <alignment vertical="center"/>
    </xf>
    <xf numFmtId="0" fontId="15" fillId="8" borderId="0" xfId="0" applyFont="1" applyFill="1" applyAlignment="1">
      <alignment vertical="center"/>
    </xf>
    <xf numFmtId="0" fontId="15" fillId="8" borderId="0" xfId="0" applyFont="1" applyFill="1" applyAlignment="1">
      <alignment horizontal="center" vertical="center"/>
    </xf>
    <xf numFmtId="0" fontId="4" fillId="7" borderId="0" xfId="6" applyFont="1" applyFill="1" applyAlignment="1">
      <alignment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Alignment="1">
      <alignment horizontal="center" vertical="center"/>
    </xf>
    <xf numFmtId="0" fontId="4" fillId="7" borderId="0" xfId="6" applyFont="1" applyFill="1" applyAlignment="1">
      <alignment horizontal="center" vertical="center"/>
    </xf>
    <xf numFmtId="0" fontId="17" fillId="7" borderId="0" xfId="6" applyFont="1" applyFill="1" applyBorder="1" applyAlignment="1" applyProtection="1">
      <alignment horizontal="center" vertical="center"/>
    </xf>
    <xf numFmtId="0" fontId="4" fillId="7" borderId="0" xfId="6" applyFont="1" applyFill="1" applyAlignment="1">
      <alignment vertical="center" wrapText="1"/>
    </xf>
    <xf numFmtId="0" fontId="4" fillId="7" borderId="0" xfId="6" applyFont="1" applyFill="1" applyAlignment="1">
      <alignment horizontal="center" vertical="center" wrapText="1"/>
    </xf>
    <xf numFmtId="0" fontId="18" fillId="7" borderId="0" xfId="6" applyFont="1" applyFill="1" applyAlignment="1">
      <alignment vertical="center"/>
    </xf>
    <xf numFmtId="0" fontId="19" fillId="7" borderId="0" xfId="6" applyFont="1" applyFill="1" applyAlignment="1">
      <alignment vertical="center" wrapText="1"/>
    </xf>
    <xf numFmtId="0" fontId="22" fillId="7" borderId="0" xfId="6" applyFont="1" applyFill="1" applyAlignment="1">
      <alignment vertical="center"/>
    </xf>
    <xf numFmtId="0" fontId="23" fillId="7" borderId="0" xfId="6" applyFont="1" applyFill="1" applyAlignment="1">
      <alignment horizontal="center" vertical="center"/>
    </xf>
    <xf numFmtId="0" fontId="5" fillId="10" borderId="53" xfId="6" applyFont="1" applyFill="1" applyBorder="1" applyAlignment="1" applyProtection="1">
      <alignment vertical="center"/>
    </xf>
    <xf numFmtId="0" fontId="20" fillId="8" borderId="0" xfId="0" applyFont="1" applyFill="1" applyAlignment="1">
      <alignment horizontal="center" vertical="center"/>
    </xf>
    <xf numFmtId="0" fontId="31" fillId="7" borderId="0" xfId="6" applyFont="1" applyFill="1" applyAlignment="1">
      <alignment horizontal="center" vertical="center"/>
    </xf>
    <xf numFmtId="0" fontId="31" fillId="7" borderId="0" xfId="6" applyFont="1" applyFill="1" applyAlignment="1">
      <alignment vertical="center"/>
    </xf>
    <xf numFmtId="14" fontId="31" fillId="7" borderId="0" xfId="6" applyNumberFormat="1" applyFont="1" applyFill="1" applyAlignment="1">
      <alignment vertical="center"/>
    </xf>
    <xf numFmtId="0" fontId="31" fillId="7" borderId="0" xfId="6" applyFont="1" applyFill="1" applyAlignment="1">
      <alignment horizontal="center" vertical="center" wrapText="1"/>
    </xf>
    <xf numFmtId="0" fontId="31" fillId="7" borderId="0" xfId="6" applyFont="1" applyFill="1" applyAlignment="1">
      <alignment vertical="center" wrapText="1"/>
    </xf>
    <xf numFmtId="14" fontId="31" fillId="7" borderId="0" xfId="6" applyNumberFormat="1" applyFont="1" applyFill="1" applyAlignment="1">
      <alignment vertical="center" wrapText="1"/>
    </xf>
    <xf numFmtId="0" fontId="36" fillId="7" borderId="0" xfId="6" applyFont="1" applyFill="1" applyBorder="1" applyAlignment="1">
      <alignment horizontal="center" vertical="center"/>
    </xf>
    <xf numFmtId="0" fontId="36" fillId="7" borderId="0" xfId="6" applyFont="1" applyFill="1" applyBorder="1" applyAlignment="1">
      <alignment vertical="center"/>
    </xf>
    <xf numFmtId="0" fontId="37" fillId="14" borderId="45" xfId="0" applyFont="1" applyFill="1" applyBorder="1" applyAlignment="1">
      <alignment horizontal="center" vertical="center"/>
    </xf>
    <xf numFmtId="0" fontId="37" fillId="14" borderId="39" xfId="0" applyFont="1" applyFill="1" applyBorder="1" applyAlignment="1">
      <alignment vertical="center"/>
    </xf>
    <xf numFmtId="0" fontId="3" fillId="14" borderId="52" xfId="0" applyFont="1" applyFill="1" applyBorder="1" applyAlignment="1">
      <alignment vertical="center"/>
    </xf>
    <xf numFmtId="0" fontId="3" fillId="14" borderId="40" xfId="0" applyFont="1" applyFill="1" applyBorder="1" applyAlignment="1">
      <alignment vertical="center"/>
    </xf>
    <xf numFmtId="0" fontId="38" fillId="15" borderId="45" xfId="0" applyFont="1" applyFill="1" applyBorder="1" applyAlignment="1">
      <alignment horizontal="center" vertical="center"/>
    </xf>
    <xf numFmtId="0" fontId="38" fillId="15" borderId="45" xfId="0" applyFont="1" applyFill="1" applyBorder="1" applyAlignment="1">
      <alignment vertical="center"/>
    </xf>
    <xf numFmtId="0" fontId="38" fillId="15" borderId="46" xfId="0" applyFont="1" applyFill="1" applyBorder="1" applyAlignment="1">
      <alignment vertical="center"/>
    </xf>
    <xf numFmtId="0" fontId="38" fillId="15" borderId="47" xfId="0" applyFont="1" applyFill="1" applyBorder="1" applyAlignment="1">
      <alignment vertical="center"/>
    </xf>
    <xf numFmtId="0" fontId="38" fillId="16" borderId="0" xfId="0" applyFont="1" applyFill="1" applyAlignment="1">
      <alignment horizontal="center" vertical="center"/>
    </xf>
    <xf numFmtId="0" fontId="38" fillId="16" borderId="0" xfId="0" applyFont="1" applyFill="1" applyAlignment="1">
      <alignment vertical="center"/>
    </xf>
    <xf numFmtId="0" fontId="38" fillId="17" borderId="0" xfId="0" applyFont="1" applyFill="1" applyAlignment="1">
      <alignment horizontal="center" vertical="center"/>
    </xf>
    <xf numFmtId="0" fontId="38" fillId="17" borderId="0" xfId="0" applyFont="1" applyFill="1" applyAlignment="1">
      <alignment vertical="center"/>
    </xf>
    <xf numFmtId="0" fontId="38" fillId="15" borderId="52" xfId="0" applyFont="1" applyFill="1" applyBorder="1" applyAlignment="1">
      <alignment vertical="center"/>
    </xf>
    <xf numFmtId="0" fontId="38" fillId="15" borderId="40" xfId="0" applyFont="1" applyFill="1" applyBorder="1" applyAlignment="1">
      <alignment vertical="center"/>
    </xf>
    <xf numFmtId="0" fontId="20" fillId="8" borderId="0" xfId="0" applyFont="1" applyFill="1" applyAlignment="1">
      <alignment vertical="center"/>
    </xf>
    <xf numFmtId="0" fontId="38" fillId="15" borderId="54" xfId="0" applyFont="1" applyFill="1" applyBorder="1" applyAlignment="1">
      <alignment horizontal="center" vertical="center"/>
    </xf>
    <xf numFmtId="0" fontId="38" fillId="15" borderId="38" xfId="0" applyFont="1" applyFill="1" applyBorder="1" applyAlignment="1">
      <alignment horizontal="center" vertical="center"/>
    </xf>
    <xf numFmtId="0" fontId="27" fillId="7" borderId="0" xfId="6" applyFont="1" applyFill="1" applyBorder="1" applyAlignment="1">
      <alignment vertical="center"/>
    </xf>
    <xf numFmtId="0" fontId="32" fillId="9" borderId="0" xfId="6" applyFont="1" applyFill="1" applyBorder="1" applyAlignment="1">
      <alignment vertical="center"/>
    </xf>
    <xf numFmtId="0" fontId="33" fillId="7" borderId="0" xfId="6" applyFont="1" applyFill="1" applyBorder="1" applyAlignment="1">
      <alignment vertical="center"/>
    </xf>
    <xf numFmtId="0" fontId="31" fillId="9" borderId="0" xfId="6" applyFont="1" applyFill="1" applyBorder="1" applyAlignment="1">
      <alignment vertical="center"/>
    </xf>
    <xf numFmtId="0" fontId="31" fillId="7" borderId="0" xfId="6" applyFont="1" applyFill="1" applyBorder="1" applyAlignment="1">
      <alignment vertical="center"/>
    </xf>
    <xf numFmtId="0" fontId="31" fillId="7" borderId="0" xfId="6" applyFont="1" applyFill="1" applyBorder="1" applyAlignment="1">
      <alignment horizontal="center" vertical="center"/>
    </xf>
    <xf numFmtId="167" fontId="31" fillId="7" borderId="0" xfId="12" applyFont="1" applyFill="1" applyBorder="1" applyAlignment="1">
      <alignment vertical="center"/>
    </xf>
    <xf numFmtId="167" fontId="31" fillId="7" borderId="0" xfId="6" applyNumberFormat="1" applyFont="1" applyFill="1" applyBorder="1" applyAlignment="1">
      <alignment vertical="center"/>
    </xf>
    <xf numFmtId="0" fontId="20" fillId="10" borderId="0" xfId="0" applyFont="1" applyFill="1" applyAlignment="1">
      <alignment vertical="center"/>
    </xf>
    <xf numFmtId="0" fontId="36" fillId="7" borderId="0" xfId="6" applyFont="1" applyFill="1" applyBorder="1" applyAlignment="1">
      <alignment horizontal="left" vertical="center"/>
    </xf>
    <xf numFmtId="0" fontId="33" fillId="11" borderId="0" xfId="6" applyFont="1" applyFill="1" applyBorder="1" applyAlignment="1">
      <alignment vertical="center"/>
    </xf>
    <xf numFmtId="166" fontId="36" fillId="11" borderId="0" xfId="6" applyNumberFormat="1" applyFont="1" applyFill="1" applyBorder="1" applyAlignment="1">
      <alignment vertical="center"/>
    </xf>
    <xf numFmtId="166" fontId="42" fillId="11" borderId="0" xfId="6" applyNumberFormat="1" applyFont="1" applyFill="1" applyBorder="1" applyAlignment="1">
      <alignment vertical="center"/>
    </xf>
    <xf numFmtId="0" fontId="21" fillId="7" borderId="0" xfId="6" applyFont="1" applyFill="1" applyBorder="1" applyAlignment="1" applyProtection="1">
      <alignment horizontal="center" vertical="center"/>
    </xf>
    <xf numFmtId="0" fontId="24" fillId="18" borderId="0" xfId="6" applyFont="1" applyFill="1" applyBorder="1" applyAlignment="1" applyProtection="1">
      <alignment horizontal="left" vertical="center"/>
    </xf>
    <xf numFmtId="0" fontId="25" fillId="7" borderId="0" xfId="6" applyFont="1" applyFill="1" applyBorder="1" applyAlignment="1" applyProtection="1">
      <alignment horizontal="center" vertical="center"/>
    </xf>
    <xf numFmtId="0" fontId="29" fillId="9" borderId="0" xfId="6" applyFont="1" applyFill="1" applyBorder="1" applyAlignment="1">
      <alignment horizontal="center" vertical="center"/>
    </xf>
    <xf numFmtId="0" fontId="3" fillId="19" borderId="0" xfId="0" applyFont="1" applyFill="1" applyAlignment="1">
      <alignment vertical="center"/>
    </xf>
    <xf numFmtId="0" fontId="38" fillId="20" borderId="0" xfId="0" applyFont="1" applyFill="1" applyAlignment="1">
      <alignment vertical="center"/>
    </xf>
    <xf numFmtId="170" fontId="3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0" fontId="38" fillId="10" borderId="0" xfId="0" applyFont="1" applyFill="1" applyAlignment="1">
      <alignment vertical="center"/>
    </xf>
    <xf numFmtId="0" fontId="37" fillId="19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10" fontId="6" fillId="13" borderId="0" xfId="6" applyNumberFormat="1" applyFont="1" applyFill="1" applyBorder="1" applyAlignment="1">
      <alignment vertical="center"/>
    </xf>
    <xf numFmtId="167" fontId="6" fillId="13" borderId="0" xfId="12" applyFont="1" applyFill="1" applyBorder="1" applyAlignment="1">
      <alignment vertical="center"/>
    </xf>
    <xf numFmtId="0" fontId="6" fillId="13" borderId="0" xfId="6" applyFont="1" applyFill="1" applyBorder="1" applyAlignment="1">
      <alignment vertical="center"/>
    </xf>
    <xf numFmtId="4" fontId="6" fillId="13" borderId="0" xfId="6" applyNumberFormat="1" applyFont="1" applyFill="1" applyBorder="1" applyAlignment="1">
      <alignment horizontal="right" vertical="center"/>
    </xf>
    <xf numFmtId="0" fontId="6" fillId="2" borderId="0" xfId="6" applyFont="1" applyFill="1" applyAlignment="1">
      <alignment vertical="center"/>
    </xf>
    <xf numFmtId="0" fontId="44" fillId="8" borderId="0" xfId="0" applyFont="1" applyFill="1" applyAlignment="1">
      <alignment vertical="center"/>
    </xf>
    <xf numFmtId="10" fontId="28" fillId="13" borderId="0" xfId="6" applyNumberFormat="1" applyFont="1" applyFill="1" applyBorder="1" applyAlignment="1">
      <alignment vertical="center"/>
    </xf>
    <xf numFmtId="167" fontId="28" fillId="13" borderId="0" xfId="12" applyFont="1" applyFill="1" applyBorder="1" applyAlignment="1">
      <alignment vertical="center"/>
    </xf>
    <xf numFmtId="0" fontId="28" fillId="13" borderId="0" xfId="6" applyFont="1" applyFill="1" applyBorder="1" applyAlignment="1">
      <alignment vertical="center"/>
    </xf>
    <xf numFmtId="4" fontId="28" fillId="13" borderId="0" xfId="6" applyNumberFormat="1" applyFont="1" applyFill="1" applyBorder="1" applyAlignment="1">
      <alignment horizontal="right" vertical="center"/>
    </xf>
    <xf numFmtId="10" fontId="27" fillId="13" borderId="0" xfId="6" applyNumberFormat="1" applyFont="1" applyFill="1" applyBorder="1" applyAlignment="1">
      <alignment vertical="center"/>
    </xf>
    <xf numFmtId="167" fontId="27" fillId="13" borderId="0" xfId="12" applyFont="1" applyFill="1" applyBorder="1" applyAlignment="1" applyProtection="1">
      <alignment vertical="center"/>
      <protection locked="0"/>
    </xf>
    <xf numFmtId="10" fontId="28" fillId="2" borderId="0" xfId="10" applyNumberFormat="1" applyFont="1" applyFill="1" applyAlignment="1">
      <alignment vertical="center"/>
    </xf>
    <xf numFmtId="167" fontId="28" fillId="2" borderId="0" xfId="12" applyFont="1" applyFill="1" applyAlignment="1">
      <alignment vertical="center"/>
    </xf>
    <xf numFmtId="0" fontId="28" fillId="2" borderId="0" xfId="6" applyFont="1" applyFill="1" applyAlignment="1">
      <alignment vertical="center"/>
    </xf>
    <xf numFmtId="0" fontId="6" fillId="2" borderId="0" xfId="6" applyFont="1" applyFill="1" applyAlignment="1">
      <alignment horizontal="center" vertical="center"/>
    </xf>
    <xf numFmtId="0" fontId="27" fillId="2" borderId="0" xfId="6" applyFont="1" applyFill="1" applyAlignment="1">
      <alignment vertical="center"/>
    </xf>
    <xf numFmtId="14" fontId="27" fillId="2" borderId="0" xfId="6" applyNumberFormat="1" applyFon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50" fillId="17" borderId="0" xfId="0" applyFont="1" applyFill="1" applyAlignment="1">
      <alignment vertical="center"/>
    </xf>
    <xf numFmtId="0" fontId="15" fillId="21" borderId="0" xfId="0" applyFont="1" applyFill="1" applyAlignment="1">
      <alignment horizontal="center" vertical="center"/>
    </xf>
    <xf numFmtId="0" fontId="10" fillId="21" borderId="0" xfId="0" applyFont="1" applyFill="1" applyAlignment="1">
      <alignment horizontal="center" vertical="center"/>
    </xf>
    <xf numFmtId="4" fontId="10" fillId="21" borderId="0" xfId="0" applyNumberFormat="1" applyFont="1" applyFill="1" applyAlignment="1">
      <alignment horizontal="center" vertical="center"/>
    </xf>
    <xf numFmtId="171" fontId="15" fillId="8" borderId="0" xfId="0" applyNumberFormat="1" applyFont="1" applyFill="1" applyAlignment="1">
      <alignment vertical="center"/>
    </xf>
    <xf numFmtId="0" fontId="43" fillId="7" borderId="0" xfId="6" applyFont="1" applyFill="1" applyBorder="1" applyAlignment="1">
      <alignment vertical="center"/>
    </xf>
    <xf numFmtId="171" fontId="6" fillId="13" borderId="0" xfId="6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0" fillId="8" borderId="0" xfId="0" applyNumberFormat="1" applyFill="1" applyAlignment="1">
      <alignment vertical="center"/>
    </xf>
    <xf numFmtId="0" fontId="46" fillId="23" borderId="16" xfId="6" applyFont="1" applyFill="1" applyBorder="1" applyAlignment="1">
      <alignment vertical="center"/>
    </xf>
    <xf numFmtId="0" fontId="46" fillId="23" borderId="17" xfId="6" applyFont="1" applyFill="1" applyBorder="1" applyAlignment="1">
      <alignment vertical="center"/>
    </xf>
    <xf numFmtId="0" fontId="27" fillId="23" borderId="5" xfId="6" applyFont="1" applyFill="1" applyBorder="1" applyAlignment="1">
      <alignment vertical="center"/>
    </xf>
    <xf numFmtId="0" fontId="27" fillId="23" borderId="7" xfId="6" applyFont="1" applyFill="1" applyBorder="1" applyAlignment="1">
      <alignment vertical="center"/>
    </xf>
    <xf numFmtId="166" fontId="27" fillId="25" borderId="12" xfId="6" applyNumberFormat="1" applyFont="1" applyFill="1" applyBorder="1" applyAlignment="1">
      <alignment vertical="center"/>
    </xf>
    <xf numFmtId="0" fontId="40" fillId="25" borderId="13" xfId="6" applyFont="1" applyFill="1" applyBorder="1" applyAlignment="1">
      <alignment vertical="center"/>
    </xf>
    <xf numFmtId="0" fontId="33" fillId="26" borderId="16" xfId="6" applyFont="1" applyFill="1" applyBorder="1" applyAlignment="1">
      <alignment horizontal="left" vertical="center"/>
    </xf>
    <xf numFmtId="0" fontId="33" fillId="26" borderId="18" xfId="6" applyFont="1" applyFill="1" applyBorder="1" applyAlignment="1">
      <alignment vertical="center"/>
    </xf>
    <xf numFmtId="0" fontId="33" fillId="26" borderId="17" xfId="6" applyFont="1" applyFill="1" applyBorder="1" applyAlignment="1">
      <alignment vertical="center"/>
    </xf>
    <xf numFmtId="0" fontId="33" fillId="26" borderId="10" xfId="6" applyFont="1" applyFill="1" applyBorder="1" applyAlignment="1">
      <alignment horizontal="left" vertical="center"/>
    </xf>
    <xf numFmtId="0" fontId="33" fillId="26" borderId="8" xfId="6" applyFont="1" applyFill="1" applyBorder="1" applyAlignment="1">
      <alignment vertical="center"/>
    </xf>
    <xf numFmtId="0" fontId="33" fillId="26" borderId="11" xfId="6" applyFont="1" applyFill="1" applyBorder="1" applyAlignment="1">
      <alignment vertical="center"/>
    </xf>
    <xf numFmtId="172" fontId="51" fillId="8" borderId="0" xfId="0" applyNumberFormat="1" applyFont="1" applyFill="1" applyAlignment="1">
      <alignment horizontal="center" vertical="center"/>
    </xf>
    <xf numFmtId="0" fontId="53" fillId="8" borderId="0" xfId="0" applyFont="1" applyFill="1"/>
    <xf numFmtId="0" fontId="20" fillId="8" borderId="0" xfId="0" applyFont="1" applyFill="1" applyAlignment="1">
      <alignment vertical="center" wrapText="1"/>
    </xf>
    <xf numFmtId="10" fontId="45" fillId="23" borderId="12" xfId="10" applyNumberFormat="1" applyFont="1" applyFill="1" applyBorder="1" applyAlignment="1">
      <alignment vertical="center"/>
    </xf>
    <xf numFmtId="10" fontId="15" fillId="8" borderId="0" xfId="0" applyNumberFormat="1" applyFont="1" applyFill="1" applyAlignment="1">
      <alignment vertical="center"/>
    </xf>
    <xf numFmtId="173" fontId="15" fillId="8" borderId="0" xfId="0" applyNumberFormat="1" applyFont="1" applyFill="1" applyAlignment="1">
      <alignment horizontal="center" vertical="center"/>
    </xf>
    <xf numFmtId="10" fontId="54" fillId="8" borderId="0" xfId="0" applyNumberFormat="1" applyFont="1" applyFill="1"/>
    <xf numFmtId="174" fontId="15" fillId="8" borderId="0" xfId="0" applyNumberFormat="1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0" fontId="51" fillId="8" borderId="0" xfId="0" applyFont="1" applyFill="1" applyAlignment="1">
      <alignment vertical="center"/>
    </xf>
    <xf numFmtId="0" fontId="24" fillId="27" borderId="46" xfId="6" applyFont="1" applyFill="1" applyBorder="1" applyAlignment="1" applyProtection="1">
      <alignment horizontal="left" vertical="center"/>
    </xf>
    <xf numFmtId="0" fontId="24" fillId="27" borderId="47" xfId="6" applyFont="1" applyFill="1" applyBorder="1" applyAlignment="1" applyProtection="1">
      <alignment horizontal="left" vertical="center"/>
    </xf>
    <xf numFmtId="0" fontId="24" fillId="27" borderId="45" xfId="6" applyFont="1" applyFill="1" applyBorder="1" applyAlignment="1" applyProtection="1">
      <alignment horizontal="left" vertical="center"/>
    </xf>
    <xf numFmtId="0" fontId="38" fillId="26" borderId="45" xfId="0" applyFont="1" applyFill="1" applyBorder="1" applyAlignment="1">
      <alignment horizontal="center" vertical="center"/>
    </xf>
    <xf numFmtId="0" fontId="38" fillId="26" borderId="46" xfId="0" applyFont="1" applyFill="1" applyBorder="1" applyAlignment="1">
      <alignment vertical="center"/>
    </xf>
    <xf numFmtId="0" fontId="38" fillId="26" borderId="47" xfId="0" applyFont="1" applyFill="1" applyBorder="1" applyAlignment="1">
      <alignment vertical="center"/>
    </xf>
    <xf numFmtId="172" fontId="20" fillId="8" borderId="0" xfId="0" applyNumberFormat="1" applyFont="1" applyFill="1" applyAlignment="1">
      <alignment horizontal="center" vertical="center"/>
    </xf>
    <xf numFmtId="172" fontId="20" fillId="8" borderId="0" xfId="0" applyNumberFormat="1" applyFont="1" applyFill="1" applyAlignment="1">
      <alignment horizontal="left" vertical="center"/>
    </xf>
    <xf numFmtId="0" fontId="38" fillId="23" borderId="45" xfId="0" applyFont="1" applyFill="1" applyBorder="1" applyAlignment="1">
      <alignment horizontal="center" vertical="center"/>
    </xf>
    <xf numFmtId="0" fontId="38" fillId="23" borderId="46" xfId="0" applyFont="1" applyFill="1" applyBorder="1" applyAlignment="1">
      <alignment vertical="center"/>
    </xf>
    <xf numFmtId="0" fontId="38" fillId="23" borderId="47" xfId="0" applyFont="1" applyFill="1" applyBorder="1" applyAlignment="1">
      <alignment vertical="center"/>
    </xf>
    <xf numFmtId="0" fontId="39" fillId="23" borderId="45" xfId="0" applyFont="1" applyFill="1" applyBorder="1" applyAlignment="1">
      <alignment vertical="center"/>
    </xf>
    <xf numFmtId="0" fontId="38" fillId="23" borderId="39" xfId="0" applyFont="1" applyFill="1" applyBorder="1" applyAlignment="1">
      <alignment vertical="center"/>
    </xf>
    <xf numFmtId="0" fontId="38" fillId="25" borderId="39" xfId="0" applyFont="1" applyFill="1" applyBorder="1" applyAlignment="1">
      <alignment horizontal="center" vertical="center"/>
    </xf>
    <xf numFmtId="0" fontId="38" fillId="25" borderId="39" xfId="0" applyFont="1" applyFill="1" applyBorder="1" applyAlignment="1">
      <alignment vertical="center"/>
    </xf>
    <xf numFmtId="0" fontId="38" fillId="25" borderId="52" xfId="0" applyFont="1" applyFill="1" applyBorder="1" applyAlignment="1">
      <alignment vertical="center"/>
    </xf>
    <xf numFmtId="0" fontId="38" fillId="25" borderId="40" xfId="0" applyFont="1" applyFill="1" applyBorder="1" applyAlignment="1">
      <alignment vertical="center"/>
    </xf>
    <xf numFmtId="0" fontId="38" fillId="25" borderId="43" xfId="0" applyFont="1" applyFill="1" applyBorder="1" applyAlignment="1">
      <alignment horizontal="center" vertical="center"/>
    </xf>
    <xf numFmtId="0" fontId="38" fillId="25" borderId="53" xfId="0" applyFont="1" applyFill="1" applyBorder="1" applyAlignment="1">
      <alignment vertical="center"/>
    </xf>
    <xf numFmtId="0" fontId="38" fillId="25" borderId="44" xfId="0" applyFont="1" applyFill="1" applyBorder="1" applyAlignment="1">
      <alignment vertical="center"/>
    </xf>
    <xf numFmtId="0" fontId="38" fillId="25" borderId="47" xfId="0" applyFont="1" applyFill="1" applyBorder="1" applyAlignment="1">
      <alignment vertical="center"/>
    </xf>
    <xf numFmtId="0" fontId="38" fillId="25" borderId="45" xfId="0" applyFont="1" applyFill="1" applyBorder="1" applyAlignment="1">
      <alignment horizontal="center" vertical="center"/>
    </xf>
    <xf numFmtId="0" fontId="38" fillId="25" borderId="46" xfId="0" applyFont="1" applyFill="1" applyBorder="1" applyAlignment="1">
      <alignment vertical="center"/>
    </xf>
    <xf numFmtId="0" fontId="28" fillId="22" borderId="9" xfId="6" applyFont="1" applyFill="1" applyBorder="1" applyAlignment="1">
      <alignment vertical="center"/>
    </xf>
    <xf numFmtId="0" fontId="38" fillId="23" borderId="41" xfId="0" applyFont="1" applyFill="1" applyBorder="1" applyAlignment="1">
      <alignment horizontal="center" vertical="center"/>
    </xf>
    <xf numFmtId="0" fontId="38" fillId="23" borderId="52" xfId="0" applyFont="1" applyFill="1" applyBorder="1" applyAlignment="1">
      <alignment horizontal="center" vertical="center"/>
    </xf>
    <xf numFmtId="0" fontId="38" fillId="23" borderId="12" xfId="0" applyFont="1" applyFill="1" applyBorder="1" applyAlignment="1">
      <alignment horizontal="center" vertical="center"/>
    </xf>
    <xf numFmtId="0" fontId="38" fillId="23" borderId="7" xfId="0" applyFont="1" applyFill="1" applyBorder="1" applyAlignment="1">
      <alignment vertical="center"/>
    </xf>
    <xf numFmtId="0" fontId="53" fillId="0" borderId="0" xfId="0" applyFont="1"/>
    <xf numFmtId="173" fontId="20" fillId="8" borderId="0" xfId="0" applyNumberFormat="1" applyFont="1" applyFill="1" applyAlignment="1">
      <alignment horizontal="left" vertical="center"/>
    </xf>
    <xf numFmtId="0" fontId="28" fillId="26" borderId="45" xfId="6" applyFont="1" applyFill="1" applyBorder="1" applyAlignment="1">
      <alignment horizontal="center" vertical="center" wrapText="1"/>
    </xf>
    <xf numFmtId="0" fontId="28" fillId="26" borderId="9" xfId="6" applyFont="1" applyFill="1" applyBorder="1" applyAlignment="1">
      <alignment horizontal="center" vertical="center"/>
    </xf>
    <xf numFmtId="0" fontId="60" fillId="8" borderId="0" xfId="0" applyFont="1" applyFill="1" applyAlignment="1">
      <alignment vertical="center"/>
    </xf>
    <xf numFmtId="0" fontId="60" fillId="8" borderId="0" xfId="0" applyFont="1" applyFill="1" applyAlignment="1">
      <alignment horizontal="center" vertical="center"/>
    </xf>
    <xf numFmtId="4" fontId="51" fillId="8" borderId="0" xfId="0" applyNumberFormat="1" applyFont="1" applyFill="1" applyAlignment="1">
      <alignment vertical="center"/>
    </xf>
    <xf numFmtId="4" fontId="13" fillId="8" borderId="0" xfId="0" applyNumberFormat="1" applyFont="1" applyFill="1" applyAlignment="1">
      <alignment vertical="center"/>
    </xf>
    <xf numFmtId="0" fontId="62" fillId="24" borderId="9" xfId="0" applyFont="1" applyFill="1" applyBorder="1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38" fillId="8" borderId="0" xfId="0" applyFont="1" applyFill="1" applyAlignment="1">
      <alignment vertical="center"/>
    </xf>
    <xf numFmtId="0" fontId="64" fillId="0" borderId="0" xfId="0" applyFont="1"/>
    <xf numFmtId="10" fontId="28" fillId="24" borderId="19" xfId="10" applyNumberFormat="1" applyFont="1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horizontal="left" vertical="center" wrapText="1"/>
    </xf>
    <xf numFmtId="0" fontId="26" fillId="29" borderId="39" xfId="6" applyFont="1" applyFill="1" applyBorder="1" applyAlignment="1">
      <alignment horizontal="center" vertical="center"/>
    </xf>
    <xf numFmtId="0" fontId="27" fillId="29" borderId="40" xfId="6" applyFont="1" applyFill="1" applyBorder="1" applyAlignment="1">
      <alignment vertical="center"/>
    </xf>
    <xf numFmtId="0" fontId="23" fillId="29" borderId="43" xfId="6" applyFont="1" applyFill="1" applyBorder="1" applyAlignment="1">
      <alignment horizontal="center" vertical="center"/>
    </xf>
    <xf numFmtId="0" fontId="22" fillId="29" borderId="44" xfId="6" applyFont="1" applyFill="1" applyBorder="1" applyAlignment="1">
      <alignment vertical="center"/>
    </xf>
    <xf numFmtId="0" fontId="26" fillId="29" borderId="13" xfId="6" applyFont="1" applyFill="1" applyBorder="1" applyAlignment="1">
      <alignment horizontal="center" vertical="center"/>
    </xf>
    <xf numFmtId="0" fontId="26" fillId="29" borderId="0" xfId="6" applyFont="1" applyFill="1" applyAlignment="1">
      <alignment vertical="center"/>
    </xf>
    <xf numFmtId="0" fontId="27" fillId="29" borderId="0" xfId="6" applyFont="1" applyFill="1" applyAlignment="1">
      <alignment vertical="center"/>
    </xf>
    <xf numFmtId="0" fontId="27" fillId="29" borderId="14" xfId="6" applyFont="1" applyFill="1" applyBorder="1" applyAlignment="1">
      <alignment vertical="center"/>
    </xf>
    <xf numFmtId="0" fontId="26" fillId="29" borderId="10" xfId="6" applyFont="1" applyFill="1" applyBorder="1" applyAlignment="1">
      <alignment horizontal="center" vertical="center"/>
    </xf>
    <xf numFmtId="0" fontId="26" fillId="29" borderId="8" xfId="6" applyFont="1" applyFill="1" applyBorder="1" applyAlignment="1">
      <alignment vertical="center"/>
    </xf>
    <xf numFmtId="0" fontId="27" fillId="29" borderId="8" xfId="6" applyFont="1" applyFill="1" applyBorder="1" applyAlignment="1">
      <alignment vertical="center"/>
    </xf>
    <xf numFmtId="0" fontId="27" fillId="29" borderId="11" xfId="6" applyFont="1" applyFill="1" applyBorder="1" applyAlignment="1">
      <alignment vertical="center"/>
    </xf>
    <xf numFmtId="14" fontId="39" fillId="29" borderId="16" xfId="6" applyNumberFormat="1" applyFont="1" applyFill="1" applyBorder="1" applyAlignment="1" applyProtection="1">
      <alignment horizontal="left" vertical="center"/>
      <protection locked="0"/>
    </xf>
    <xf numFmtId="0" fontId="26" fillId="29" borderId="17" xfId="6" applyFont="1" applyFill="1" applyBorder="1" applyAlignment="1">
      <alignment vertical="center"/>
    </xf>
    <xf numFmtId="0" fontId="26" fillId="29" borderId="14" xfId="6" applyFont="1" applyFill="1" applyBorder="1" applyAlignment="1">
      <alignment vertical="center"/>
    </xf>
    <xf numFmtId="0" fontId="26" fillId="29" borderId="11" xfId="6" applyFont="1" applyFill="1" applyBorder="1" applyAlignment="1">
      <alignment vertical="center"/>
    </xf>
    <xf numFmtId="0" fontId="26" fillId="22" borderId="13" xfId="6" applyFont="1" applyFill="1" applyBorder="1" applyAlignment="1">
      <alignment vertical="center"/>
    </xf>
    <xf numFmtId="0" fontId="39" fillId="22" borderId="10" xfId="6" applyFont="1" applyFill="1" applyBorder="1" applyAlignment="1">
      <alignment vertical="center"/>
    </xf>
    <xf numFmtId="0" fontId="32" fillId="29" borderId="16" xfId="6" applyFont="1" applyFill="1" applyBorder="1" applyAlignment="1">
      <alignment vertical="center"/>
    </xf>
    <xf numFmtId="0" fontId="32" fillId="29" borderId="18" xfId="6" applyFont="1" applyFill="1" applyBorder="1" applyAlignment="1">
      <alignment vertical="center"/>
    </xf>
    <xf numFmtId="0" fontId="32" fillId="29" borderId="17" xfId="6" applyFont="1" applyFill="1" applyBorder="1" applyAlignment="1">
      <alignment vertical="center"/>
    </xf>
    <xf numFmtId="0" fontId="33" fillId="29" borderId="19" xfId="6" applyFont="1" applyFill="1" applyBorder="1" applyAlignment="1">
      <alignment horizontal="center" vertical="center"/>
    </xf>
    <xf numFmtId="0" fontId="33" fillId="29" borderId="13" xfId="6" applyFont="1" applyFill="1" applyBorder="1" applyAlignment="1">
      <alignment vertical="center"/>
    </xf>
    <xf numFmtId="0" fontId="33" fillId="29" borderId="0" xfId="6" applyFont="1" applyFill="1" applyAlignment="1">
      <alignment vertical="center"/>
    </xf>
    <xf numFmtId="0" fontId="33" fillId="29" borderId="14" xfId="6" applyFont="1" applyFill="1" applyBorder="1" applyAlignment="1">
      <alignment vertical="center"/>
    </xf>
    <xf numFmtId="167" fontId="33" fillId="29" borderId="0" xfId="12" applyFont="1" applyFill="1" applyAlignment="1">
      <alignment vertical="center"/>
    </xf>
    <xf numFmtId="0" fontId="33" fillId="29" borderId="15" xfId="6" applyFont="1" applyFill="1" applyBorder="1" applyAlignment="1">
      <alignment horizontal="center" vertical="center"/>
    </xf>
    <xf numFmtId="0" fontId="33" fillId="29" borderId="10" xfId="6" applyFont="1" applyFill="1" applyBorder="1" applyAlignment="1">
      <alignment vertical="center"/>
    </xf>
    <xf numFmtId="14" fontId="33" fillId="29" borderId="8" xfId="6" applyNumberFormat="1" applyFont="1" applyFill="1" applyBorder="1" applyAlignment="1">
      <alignment vertical="center"/>
    </xf>
    <xf numFmtId="0" fontId="33" fillId="29" borderId="8" xfId="6" applyFont="1" applyFill="1" applyBorder="1" applyAlignment="1">
      <alignment vertical="center"/>
    </xf>
    <xf numFmtId="0" fontId="33" fillId="29" borderId="11" xfId="6" applyFont="1" applyFill="1" applyBorder="1" applyAlignment="1">
      <alignment vertical="center"/>
    </xf>
    <xf numFmtId="0" fontId="27" fillId="29" borderId="13" xfId="6" applyFont="1" applyFill="1" applyBorder="1" applyAlignment="1">
      <alignment vertical="center"/>
    </xf>
    <xf numFmtId="165" fontId="27" fillId="29" borderId="13" xfId="4" applyFont="1" applyFill="1" applyBorder="1" applyAlignment="1">
      <alignment horizontal="left" vertical="center"/>
    </xf>
    <xf numFmtId="165" fontId="27" fillId="29" borderId="14" xfId="4" applyFont="1" applyFill="1" applyBorder="1" applyAlignment="1">
      <alignment vertical="center"/>
    </xf>
    <xf numFmtId="0" fontId="26" fillId="29" borderId="13" xfId="6" applyFont="1" applyFill="1" applyBorder="1" applyAlignment="1">
      <alignment horizontal="left" vertical="center"/>
    </xf>
    <xf numFmtId="171" fontId="26" fillId="29" borderId="13" xfId="1" applyNumberFormat="1" applyFont="1" applyFill="1" applyBorder="1" applyAlignment="1">
      <alignment horizontal="left" vertical="center"/>
    </xf>
    <xf numFmtId="14" fontId="26" fillId="29" borderId="10" xfId="6" applyNumberFormat="1" applyFont="1" applyFill="1" applyBorder="1" applyAlignment="1">
      <alignment horizontal="left" vertical="center"/>
    </xf>
    <xf numFmtId="10" fontId="26" fillId="29" borderId="14" xfId="4" applyNumberFormat="1" applyFont="1" applyFill="1" applyBorder="1" applyAlignment="1">
      <alignment vertical="center"/>
    </xf>
    <xf numFmtId="0" fontId="34" fillId="29" borderId="5" xfId="6" applyFont="1" applyFill="1" applyBorder="1" applyAlignment="1">
      <alignment horizontal="center" vertical="center"/>
    </xf>
    <xf numFmtId="0" fontId="34" fillId="29" borderId="6" xfId="6" applyFont="1" applyFill="1" applyBorder="1" applyAlignment="1">
      <alignment vertical="center"/>
    </xf>
    <xf numFmtId="0" fontId="35" fillId="29" borderId="6" xfId="6" applyFont="1" applyFill="1" applyBorder="1" applyAlignment="1">
      <alignment vertical="center"/>
    </xf>
    <xf numFmtId="0" fontId="31" fillId="29" borderId="7" xfId="6" applyFont="1" applyFill="1" applyBorder="1" applyAlignment="1">
      <alignment vertical="center"/>
    </xf>
    <xf numFmtId="0" fontId="37" fillId="29" borderId="45" xfId="0" applyFont="1" applyFill="1" applyBorder="1" applyAlignment="1">
      <alignment horizontal="center" vertical="center"/>
    </xf>
    <xf numFmtId="0" fontId="37" fillId="29" borderId="39" xfId="0" applyFont="1" applyFill="1" applyBorder="1" applyAlignment="1">
      <alignment vertical="center"/>
    </xf>
    <xf numFmtId="0" fontId="3" fillId="29" borderId="52" xfId="0" applyFont="1" applyFill="1" applyBorder="1" applyAlignment="1">
      <alignment vertical="center"/>
    </xf>
    <xf numFmtId="0" fontId="3" fillId="29" borderId="40" xfId="0" applyFont="1" applyFill="1" applyBorder="1" applyAlignment="1">
      <alignment vertical="center"/>
    </xf>
    <xf numFmtId="0" fontId="33" fillId="29" borderId="16" xfId="6" applyFont="1" applyFill="1" applyBorder="1" applyAlignment="1">
      <alignment horizontal="center" vertical="center"/>
    </xf>
    <xf numFmtId="0" fontId="33" fillId="29" borderId="16" xfId="6" applyFont="1" applyFill="1" applyBorder="1" applyAlignment="1">
      <alignment vertical="center"/>
    </xf>
    <xf numFmtId="0" fontId="31" fillId="29" borderId="18" xfId="6" applyFont="1" applyFill="1" applyBorder="1" applyAlignment="1">
      <alignment vertical="center"/>
    </xf>
    <xf numFmtId="0" fontId="31" fillId="29" borderId="17" xfId="6" applyFont="1" applyFill="1" applyBorder="1" applyAlignment="1">
      <alignment vertical="center"/>
    </xf>
    <xf numFmtId="0" fontId="33" fillId="29" borderId="13" xfId="6" applyFont="1" applyFill="1" applyBorder="1" applyAlignment="1">
      <alignment horizontal="center" vertical="center"/>
    </xf>
    <xf numFmtId="0" fontId="31" fillId="29" borderId="0" xfId="6" applyFont="1" applyFill="1" applyAlignment="1">
      <alignment vertical="center"/>
    </xf>
    <xf numFmtId="0" fontId="31" fillId="29" borderId="14" xfId="6" applyFont="1" applyFill="1" applyBorder="1" applyAlignment="1">
      <alignment horizontal="center" vertical="center"/>
    </xf>
    <xf numFmtId="9" fontId="31" fillId="29" borderId="0" xfId="6" applyNumberFormat="1" applyFont="1" applyFill="1" applyAlignment="1">
      <alignment vertical="center"/>
    </xf>
    <xf numFmtId="167" fontId="31" fillId="29" borderId="14" xfId="12" applyFont="1" applyFill="1" applyBorder="1" applyAlignment="1">
      <alignment vertical="center"/>
    </xf>
    <xf numFmtId="0" fontId="31" fillId="29" borderId="14" xfId="6" applyFont="1" applyFill="1" applyBorder="1" applyAlignment="1">
      <alignment vertical="center"/>
    </xf>
    <xf numFmtId="0" fontId="48" fillId="29" borderId="13" xfId="6" applyFont="1" applyFill="1" applyBorder="1" applyAlignment="1">
      <alignment horizontal="center" vertical="center"/>
    </xf>
    <xf numFmtId="0" fontId="48" fillId="29" borderId="13" xfId="6" applyFont="1" applyFill="1" applyBorder="1" applyAlignment="1">
      <alignment vertical="center"/>
    </xf>
    <xf numFmtId="0" fontId="49" fillId="29" borderId="0" xfId="6" applyFont="1" applyFill="1" applyAlignment="1">
      <alignment vertical="center"/>
    </xf>
    <xf numFmtId="167" fontId="49" fillId="29" borderId="14" xfId="6" applyNumberFormat="1" applyFont="1" applyFill="1" applyBorder="1" applyAlignment="1">
      <alignment vertical="center"/>
    </xf>
    <xf numFmtId="0" fontId="33" fillId="29" borderId="10" xfId="6" applyFont="1" applyFill="1" applyBorder="1" applyAlignment="1">
      <alignment horizontal="center" vertical="center"/>
    </xf>
    <xf numFmtId="0" fontId="31" fillId="29" borderId="8" xfId="6" applyFont="1" applyFill="1" applyBorder="1" applyAlignment="1">
      <alignment vertical="center"/>
    </xf>
    <xf numFmtId="167" fontId="31" fillId="29" borderId="11" xfId="6" applyNumberFormat="1" applyFont="1" applyFill="1" applyBorder="1" applyAlignment="1">
      <alignment vertical="center"/>
    </xf>
    <xf numFmtId="0" fontId="36" fillId="29" borderId="10" xfId="6" applyFont="1" applyFill="1" applyBorder="1" applyAlignment="1">
      <alignment horizontal="center" vertical="center"/>
    </xf>
    <xf numFmtId="0" fontId="36" fillId="29" borderId="8" xfId="6" applyFont="1" applyFill="1" applyBorder="1" applyAlignment="1">
      <alignment vertical="center"/>
    </xf>
    <xf numFmtId="0" fontId="36" fillId="29" borderId="11" xfId="6" applyFont="1" applyFill="1" applyBorder="1" applyAlignment="1">
      <alignment vertical="center"/>
    </xf>
    <xf numFmtId="0" fontId="28" fillId="29" borderId="9" xfId="6" applyFont="1" applyFill="1" applyBorder="1" applyAlignment="1">
      <alignment horizontal="center" vertical="center" wrapText="1"/>
    </xf>
    <xf numFmtId="0" fontId="28" fillId="29" borderId="12" xfId="6" applyFont="1" applyFill="1" applyBorder="1" applyAlignment="1">
      <alignment horizontal="center" vertical="center"/>
    </xf>
    <xf numFmtId="0" fontId="28" fillId="29" borderId="17" xfId="6" applyFont="1" applyFill="1" applyBorder="1" applyAlignment="1">
      <alignment horizontal="center" vertical="center"/>
    </xf>
    <xf numFmtId="10" fontId="27" fillId="29" borderId="12" xfId="6" applyNumberFormat="1" applyFont="1" applyFill="1" applyBorder="1" applyAlignment="1">
      <alignment vertical="center"/>
    </xf>
    <xf numFmtId="9" fontId="26" fillId="29" borderId="19" xfId="6" applyNumberFormat="1" applyFont="1" applyFill="1" applyBorder="1" applyAlignment="1">
      <alignment vertical="center"/>
    </xf>
    <xf numFmtId="166" fontId="27" fillId="29" borderId="14" xfId="1" applyFont="1" applyFill="1" applyBorder="1" applyAlignment="1">
      <alignment horizontal="right" vertical="center"/>
    </xf>
    <xf numFmtId="9" fontId="27" fillId="29" borderId="19" xfId="6" applyNumberFormat="1" applyFont="1" applyFill="1" applyBorder="1" applyAlignment="1">
      <alignment vertical="center"/>
    </xf>
    <xf numFmtId="164" fontId="27" fillId="29" borderId="14" xfId="2" applyFont="1" applyFill="1" applyBorder="1" applyAlignment="1">
      <alignment horizontal="center" vertical="center"/>
    </xf>
    <xf numFmtId="0" fontId="27" fillId="29" borderId="19" xfId="6" applyFont="1" applyFill="1" applyBorder="1" applyAlignment="1">
      <alignment vertical="center"/>
    </xf>
    <xf numFmtId="166" fontId="27" fillId="29" borderId="15" xfId="1" applyFont="1" applyFill="1" applyBorder="1" applyAlignment="1">
      <alignment vertical="center"/>
    </xf>
    <xf numFmtId="164" fontId="27" fillId="29" borderId="11" xfId="2" applyFont="1" applyFill="1" applyBorder="1" applyAlignment="1">
      <alignment horizontal="center" vertical="center"/>
    </xf>
    <xf numFmtId="0" fontId="28" fillId="29" borderId="15" xfId="6" applyFont="1" applyFill="1" applyBorder="1" applyAlignment="1">
      <alignment vertical="center"/>
    </xf>
    <xf numFmtId="0" fontId="33" fillId="14" borderId="52" xfId="0" applyFont="1" applyFill="1" applyBorder="1" applyAlignment="1">
      <alignment vertical="center"/>
    </xf>
    <xf numFmtId="0" fontId="38" fillId="29" borderId="45" xfId="0" applyFont="1" applyFill="1" applyBorder="1" applyAlignment="1">
      <alignment horizontal="center" vertical="center"/>
    </xf>
    <xf numFmtId="0" fontId="38" fillId="29" borderId="45" xfId="0" applyFont="1" applyFill="1" applyBorder="1" applyAlignment="1">
      <alignment vertical="center"/>
    </xf>
    <xf numFmtId="0" fontId="38" fillId="29" borderId="46" xfId="0" applyFont="1" applyFill="1" applyBorder="1" applyAlignment="1">
      <alignment vertical="center"/>
    </xf>
    <xf numFmtId="0" fontId="38" fillId="29" borderId="47" xfId="0" applyFont="1" applyFill="1" applyBorder="1" applyAlignment="1">
      <alignment vertical="center"/>
    </xf>
    <xf numFmtId="0" fontId="39" fillId="29" borderId="39" xfId="0" applyFont="1" applyFill="1" applyBorder="1" applyAlignment="1">
      <alignment horizontal="center" vertical="center"/>
    </xf>
    <xf numFmtId="0" fontId="39" fillId="29" borderId="39" xfId="0" applyFont="1" applyFill="1" applyBorder="1" applyAlignment="1">
      <alignment vertical="center"/>
    </xf>
    <xf numFmtId="0" fontId="3" fillId="29" borderId="52" xfId="0" applyFont="1" applyFill="1" applyBorder="1" applyAlignment="1">
      <alignment horizontal="left" vertical="center"/>
    </xf>
    <xf numFmtId="0" fontId="3" fillId="29" borderId="52" xfId="0" applyFont="1" applyFill="1" applyBorder="1" applyAlignment="1">
      <alignment horizontal="center" vertical="center"/>
    </xf>
    <xf numFmtId="170" fontId="3" fillId="29" borderId="40" xfId="0" applyNumberFormat="1" applyFont="1" applyFill="1" applyBorder="1" applyAlignment="1">
      <alignment vertical="center"/>
    </xf>
    <xf numFmtId="0" fontId="39" fillId="29" borderId="41" xfId="0" applyFont="1" applyFill="1" applyBorder="1" applyAlignment="1">
      <alignment horizontal="center" vertical="center"/>
    </xf>
    <xf numFmtId="0" fontId="39" fillId="29" borderId="41" xfId="0" applyFont="1" applyFill="1" applyBorder="1" applyAlignment="1">
      <alignment vertical="center"/>
    </xf>
    <xf numFmtId="0" fontId="3" fillId="29" borderId="0" xfId="0" applyFont="1" applyFill="1" applyAlignment="1">
      <alignment horizontal="center" vertical="center"/>
    </xf>
    <xf numFmtId="170" fontId="3" fillId="29" borderId="42" xfId="0" applyNumberFormat="1" applyFont="1" applyFill="1" applyBorder="1" applyAlignment="1">
      <alignment vertical="center"/>
    </xf>
    <xf numFmtId="0" fontId="28" fillId="29" borderId="9" xfId="6" applyFont="1" applyFill="1" applyBorder="1" applyAlignment="1">
      <alignment horizontal="center" vertical="center"/>
    </xf>
    <xf numFmtId="10" fontId="27" fillId="29" borderId="12" xfId="10" applyNumberFormat="1" applyFont="1" applyFill="1" applyBorder="1" applyAlignment="1">
      <alignment vertical="center"/>
    </xf>
    <xf numFmtId="10" fontId="27" fillId="29" borderId="19" xfId="10" applyNumberFormat="1" applyFont="1" applyFill="1" applyBorder="1" applyAlignment="1">
      <alignment vertical="center"/>
    </xf>
    <xf numFmtId="167" fontId="27" fillId="29" borderId="19" xfId="12" applyFont="1" applyFill="1" applyBorder="1" applyAlignment="1">
      <alignment vertical="center"/>
    </xf>
    <xf numFmtId="10" fontId="28" fillId="29" borderId="9" xfId="10" applyNumberFormat="1" applyFont="1" applyFill="1" applyBorder="1" applyAlignment="1">
      <alignment vertical="center"/>
    </xf>
    <xf numFmtId="167" fontId="28" fillId="29" borderId="9" xfId="12" applyFont="1" applyFill="1" applyBorder="1" applyAlignment="1">
      <alignment vertical="center"/>
    </xf>
    <xf numFmtId="0" fontId="39" fillId="29" borderId="56" xfId="0" applyFont="1" applyFill="1" applyBorder="1" applyAlignment="1">
      <alignment horizontal="center" vertical="center"/>
    </xf>
    <xf numFmtId="0" fontId="39" fillId="29" borderId="0" xfId="0" applyFont="1" applyFill="1" applyAlignment="1">
      <alignment vertical="center"/>
    </xf>
    <xf numFmtId="0" fontId="3" fillId="29" borderId="0" xfId="0" applyFont="1" applyFill="1" applyAlignment="1">
      <alignment vertical="center"/>
    </xf>
    <xf numFmtId="0" fontId="3" fillId="29" borderId="42" xfId="0" applyFont="1" applyFill="1" applyBorder="1" applyAlignment="1">
      <alignment vertical="center"/>
    </xf>
    <xf numFmtId="10" fontId="26" fillId="29" borderId="19" xfId="10" applyNumberFormat="1" applyFont="1" applyFill="1" applyBorder="1" applyAlignment="1">
      <alignment vertical="center"/>
    </xf>
    <xf numFmtId="10" fontId="33" fillId="29" borderId="19" xfId="10" applyNumberFormat="1" applyFont="1" applyFill="1" applyBorder="1" applyAlignment="1">
      <alignment vertical="center"/>
    </xf>
    <xf numFmtId="10" fontId="27" fillId="29" borderId="19" xfId="10" applyNumberFormat="1" applyFont="1" applyFill="1" applyBorder="1" applyAlignment="1" applyProtection="1">
      <alignment vertical="center"/>
      <protection locked="0"/>
    </xf>
    <xf numFmtId="10" fontId="28" fillId="29" borderId="9" xfId="6" applyNumberFormat="1" applyFont="1" applyFill="1" applyBorder="1" applyAlignment="1">
      <alignment vertical="center"/>
    </xf>
    <xf numFmtId="0" fontId="38" fillId="29" borderId="39" xfId="0" applyFont="1" applyFill="1" applyBorder="1" applyAlignment="1">
      <alignment vertical="center"/>
    </xf>
    <xf numFmtId="0" fontId="38" fillId="29" borderId="52" xfId="0" applyFont="1" applyFill="1" applyBorder="1" applyAlignment="1">
      <alignment vertical="center"/>
    </xf>
    <xf numFmtId="0" fontId="38" fillId="29" borderId="40" xfId="0" applyFont="1" applyFill="1" applyBorder="1" applyAlignment="1">
      <alignment vertical="center"/>
    </xf>
    <xf numFmtId="0" fontId="39" fillId="29" borderId="5" xfId="0" applyFont="1" applyFill="1" applyBorder="1" applyAlignment="1">
      <alignment horizontal="center" vertical="center"/>
    </xf>
    <xf numFmtId="0" fontId="39" fillId="29" borderId="62" xfId="0" applyFont="1" applyFill="1" applyBorder="1" applyAlignment="1">
      <alignment vertical="center"/>
    </xf>
    <xf numFmtId="0" fontId="3" fillId="29" borderId="6" xfId="0" applyFont="1" applyFill="1" applyBorder="1" applyAlignment="1">
      <alignment horizontal="center" vertical="center"/>
    </xf>
    <xf numFmtId="0" fontId="39" fillId="29" borderId="10" xfId="0" applyFont="1" applyFill="1" applyBorder="1" applyAlignment="1">
      <alignment horizontal="center" vertical="center"/>
    </xf>
    <xf numFmtId="0" fontId="52" fillId="29" borderId="60" xfId="0" applyFont="1" applyFill="1" applyBorder="1" applyAlignment="1">
      <alignment vertical="center"/>
    </xf>
    <xf numFmtId="0" fontId="3" fillId="29" borderId="11" xfId="0" applyFont="1" applyFill="1" applyBorder="1" applyAlignment="1">
      <alignment horizontal="center" vertical="center"/>
    </xf>
    <xf numFmtId="0" fontId="52" fillId="29" borderId="41" xfId="0" applyFont="1" applyFill="1" applyBorder="1" applyAlignment="1">
      <alignment vertical="center"/>
    </xf>
    <xf numFmtId="0" fontId="33" fillId="29" borderId="41" xfId="0" applyFont="1" applyFill="1" applyBorder="1" applyAlignment="1">
      <alignment horizontal="center" vertical="center"/>
    </xf>
    <xf numFmtId="0" fontId="33" fillId="29" borderId="43" xfId="0" applyFont="1" applyFill="1" applyBorder="1" applyAlignment="1">
      <alignment vertical="center"/>
    </xf>
    <xf numFmtId="0" fontId="49" fillId="29" borderId="53" xfId="0" applyFont="1" applyFill="1" applyBorder="1" applyAlignment="1">
      <alignment vertical="center"/>
    </xf>
    <xf numFmtId="0" fontId="38" fillId="29" borderId="43" xfId="0" applyFont="1" applyFill="1" applyBorder="1" applyAlignment="1">
      <alignment vertical="center"/>
    </xf>
    <xf numFmtId="0" fontId="38" fillId="29" borderId="53" xfId="0" applyFont="1" applyFill="1" applyBorder="1" applyAlignment="1">
      <alignment vertical="center"/>
    </xf>
    <xf numFmtId="0" fontId="38" fillId="29" borderId="0" xfId="0" applyFont="1" applyFill="1" applyAlignment="1">
      <alignment horizontal="right" vertical="center"/>
    </xf>
    <xf numFmtId="0" fontId="3" fillId="29" borderId="42" xfId="0" applyFont="1" applyFill="1" applyBorder="1" applyAlignment="1">
      <alignment horizontal="center" vertical="center"/>
    </xf>
    <xf numFmtId="0" fontId="49" fillId="29" borderId="44" xfId="0" applyFont="1" applyFill="1" applyBorder="1" applyAlignment="1">
      <alignment vertical="center"/>
    </xf>
    <xf numFmtId="0" fontId="38" fillId="29" borderId="44" xfId="0" applyFont="1" applyFill="1" applyBorder="1" applyAlignment="1">
      <alignment vertical="center"/>
    </xf>
    <xf numFmtId="0" fontId="28" fillId="29" borderId="16" xfId="6" applyFont="1" applyFill="1" applyBorder="1" applyAlignment="1">
      <alignment horizontal="center" vertical="center" wrapText="1"/>
    </xf>
    <xf numFmtId="0" fontId="28" fillId="29" borderId="12" xfId="6" applyFont="1" applyFill="1" applyBorder="1" applyAlignment="1">
      <alignment horizontal="center" vertical="center" wrapText="1"/>
    </xf>
    <xf numFmtId="167" fontId="27" fillId="29" borderId="14" xfId="12" applyFont="1" applyFill="1" applyBorder="1" applyAlignment="1" applyProtection="1">
      <alignment vertical="center"/>
    </xf>
    <xf numFmtId="167" fontId="3" fillId="29" borderId="19" xfId="12" applyFont="1" applyFill="1" applyBorder="1" applyAlignment="1">
      <alignment vertical="center"/>
    </xf>
    <xf numFmtId="167" fontId="31" fillId="29" borderId="19" xfId="12" applyFont="1" applyFill="1" applyBorder="1" applyAlignment="1">
      <alignment vertical="center"/>
    </xf>
    <xf numFmtId="167" fontId="27" fillId="29" borderId="13" xfId="12" applyFont="1" applyFill="1" applyBorder="1" applyAlignment="1">
      <alignment vertical="center"/>
    </xf>
    <xf numFmtId="9" fontId="27" fillId="29" borderId="13" xfId="12" applyNumberFormat="1" applyFont="1" applyFill="1" applyBorder="1" applyAlignment="1">
      <alignment vertical="center"/>
    </xf>
    <xf numFmtId="0" fontId="39" fillId="29" borderId="54" xfId="0" applyFont="1" applyFill="1" applyBorder="1" applyAlignment="1">
      <alignment horizontal="center" vertical="center"/>
    </xf>
    <xf numFmtId="0" fontId="39" fillId="29" borderId="52" xfId="0" applyFont="1" applyFill="1" applyBorder="1" applyAlignment="1">
      <alignment vertical="center"/>
    </xf>
    <xf numFmtId="0" fontId="37" fillId="29" borderId="45" xfId="0" applyFont="1" applyFill="1" applyBorder="1" applyAlignment="1">
      <alignment vertical="center"/>
    </xf>
    <xf numFmtId="0" fontId="37" fillId="29" borderId="46" xfId="0" applyFont="1" applyFill="1" applyBorder="1" applyAlignment="1">
      <alignment vertical="center"/>
    </xf>
    <xf numFmtId="0" fontId="37" fillId="29" borderId="47" xfId="0" applyFont="1" applyFill="1" applyBorder="1" applyAlignment="1">
      <alignment vertical="center"/>
    </xf>
    <xf numFmtId="0" fontId="39" fillId="29" borderId="55" xfId="0" applyFont="1" applyFill="1" applyBorder="1" applyAlignment="1">
      <alignment horizontal="center" vertical="center"/>
    </xf>
    <xf numFmtId="0" fontId="39" fillId="29" borderId="53" xfId="0" applyFont="1" applyFill="1" applyBorder="1" applyAlignment="1">
      <alignment vertical="center"/>
    </xf>
    <xf numFmtId="0" fontId="3" fillId="29" borderId="44" xfId="0" applyFont="1" applyFill="1" applyBorder="1" applyAlignment="1">
      <alignment vertical="center"/>
    </xf>
    <xf numFmtId="10" fontId="27" fillId="29" borderId="12" xfId="6" applyNumberFormat="1" applyFont="1" applyFill="1" applyBorder="1" applyAlignment="1" applyProtection="1">
      <alignment vertical="center"/>
      <protection locked="0"/>
    </xf>
    <xf numFmtId="10" fontId="27" fillId="29" borderId="19" xfId="6" applyNumberFormat="1" applyFont="1" applyFill="1" applyBorder="1" applyAlignment="1">
      <alignment vertical="center"/>
    </xf>
    <xf numFmtId="10" fontId="58" fillId="29" borderId="19" xfId="6" applyNumberFormat="1" applyFont="1" applyFill="1" applyBorder="1" applyAlignment="1">
      <alignment vertical="center"/>
    </xf>
    <xf numFmtId="10" fontId="58" fillId="29" borderId="15" xfId="6" applyNumberFormat="1" applyFont="1" applyFill="1" applyBorder="1" applyAlignment="1">
      <alignment vertical="center"/>
    </xf>
    <xf numFmtId="0" fontId="3" fillId="29" borderId="46" xfId="0" applyFont="1" applyFill="1" applyBorder="1" applyAlignment="1">
      <alignment vertical="center"/>
    </xf>
    <xf numFmtId="0" fontId="3" fillId="29" borderId="47" xfId="0" applyFont="1" applyFill="1" applyBorder="1" applyAlignment="1">
      <alignment vertical="center"/>
    </xf>
    <xf numFmtId="0" fontId="49" fillId="29" borderId="0" xfId="0" applyFont="1" applyFill="1" applyAlignment="1">
      <alignment vertical="center"/>
    </xf>
    <xf numFmtId="0" fontId="49" fillId="29" borderId="42" xfId="0" applyFont="1" applyFill="1" applyBorder="1" applyAlignment="1">
      <alignment vertical="center"/>
    </xf>
    <xf numFmtId="0" fontId="39" fillId="29" borderId="58" xfId="0" applyFont="1" applyFill="1" applyBorder="1" applyAlignment="1">
      <alignment vertical="center"/>
    </xf>
    <xf numFmtId="0" fontId="3" fillId="29" borderId="53" xfId="0" applyFont="1" applyFill="1" applyBorder="1" applyAlignment="1">
      <alignment vertical="center"/>
    </xf>
    <xf numFmtId="10" fontId="27" fillId="29" borderId="56" xfId="6" applyNumberFormat="1" applyFont="1" applyFill="1" applyBorder="1" applyAlignment="1" applyProtection="1">
      <alignment vertical="center"/>
      <protection locked="0"/>
    </xf>
    <xf numFmtId="0" fontId="38" fillId="29" borderId="43" xfId="0" applyFont="1" applyFill="1" applyBorder="1" applyAlignment="1">
      <alignment horizontal="center" vertical="center"/>
    </xf>
    <xf numFmtId="0" fontId="3" fillId="29" borderId="0" xfId="0" applyFont="1" applyFill="1" applyAlignment="1">
      <alignment horizontal="right" vertical="center"/>
    </xf>
    <xf numFmtId="0" fontId="28" fillId="29" borderId="7" xfId="6" applyFont="1" applyFill="1" applyBorder="1" applyAlignment="1">
      <alignment horizontal="center" vertical="center"/>
    </xf>
    <xf numFmtId="10" fontId="27" fillId="29" borderId="19" xfId="3" applyNumberFormat="1" applyFont="1" applyFill="1" applyBorder="1" applyAlignment="1">
      <alignment horizontal="right" vertical="center"/>
    </xf>
    <xf numFmtId="0" fontId="28" fillId="29" borderId="57" xfId="6" applyFont="1" applyFill="1" applyBorder="1" applyAlignment="1">
      <alignment vertical="center"/>
    </xf>
    <xf numFmtId="0" fontId="38" fillId="25" borderId="45" xfId="0" applyFont="1" applyFill="1" applyBorder="1" applyAlignment="1">
      <alignment vertical="center"/>
    </xf>
    <xf numFmtId="0" fontId="28" fillId="29" borderId="9" xfId="6" applyFont="1" applyFill="1" applyBorder="1" applyAlignment="1">
      <alignment vertical="center"/>
    </xf>
    <xf numFmtId="0" fontId="38" fillId="29" borderId="38" xfId="0" applyFont="1" applyFill="1" applyBorder="1" applyAlignment="1">
      <alignment horizontal="center" vertical="center"/>
    </xf>
    <xf numFmtId="0" fontId="48" fillId="29" borderId="56" xfId="0" applyFont="1" applyFill="1" applyBorder="1" applyAlignment="1">
      <alignment horizontal="center" vertical="center"/>
    </xf>
    <xf numFmtId="0" fontId="48" fillId="29" borderId="41" xfId="0" applyFont="1" applyFill="1" applyBorder="1" applyAlignment="1">
      <alignment vertical="center"/>
    </xf>
    <xf numFmtId="0" fontId="48" fillId="29" borderId="0" xfId="0" applyFont="1" applyFill="1" applyAlignment="1">
      <alignment vertical="center"/>
    </xf>
    <xf numFmtId="10" fontId="4" fillId="29" borderId="19" xfId="3" applyNumberFormat="1" applyFont="1" applyFill="1" applyBorder="1" applyAlignment="1">
      <alignment horizontal="right" vertical="center"/>
    </xf>
    <xf numFmtId="10" fontId="4" fillId="29" borderId="19" xfId="6" applyNumberFormat="1" applyFont="1" applyFill="1" applyBorder="1" applyAlignment="1">
      <alignment vertical="center"/>
    </xf>
    <xf numFmtId="0" fontId="39" fillId="29" borderId="41" xfId="0" applyFont="1" applyFill="1" applyBorder="1" applyAlignment="1">
      <alignment horizontal="left" vertical="center"/>
    </xf>
    <xf numFmtId="10" fontId="36" fillId="29" borderId="19" xfId="10" applyNumberFormat="1" applyFont="1" applyFill="1" applyBorder="1" applyAlignment="1" applyProtection="1">
      <alignment vertical="center"/>
      <protection locked="0"/>
    </xf>
    <xf numFmtId="10" fontId="36" fillId="29" borderId="19" xfId="10" applyNumberFormat="1" applyFont="1" applyFill="1" applyBorder="1" applyAlignment="1">
      <alignment vertical="center"/>
    </xf>
    <xf numFmtId="10" fontId="28" fillId="29" borderId="19" xfId="10" applyNumberFormat="1" applyFont="1" applyFill="1" applyBorder="1" applyAlignment="1" applyProtection="1">
      <alignment vertical="center"/>
      <protection locked="0"/>
    </xf>
    <xf numFmtId="0" fontId="38" fillId="29" borderId="45" xfId="0" applyFont="1" applyFill="1" applyBorder="1" applyAlignment="1">
      <alignment horizontal="left" vertical="center"/>
    </xf>
    <xf numFmtId="0" fontId="0" fillId="29" borderId="39" xfId="0" applyFill="1" applyBorder="1" applyAlignment="1">
      <alignment horizontal="center" vertical="center"/>
    </xf>
    <xf numFmtId="0" fontId="0" fillId="29" borderId="39" xfId="0" applyFill="1" applyBorder="1" applyAlignment="1">
      <alignment vertical="center"/>
    </xf>
    <xf numFmtId="0" fontId="0" fillId="29" borderId="52" xfId="0" applyFill="1" applyBorder="1" applyAlignment="1">
      <alignment vertical="center"/>
    </xf>
    <xf numFmtId="0" fontId="0" fillId="29" borderId="40" xfId="0" applyFill="1" applyBorder="1" applyAlignment="1">
      <alignment vertical="center"/>
    </xf>
    <xf numFmtId="0" fontId="0" fillId="29" borderId="41" xfId="0" applyFill="1" applyBorder="1" applyAlignment="1">
      <alignment horizontal="center" vertical="center"/>
    </xf>
    <xf numFmtId="0" fontId="0" fillId="29" borderId="41" xfId="0" applyFill="1" applyBorder="1" applyAlignment="1">
      <alignment vertical="center"/>
    </xf>
    <xf numFmtId="0" fontId="0" fillId="29" borderId="0" xfId="0" applyFill="1" applyAlignment="1">
      <alignment vertical="center"/>
    </xf>
    <xf numFmtId="0" fontId="0" fillId="29" borderId="42" xfId="0" applyFill="1" applyBorder="1" applyAlignment="1">
      <alignment vertical="center"/>
    </xf>
    <xf numFmtId="10" fontId="28" fillId="29" borderId="9" xfId="10" applyNumberFormat="1" applyFont="1" applyFill="1" applyBorder="1" applyAlignment="1">
      <alignment horizontal="center" vertical="center"/>
    </xf>
    <xf numFmtId="167" fontId="28" fillId="29" borderId="7" xfId="12" applyFont="1" applyFill="1" applyBorder="1" applyAlignment="1">
      <alignment horizontal="center" vertical="center"/>
    </xf>
    <xf numFmtId="10" fontId="45" fillId="29" borderId="19" xfId="10" applyNumberFormat="1" applyFont="1" applyFill="1" applyBorder="1" applyAlignment="1">
      <alignment vertical="center"/>
    </xf>
    <xf numFmtId="167" fontId="45" fillId="29" borderId="17" xfId="12" applyFont="1" applyFill="1" applyBorder="1" applyAlignment="1">
      <alignment vertical="center"/>
    </xf>
    <xf numFmtId="0" fontId="27" fillId="29" borderId="12" xfId="6" applyFont="1" applyFill="1" applyBorder="1" applyAlignment="1">
      <alignment vertical="center"/>
    </xf>
    <xf numFmtId="0" fontId="39" fillId="29" borderId="38" xfId="0" applyFont="1" applyFill="1" applyBorder="1" applyAlignment="1">
      <alignment horizontal="center" vertical="center"/>
    </xf>
    <xf numFmtId="0" fontId="39" fillId="29" borderId="46" xfId="0" applyFont="1" applyFill="1" applyBorder="1" applyAlignment="1">
      <alignment vertical="center"/>
    </xf>
    <xf numFmtId="0" fontId="27" fillId="29" borderId="9" xfId="6" applyFont="1" applyFill="1" applyBorder="1" applyAlignment="1">
      <alignment vertical="center"/>
    </xf>
    <xf numFmtId="0" fontId="34" fillId="29" borderId="16" xfId="6" applyFont="1" applyFill="1" applyBorder="1" applyAlignment="1">
      <alignment horizontal="center" vertical="center"/>
    </xf>
    <xf numFmtId="0" fontId="34" fillId="29" borderId="18" xfId="6" applyFont="1" applyFill="1" applyBorder="1" applyAlignment="1">
      <alignment vertical="center"/>
    </xf>
    <xf numFmtId="0" fontId="35" fillId="29" borderId="18" xfId="6" applyFont="1" applyFill="1" applyBorder="1" applyAlignment="1">
      <alignment vertical="center"/>
    </xf>
    <xf numFmtId="0" fontId="41" fillId="29" borderId="5" xfId="6" applyFont="1" applyFill="1" applyBorder="1" applyAlignment="1">
      <alignment horizontal="center" vertical="center" wrapText="1"/>
    </xf>
    <xf numFmtId="0" fontId="41" fillId="29" borderId="6" xfId="6" applyFont="1" applyFill="1" applyBorder="1" applyAlignment="1">
      <alignment vertical="center" wrapText="1"/>
    </xf>
    <xf numFmtId="0" fontId="33" fillId="29" borderId="5" xfId="6" applyFont="1" applyFill="1" applyBorder="1" applyAlignment="1">
      <alignment vertical="center"/>
    </xf>
    <xf numFmtId="0" fontId="33" fillId="29" borderId="6" xfId="6" applyFont="1" applyFill="1" applyBorder="1" applyAlignment="1">
      <alignment vertical="center"/>
    </xf>
    <xf numFmtId="0" fontId="33" fillId="29" borderId="7" xfId="6" applyFont="1" applyFill="1" applyBorder="1" applyAlignment="1">
      <alignment vertical="center"/>
    </xf>
    <xf numFmtId="0" fontId="36" fillId="29" borderId="5" xfId="6" applyFont="1" applyFill="1" applyBorder="1" applyAlignment="1">
      <alignment horizontal="center" vertical="center"/>
    </xf>
    <xf numFmtId="0" fontId="36" fillId="29" borderId="10" xfId="6" applyFont="1" applyFill="1" applyBorder="1" applyAlignment="1">
      <alignment vertical="center"/>
    </xf>
    <xf numFmtId="0" fontId="36" fillId="29" borderId="8" xfId="6" applyFont="1" applyFill="1" applyBorder="1" applyAlignment="1">
      <alignment horizontal="center" vertical="center"/>
    </xf>
    <xf numFmtId="166" fontId="36" fillId="29" borderId="11" xfId="6" applyNumberFormat="1" applyFont="1" applyFill="1" applyBorder="1" applyAlignment="1">
      <alignment vertical="center"/>
    </xf>
    <xf numFmtId="0" fontId="16" fillId="29" borderId="5" xfId="6" applyFont="1" applyFill="1" applyBorder="1" applyAlignment="1">
      <alignment horizontal="center" vertical="center"/>
    </xf>
    <xf numFmtId="0" fontId="16" fillId="29" borderId="10" xfId="6" applyFont="1" applyFill="1" applyBorder="1" applyAlignment="1">
      <alignment vertical="center"/>
    </xf>
    <xf numFmtId="0" fontId="16" fillId="29" borderId="8" xfId="6" applyFont="1" applyFill="1" applyBorder="1" applyAlignment="1">
      <alignment vertical="center"/>
    </xf>
    <xf numFmtId="0" fontId="16" fillId="29" borderId="8" xfId="6" applyFont="1" applyFill="1" applyBorder="1" applyAlignment="1">
      <alignment horizontal="center" vertical="center"/>
    </xf>
    <xf numFmtId="166" fontId="42" fillId="29" borderId="11" xfId="6" applyNumberFormat="1" applyFont="1" applyFill="1" applyBorder="1" applyAlignment="1">
      <alignment vertical="center"/>
    </xf>
    <xf numFmtId="0" fontId="28" fillId="29" borderId="5" xfId="6" applyFont="1" applyFill="1" applyBorder="1" applyAlignment="1">
      <alignment horizontal="center" vertical="center" wrapText="1"/>
    </xf>
    <xf numFmtId="0" fontId="26" fillId="29" borderId="12" xfId="6" applyFont="1" applyFill="1" applyBorder="1" applyAlignment="1">
      <alignment horizontal="center" vertical="center"/>
    </xf>
    <xf numFmtId="0" fontId="26" fillId="29" borderId="15" xfId="6" applyFont="1" applyFill="1" applyBorder="1" applyAlignment="1">
      <alignment horizontal="center" vertical="center"/>
    </xf>
    <xf numFmtId="0" fontId="51" fillId="29" borderId="26" xfId="0" applyFont="1" applyFill="1" applyBorder="1" applyAlignment="1">
      <alignment vertical="center"/>
    </xf>
    <xf numFmtId="2" fontId="51" fillId="29" borderId="26" xfId="0" applyNumberFormat="1" applyFont="1" applyFill="1" applyBorder="1" applyAlignment="1">
      <alignment vertical="center"/>
    </xf>
    <xf numFmtId="171" fontId="62" fillId="23" borderId="9" xfId="0" applyNumberFormat="1" applyFont="1" applyFill="1" applyBorder="1" applyAlignment="1">
      <alignment horizontal="center" vertical="center"/>
    </xf>
    <xf numFmtId="167" fontId="31" fillId="29" borderId="14" xfId="12" applyFont="1" applyFill="1" applyBorder="1" applyAlignment="1" applyProtection="1">
      <alignment vertical="center"/>
      <protection locked="0"/>
    </xf>
    <xf numFmtId="167" fontId="67" fillId="29" borderId="14" xfId="12" applyFont="1" applyFill="1" applyBorder="1" applyAlignment="1" applyProtection="1">
      <alignment vertical="center"/>
      <protection locked="0"/>
    </xf>
    <xf numFmtId="0" fontId="0" fillId="29" borderId="68" xfId="0" applyFill="1" applyBorder="1" applyAlignment="1">
      <alignment horizontal="center" vertical="center"/>
    </xf>
    <xf numFmtId="0" fontId="0" fillId="29" borderId="82" xfId="0" applyFill="1" applyBorder="1" applyAlignment="1">
      <alignment horizontal="center" wrapText="1"/>
    </xf>
    <xf numFmtId="0" fontId="0" fillId="29" borderId="77" xfId="0" applyFill="1" applyBorder="1" applyAlignment="1">
      <alignment horizontal="center" vertical="center"/>
    </xf>
    <xf numFmtId="0" fontId="0" fillId="29" borderId="19" xfId="0" applyFill="1" applyBorder="1" applyAlignment="1">
      <alignment horizontal="center" wrapText="1"/>
    </xf>
    <xf numFmtId="0" fontId="0" fillId="29" borderId="72" xfId="0" applyFill="1" applyBorder="1" applyAlignment="1">
      <alignment horizontal="center" vertical="center"/>
    </xf>
    <xf numFmtId="0" fontId="0" fillId="29" borderId="81" xfId="0" applyFill="1" applyBorder="1" applyAlignment="1">
      <alignment horizontal="center" wrapText="1"/>
    </xf>
    <xf numFmtId="0" fontId="0" fillId="29" borderId="74" xfId="0" applyFill="1" applyBorder="1" applyAlignment="1">
      <alignment horizontal="center" vertical="center"/>
    </xf>
    <xf numFmtId="0" fontId="0" fillId="29" borderId="73" xfId="0" applyFill="1" applyBorder="1" applyAlignment="1">
      <alignment horizontal="center" vertical="center"/>
    </xf>
    <xf numFmtId="0" fontId="0" fillId="29" borderId="19" xfId="0" applyFill="1" applyBorder="1" applyAlignment="1">
      <alignment horizontal="center"/>
    </xf>
    <xf numFmtId="0" fontId="0" fillId="29" borderId="12" xfId="0" applyFill="1" applyBorder="1" applyAlignment="1">
      <alignment horizontal="center"/>
    </xf>
    <xf numFmtId="0" fontId="0" fillId="29" borderId="9" xfId="0" applyFill="1" applyBorder="1" applyAlignment="1">
      <alignment horizontal="center" vertical="center"/>
    </xf>
    <xf numFmtId="0" fontId="0" fillId="29" borderId="9" xfId="0" applyFill="1" applyBorder="1" applyAlignment="1">
      <alignment horizontal="center"/>
    </xf>
    <xf numFmtId="171" fontId="0" fillId="29" borderId="66" xfId="0" applyNumberFormat="1" applyFill="1" applyBorder="1" applyAlignment="1">
      <alignment horizontal="center" vertical="center" wrapText="1"/>
    </xf>
    <xf numFmtId="171" fontId="0" fillId="29" borderId="0" xfId="0" applyNumberFormat="1" applyFill="1" applyAlignment="1">
      <alignment horizontal="center" vertical="center" wrapText="1"/>
    </xf>
    <xf numFmtId="171" fontId="0" fillId="29" borderId="71" xfId="0" applyNumberFormat="1" applyFill="1" applyBorder="1" applyAlignment="1">
      <alignment horizontal="center" vertical="center" wrapText="1"/>
    </xf>
    <xf numFmtId="171" fontId="0" fillId="29" borderId="66" xfId="0" applyNumberFormat="1" applyFill="1" applyBorder="1" applyAlignment="1">
      <alignment horizontal="center" vertical="center"/>
    </xf>
    <xf numFmtId="171" fontId="0" fillId="29" borderId="0" xfId="0" applyNumberFormat="1" applyFill="1" applyAlignment="1">
      <alignment horizontal="center" vertical="center"/>
    </xf>
    <xf numFmtId="171" fontId="0" fillId="29" borderId="18" xfId="0" applyNumberFormat="1" applyFill="1" applyBorder="1" applyAlignment="1">
      <alignment horizontal="center" vertical="center"/>
    </xf>
    <xf numFmtId="171" fontId="0" fillId="29" borderId="6" xfId="0" applyNumberFormat="1" applyFill="1" applyBorder="1" applyAlignment="1">
      <alignment horizontal="center" vertical="center"/>
    </xf>
    <xf numFmtId="171" fontId="0" fillId="29" borderId="76" xfId="0" applyNumberFormat="1" applyFill="1" applyBorder="1" applyAlignment="1">
      <alignment horizontal="center" vertical="center" wrapText="1"/>
    </xf>
    <xf numFmtId="171" fontId="0" fillId="29" borderId="78" xfId="0" applyNumberFormat="1" applyFill="1" applyBorder="1" applyAlignment="1">
      <alignment horizontal="center" vertical="center" wrapText="1"/>
    </xf>
    <xf numFmtId="171" fontId="0" fillId="29" borderId="67" xfId="0" applyNumberFormat="1" applyFill="1" applyBorder="1" applyAlignment="1">
      <alignment horizontal="center" vertical="center" wrapText="1"/>
    </xf>
    <xf numFmtId="171" fontId="0" fillId="29" borderId="67" xfId="0" applyNumberFormat="1" applyFill="1" applyBorder="1" applyAlignment="1">
      <alignment horizontal="center" vertical="center"/>
    </xf>
    <xf numFmtId="171" fontId="0" fillId="29" borderId="76" xfId="0" applyNumberFormat="1" applyFill="1" applyBorder="1" applyAlignment="1">
      <alignment horizontal="center" vertical="center"/>
    </xf>
    <xf numFmtId="171" fontId="0" fillId="29" borderId="87" xfId="0" applyNumberFormat="1" applyFill="1" applyBorder="1" applyAlignment="1">
      <alignment horizontal="center" vertical="center"/>
    </xf>
    <xf numFmtId="171" fontId="0" fillId="29" borderId="17" xfId="0" applyNumberFormat="1" applyFill="1" applyBorder="1" applyAlignment="1">
      <alignment horizontal="center" vertical="center" wrapText="1"/>
    </xf>
    <xf numFmtId="171" fontId="0" fillId="29" borderId="88" xfId="0" applyNumberFormat="1" applyFill="1" applyBorder="1" applyAlignment="1">
      <alignment horizontal="center" vertical="center"/>
    </xf>
    <xf numFmtId="0" fontId="0" fillId="29" borderId="19" xfId="0" applyFill="1" applyBorder="1" applyAlignment="1">
      <alignment horizontal="center" vertical="center" wrapText="1"/>
    </xf>
    <xf numFmtId="0" fontId="0" fillId="29" borderId="81" xfId="0" applyFill="1" applyBorder="1" applyAlignment="1">
      <alignment horizontal="center" vertical="center" wrapText="1"/>
    </xf>
    <xf numFmtId="0" fontId="0" fillId="29" borderId="82" xfId="0" applyFill="1" applyBorder="1" applyAlignment="1">
      <alignment horizontal="center" vertical="center" wrapText="1"/>
    </xf>
    <xf numFmtId="0" fontId="0" fillId="29" borderId="82" xfId="0" applyFill="1" applyBorder="1" applyAlignment="1">
      <alignment horizontal="center" vertical="center"/>
    </xf>
    <xf numFmtId="0" fontId="0" fillId="29" borderId="19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1" fontId="0" fillId="29" borderId="19" xfId="0" applyNumberFormat="1" applyFill="1" applyBorder="1" applyAlignment="1">
      <alignment horizontal="center" vertical="center" wrapText="1"/>
    </xf>
    <xf numFmtId="1" fontId="0" fillId="29" borderId="81" xfId="0" applyNumberFormat="1" applyFill="1" applyBorder="1" applyAlignment="1">
      <alignment horizontal="center" vertical="center" wrapText="1"/>
    </xf>
    <xf numFmtId="1" fontId="0" fillId="29" borderId="82" xfId="0" applyNumberFormat="1" applyFill="1" applyBorder="1" applyAlignment="1">
      <alignment horizontal="center" vertical="center" wrapText="1"/>
    </xf>
    <xf numFmtId="1" fontId="0" fillId="29" borderId="82" xfId="0" applyNumberFormat="1" applyFill="1" applyBorder="1" applyAlignment="1">
      <alignment horizontal="center" vertical="center"/>
    </xf>
    <xf numFmtId="1" fontId="0" fillId="29" borderId="19" xfId="0" applyNumberFormat="1" applyFill="1" applyBorder="1" applyAlignment="1">
      <alignment horizontal="center" vertical="center"/>
    </xf>
    <xf numFmtId="1" fontId="0" fillId="29" borderId="12" xfId="0" applyNumberFormat="1" applyFill="1" applyBorder="1" applyAlignment="1">
      <alignment horizontal="center" vertical="center"/>
    </xf>
    <xf numFmtId="1" fontId="0" fillId="29" borderId="9" xfId="0" applyNumberFormat="1" applyFill="1" applyBorder="1" applyAlignment="1">
      <alignment horizontal="center" vertical="center"/>
    </xf>
    <xf numFmtId="171" fontId="0" fillId="29" borderId="18" xfId="0" applyNumberFormat="1" applyFill="1" applyBorder="1" applyAlignment="1">
      <alignment horizontal="center" vertical="center" wrapText="1"/>
    </xf>
    <xf numFmtId="171" fontId="0" fillId="29" borderId="6" xfId="0" applyNumberFormat="1" applyFill="1" applyBorder="1" applyAlignment="1">
      <alignment horizontal="center" vertical="center" wrapText="1"/>
    </xf>
    <xf numFmtId="171" fontId="65" fillId="29" borderId="9" xfId="0" applyNumberFormat="1" applyFont="1" applyFill="1" applyBorder="1" applyAlignment="1">
      <alignment horizontal="center" vertical="center"/>
    </xf>
    <xf numFmtId="171" fontId="65" fillId="29" borderId="67" xfId="0" applyNumberFormat="1" applyFont="1" applyFill="1" applyBorder="1"/>
    <xf numFmtId="171" fontId="4" fillId="7" borderId="0" xfId="6" applyNumberFormat="1" applyFont="1" applyFill="1" applyAlignment="1">
      <alignment vertical="center"/>
    </xf>
    <xf numFmtId="0" fontId="68" fillId="2" borderId="0" xfId="9" applyFont="1" applyFill="1" applyBorder="1" applyAlignment="1">
      <alignment horizontal="center" vertical="center"/>
    </xf>
    <xf numFmtId="175" fontId="69" fillId="2" borderId="0" xfId="9" applyNumberFormat="1" applyFont="1" applyFill="1" applyBorder="1" applyAlignment="1">
      <alignment vertical="center"/>
    </xf>
    <xf numFmtId="175" fontId="68" fillId="2" borderId="0" xfId="9" applyNumberFormat="1" applyFont="1" applyFill="1" applyBorder="1" applyAlignment="1">
      <alignment vertical="center"/>
    </xf>
    <xf numFmtId="0" fontId="55" fillId="0" borderId="16" xfId="0" applyFont="1" applyBorder="1" applyAlignment="1">
      <alignment horizontal="left" vertical="center" wrapText="1"/>
    </xf>
    <xf numFmtId="0" fontId="55" fillId="0" borderId="18" xfId="0" applyFont="1" applyBorder="1" applyAlignment="1">
      <alignment horizontal="left" vertical="center" wrapText="1"/>
    </xf>
    <xf numFmtId="0" fontId="55" fillId="0" borderId="17" xfId="0" applyFont="1" applyBorder="1" applyAlignment="1">
      <alignment horizontal="left" vertical="center" wrapText="1"/>
    </xf>
    <xf numFmtId="0" fontId="55" fillId="0" borderId="13" xfId="0" applyFont="1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5" fillId="0" borderId="14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wrapText="1"/>
    </xf>
    <xf numFmtId="0" fontId="55" fillId="0" borderId="8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vertical="center" wrapText="1"/>
    </xf>
    <xf numFmtId="0" fontId="21" fillId="29" borderId="45" xfId="6" applyFont="1" applyFill="1" applyBorder="1" applyAlignment="1" applyProtection="1">
      <alignment horizontal="center" vertical="center"/>
    </xf>
    <xf numFmtId="0" fontId="21" fillId="29" borderId="46" xfId="6" applyFont="1" applyFill="1" applyBorder="1" applyAlignment="1" applyProtection="1">
      <alignment horizontal="center" vertical="center"/>
    </xf>
    <xf numFmtId="0" fontId="21" fillId="29" borderId="47" xfId="6" applyFont="1" applyFill="1" applyBorder="1" applyAlignment="1" applyProtection="1">
      <alignment horizontal="center" vertical="center"/>
    </xf>
    <xf numFmtId="0" fontId="16" fillId="25" borderId="48" xfId="6" applyFont="1" applyFill="1" applyBorder="1" applyAlignment="1">
      <alignment horizontal="center" vertical="center"/>
    </xf>
    <xf numFmtId="0" fontId="16" fillId="25" borderId="49" xfId="6" applyFont="1" applyFill="1" applyBorder="1" applyAlignment="1">
      <alignment horizontal="center" vertical="center"/>
    </xf>
    <xf numFmtId="0" fontId="57" fillId="29" borderId="45" xfId="6" applyFont="1" applyFill="1" applyBorder="1" applyAlignment="1" applyProtection="1">
      <alignment horizontal="center" vertical="center"/>
    </xf>
    <xf numFmtId="0" fontId="57" fillId="29" borderId="46" xfId="6" applyFont="1" applyFill="1" applyBorder="1" applyAlignment="1" applyProtection="1">
      <alignment horizontal="center" vertical="center"/>
    </xf>
    <xf numFmtId="0" fontId="57" fillId="29" borderId="47" xfId="6" applyFont="1" applyFill="1" applyBorder="1" applyAlignment="1" applyProtection="1">
      <alignment horizontal="center" vertical="center"/>
    </xf>
    <xf numFmtId="0" fontId="30" fillId="27" borderId="50" xfId="6" applyFont="1" applyFill="1" applyBorder="1" applyAlignment="1">
      <alignment horizontal="center" vertical="center"/>
    </xf>
    <xf numFmtId="0" fontId="30" fillId="27" borderId="51" xfId="6" applyFont="1" applyFill="1" applyBorder="1" applyAlignment="1">
      <alignment horizontal="center" vertical="center"/>
    </xf>
    <xf numFmtId="0" fontId="30" fillId="27" borderId="10" xfId="6" applyFont="1" applyFill="1" applyBorder="1" applyAlignment="1">
      <alignment horizontal="center" vertical="center"/>
    </xf>
    <xf numFmtId="0" fontId="30" fillId="27" borderId="11" xfId="6" applyFont="1" applyFill="1" applyBorder="1" applyAlignment="1">
      <alignment horizontal="center" vertical="center"/>
    </xf>
    <xf numFmtId="0" fontId="29" fillId="12" borderId="39" xfId="6" applyFont="1" applyFill="1" applyBorder="1" applyAlignment="1">
      <alignment horizontal="center" vertical="center"/>
    </xf>
    <xf numFmtId="0" fontId="29" fillId="12" borderId="52" xfId="6" applyFont="1" applyFill="1" applyBorder="1" applyAlignment="1">
      <alignment horizontal="center" vertical="center"/>
    </xf>
    <xf numFmtId="0" fontId="29" fillId="12" borderId="40" xfId="6" applyFont="1" applyFill="1" applyBorder="1" applyAlignment="1">
      <alignment horizontal="center" vertical="center"/>
    </xf>
    <xf numFmtId="0" fontId="29" fillId="12" borderId="43" xfId="6" applyFont="1" applyFill="1" applyBorder="1" applyAlignment="1">
      <alignment horizontal="center" vertical="center"/>
    </xf>
    <xf numFmtId="0" fontId="29" fillId="12" borderId="53" xfId="6" applyFont="1" applyFill="1" applyBorder="1" applyAlignment="1">
      <alignment horizontal="center" vertical="center"/>
    </xf>
    <xf numFmtId="0" fontId="29" fillId="12" borderId="44" xfId="6" applyFont="1" applyFill="1" applyBorder="1" applyAlignment="1">
      <alignment horizontal="center" vertical="center"/>
    </xf>
    <xf numFmtId="0" fontId="29" fillId="29" borderId="16" xfId="6" applyFont="1" applyFill="1" applyBorder="1" applyAlignment="1">
      <alignment horizontal="center" vertical="center" wrapText="1"/>
    </xf>
    <xf numFmtId="0" fontId="29" fillId="29" borderId="17" xfId="6" applyFont="1" applyFill="1" applyBorder="1" applyAlignment="1">
      <alignment horizontal="center" vertical="center"/>
    </xf>
    <xf numFmtId="0" fontId="29" fillId="29" borderId="10" xfId="6" applyFont="1" applyFill="1" applyBorder="1" applyAlignment="1">
      <alignment horizontal="center" vertical="center"/>
    </xf>
    <xf numFmtId="0" fontId="29" fillId="29" borderId="11" xfId="6" applyFont="1" applyFill="1" applyBorder="1" applyAlignment="1">
      <alignment horizontal="center" vertical="center"/>
    </xf>
    <xf numFmtId="0" fontId="36" fillId="22" borderId="9" xfId="6" applyFont="1" applyFill="1" applyBorder="1" applyAlignment="1">
      <alignment horizontal="left" vertical="center"/>
    </xf>
    <xf numFmtId="0" fontId="28" fillId="29" borderId="9" xfId="6" applyFont="1" applyFill="1" applyBorder="1" applyAlignment="1">
      <alignment horizontal="center" vertical="center" wrapText="1"/>
    </xf>
    <xf numFmtId="0" fontId="47" fillId="26" borderId="45" xfId="0" applyFont="1" applyFill="1" applyBorder="1" applyAlignment="1">
      <alignment horizontal="left" vertical="center"/>
    </xf>
    <xf numFmtId="0" fontId="47" fillId="26" borderId="46" xfId="0" applyFont="1" applyFill="1" applyBorder="1" applyAlignment="1">
      <alignment horizontal="left" vertical="center"/>
    </xf>
    <xf numFmtId="0" fontId="47" fillId="26" borderId="47" xfId="0" applyFont="1" applyFill="1" applyBorder="1" applyAlignment="1">
      <alignment horizontal="left" vertical="center"/>
    </xf>
    <xf numFmtId="0" fontId="59" fillId="23" borderId="39" xfId="6" applyFont="1" applyFill="1" applyBorder="1" applyAlignment="1">
      <alignment horizontal="center" vertical="center" wrapText="1"/>
    </xf>
    <xf numFmtId="0" fontId="59" fillId="23" borderId="40" xfId="6" applyFont="1" applyFill="1" applyBorder="1" applyAlignment="1">
      <alignment horizontal="center" vertical="center" wrapText="1"/>
    </xf>
    <xf numFmtId="0" fontId="20" fillId="29" borderId="6" xfId="0" applyFont="1" applyFill="1" applyBorder="1" applyAlignment="1">
      <alignment vertical="center"/>
    </xf>
    <xf numFmtId="0" fontId="20" fillId="29" borderId="7" xfId="0" applyFont="1" applyFill="1" applyBorder="1" applyAlignment="1">
      <alignment vertical="center"/>
    </xf>
    <xf numFmtId="0" fontId="51" fillId="23" borderId="60" xfId="0" applyFont="1" applyFill="1" applyBorder="1" applyAlignment="1">
      <alignment horizontal="center" vertical="center"/>
    </xf>
    <xf numFmtId="0" fontId="51" fillId="23" borderId="61" xfId="0" applyFont="1" applyFill="1" applyBorder="1" applyAlignment="1">
      <alignment horizontal="center" vertical="center"/>
    </xf>
    <xf numFmtId="0" fontId="60" fillId="8" borderId="13" xfId="0" applyFont="1" applyFill="1" applyBorder="1" applyAlignment="1">
      <alignment horizontal="left" vertical="center" wrapText="1"/>
    </xf>
    <xf numFmtId="0" fontId="20" fillId="8" borderId="0" xfId="0" applyFont="1" applyFill="1" applyAlignment="1">
      <alignment horizontal="left" vertical="center" wrapText="1"/>
    </xf>
    <xf numFmtId="0" fontId="51" fillId="26" borderId="17" xfId="0" applyFont="1" applyFill="1" applyBorder="1" applyAlignment="1">
      <alignment horizontal="center" vertical="center"/>
    </xf>
    <xf numFmtId="0" fontId="51" fillId="26" borderId="14" xfId="0" applyFont="1" applyFill="1" applyBorder="1" applyAlignment="1">
      <alignment horizontal="center" vertical="center"/>
    </xf>
    <xf numFmtId="0" fontId="51" fillId="26" borderId="11" xfId="0" applyFont="1" applyFill="1" applyBorder="1" applyAlignment="1">
      <alignment horizontal="center" vertical="center"/>
    </xf>
    <xf numFmtId="0" fontId="61" fillId="25" borderId="5" xfId="0" applyFont="1" applyFill="1" applyBorder="1" applyAlignment="1">
      <alignment horizontal="center" vertical="center"/>
    </xf>
    <xf numFmtId="0" fontId="61" fillId="25" borderId="6" xfId="0" applyFont="1" applyFill="1" applyBorder="1" applyAlignment="1">
      <alignment horizontal="center" vertical="center"/>
    </xf>
    <xf numFmtId="0" fontId="61" fillId="25" borderId="7" xfId="0" applyFont="1" applyFill="1" applyBorder="1" applyAlignment="1">
      <alignment horizontal="center" vertical="center"/>
    </xf>
    <xf numFmtId="0" fontId="51" fillId="26" borderId="17" xfId="0" applyFont="1" applyFill="1" applyBorder="1" applyAlignment="1">
      <alignment horizontal="center" vertical="center" wrapText="1"/>
    </xf>
    <xf numFmtId="0" fontId="51" fillId="26" borderId="14" xfId="0" applyFont="1" applyFill="1" applyBorder="1" applyAlignment="1">
      <alignment horizontal="center" vertical="center" wrapText="1"/>
    </xf>
    <xf numFmtId="0" fontId="51" fillId="26" borderId="11" xfId="0" applyFont="1" applyFill="1" applyBorder="1" applyAlignment="1">
      <alignment horizontal="center" vertical="center" wrapText="1"/>
    </xf>
    <xf numFmtId="0" fontId="51" fillId="26" borderId="12" xfId="0" applyFont="1" applyFill="1" applyBorder="1" applyAlignment="1">
      <alignment horizontal="center" vertical="center" wrapText="1"/>
    </xf>
    <xf numFmtId="0" fontId="51" fillId="26" borderId="19" xfId="0" applyFont="1" applyFill="1" applyBorder="1" applyAlignment="1">
      <alignment horizontal="center" vertical="center" wrapText="1"/>
    </xf>
    <xf numFmtId="0" fontId="51" fillId="26" borderId="15" xfId="0" applyFont="1" applyFill="1" applyBorder="1" applyAlignment="1">
      <alignment horizontal="center" vertical="center" wrapText="1"/>
    </xf>
    <xf numFmtId="0" fontId="51" fillId="26" borderId="64" xfId="0" applyFont="1" applyFill="1" applyBorder="1" applyAlignment="1">
      <alignment horizontal="center" vertical="center"/>
    </xf>
    <xf numFmtId="0" fontId="51" fillId="26" borderId="68" xfId="0" applyFont="1" applyFill="1" applyBorder="1" applyAlignment="1">
      <alignment horizontal="center" vertical="center"/>
    </xf>
    <xf numFmtId="0" fontId="51" fillId="26" borderId="65" xfId="0" applyFont="1" applyFill="1" applyBorder="1" applyAlignment="1">
      <alignment horizontal="center" vertical="center"/>
    </xf>
    <xf numFmtId="0" fontId="51" fillId="26" borderId="16" xfId="0" applyFont="1" applyFill="1" applyBorder="1" applyAlignment="1">
      <alignment horizontal="center" vertical="center" wrapText="1"/>
    </xf>
    <xf numFmtId="0" fontId="51" fillId="26" borderId="18" xfId="0" applyFont="1" applyFill="1" applyBorder="1" applyAlignment="1">
      <alignment horizontal="center" vertical="center" wrapText="1"/>
    </xf>
    <xf numFmtId="0" fontId="51" fillId="26" borderId="13" xfId="0" applyFont="1" applyFill="1" applyBorder="1" applyAlignment="1">
      <alignment horizontal="center" vertical="center" wrapText="1"/>
    </xf>
    <xf numFmtId="0" fontId="51" fillId="26" borderId="0" xfId="0" applyFont="1" applyFill="1" applyAlignment="1">
      <alignment horizontal="center"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51" fillId="26" borderId="8" xfId="0" applyFont="1" applyFill="1" applyBorder="1" applyAlignment="1">
      <alignment horizontal="center" vertical="center" wrapText="1"/>
    </xf>
    <xf numFmtId="0" fontId="60" fillId="29" borderId="5" xfId="0" applyFont="1" applyFill="1" applyBorder="1" applyAlignment="1">
      <alignment horizontal="left" wrapText="1"/>
    </xf>
    <xf numFmtId="0" fontId="0" fillId="29" borderId="6" xfId="0" applyFill="1" applyBorder="1" applyAlignment="1">
      <alignment horizontal="left"/>
    </xf>
    <xf numFmtId="0" fontId="0" fillId="29" borderId="7" xfId="0" applyFill="1" applyBorder="1" applyAlignment="1">
      <alignment horizontal="left"/>
    </xf>
    <xf numFmtId="0" fontId="60" fillId="29" borderId="59" xfId="0" applyFont="1" applyFill="1" applyBorder="1" applyAlignment="1">
      <alignment horizontal="left"/>
    </xf>
    <xf numFmtId="0" fontId="0" fillId="29" borderId="80" xfId="0" applyFill="1" applyBorder="1" applyAlignment="1">
      <alignment horizontal="left"/>
    </xf>
    <xf numFmtId="0" fontId="0" fillId="29" borderId="83" xfId="0" applyFill="1" applyBorder="1" applyAlignment="1">
      <alignment horizontal="left"/>
    </xf>
    <xf numFmtId="0" fontId="60" fillId="29" borderId="84" xfId="0" applyFont="1" applyFill="1" applyBorder="1" applyAlignment="1">
      <alignment horizontal="left"/>
    </xf>
    <xf numFmtId="0" fontId="0" fillId="29" borderId="85" xfId="0" applyFill="1" applyBorder="1" applyAlignment="1">
      <alignment horizontal="left"/>
    </xf>
    <xf numFmtId="0" fontId="0" fillId="29" borderId="86" xfId="0" applyFill="1" applyBorder="1" applyAlignment="1">
      <alignment horizontal="left"/>
    </xf>
    <xf numFmtId="0" fontId="65" fillId="29" borderId="69" xfId="0" applyFont="1" applyFill="1" applyBorder="1" applyAlignment="1">
      <alignment horizontal="center" vertical="center"/>
    </xf>
    <xf numFmtId="0" fontId="65" fillId="29" borderId="75" xfId="0" applyFont="1" applyFill="1" applyBorder="1" applyAlignment="1">
      <alignment horizontal="center" vertical="center"/>
    </xf>
    <xf numFmtId="0" fontId="65" fillId="29" borderId="70" xfId="0" applyFont="1" applyFill="1" applyBorder="1" applyAlignment="1">
      <alignment horizontal="center" vertical="center"/>
    </xf>
    <xf numFmtId="0" fontId="65" fillId="29" borderId="79" xfId="0" applyFont="1" applyFill="1" applyBorder="1" applyAlignment="1">
      <alignment horizontal="center" vertical="center"/>
    </xf>
    <xf numFmtId="1" fontId="51" fillId="26" borderId="12" xfId="0" applyNumberFormat="1" applyFont="1" applyFill="1" applyBorder="1" applyAlignment="1">
      <alignment horizontal="center" vertical="center" wrapText="1"/>
    </xf>
    <xf numFmtId="1" fontId="51" fillId="26" borderId="19" xfId="0" applyNumberFormat="1" applyFont="1" applyFill="1" applyBorder="1" applyAlignment="1">
      <alignment horizontal="center" vertical="center" wrapText="1"/>
    </xf>
    <xf numFmtId="1" fontId="51" fillId="26" borderId="15" xfId="0" applyNumberFormat="1" applyFont="1" applyFill="1" applyBorder="1" applyAlignment="1">
      <alignment horizontal="center" vertical="center" wrapText="1"/>
    </xf>
    <xf numFmtId="0" fontId="66" fillId="29" borderId="72" xfId="0" applyFont="1" applyFill="1" applyBorder="1" applyAlignment="1">
      <alignment horizontal="left" wrapText="1"/>
    </xf>
    <xf numFmtId="0" fontId="0" fillId="29" borderId="72" xfId="0" applyFill="1" applyBorder="1" applyAlignment="1">
      <alignment horizontal="left" wrapText="1"/>
    </xf>
    <xf numFmtId="0" fontId="0" fillId="29" borderId="77" xfId="0" applyFill="1" applyBorder="1" applyAlignment="1">
      <alignment horizontal="left" wrapText="1"/>
    </xf>
    <xf numFmtId="0" fontId="60" fillId="29" borderId="72" xfId="0" applyFont="1" applyFill="1" applyBorder="1" applyAlignment="1">
      <alignment horizontal="left" wrapText="1"/>
    </xf>
    <xf numFmtId="0" fontId="60" fillId="29" borderId="72" xfId="0" applyFont="1" applyFill="1" applyBorder="1" applyAlignment="1">
      <alignment horizontal="left" vertical="top" wrapText="1"/>
    </xf>
    <xf numFmtId="0" fontId="0" fillId="29" borderId="72" xfId="0" applyFill="1" applyBorder="1" applyAlignment="1">
      <alignment horizontal="left" vertical="top" wrapText="1"/>
    </xf>
    <xf numFmtId="0" fontId="0" fillId="29" borderId="77" xfId="0" applyFill="1" applyBorder="1" applyAlignment="1">
      <alignment horizontal="left" vertical="top" wrapText="1"/>
    </xf>
    <xf numFmtId="0" fontId="60" fillId="29" borderId="74" xfId="0" applyFont="1" applyFill="1" applyBorder="1" applyAlignment="1">
      <alignment horizontal="left" wrapText="1"/>
    </xf>
    <xf numFmtId="0" fontId="0" fillId="29" borderId="74" xfId="0" applyFill="1" applyBorder="1" applyAlignment="1">
      <alignment horizontal="left" wrapText="1"/>
    </xf>
    <xf numFmtId="0" fontId="0" fillId="29" borderId="65" xfId="0" applyFill="1" applyBorder="1" applyAlignment="1">
      <alignment horizontal="left" wrapText="1"/>
    </xf>
    <xf numFmtId="0" fontId="60" fillId="29" borderId="72" xfId="0" applyFont="1" applyFill="1" applyBorder="1" applyAlignment="1">
      <alignment wrapText="1"/>
    </xf>
    <xf numFmtId="0" fontId="0" fillId="29" borderId="72" xfId="0" applyFill="1" applyBorder="1" applyAlignment="1">
      <alignment wrapText="1"/>
    </xf>
    <xf numFmtId="0" fontId="0" fillId="29" borderId="77" xfId="0" applyFill="1" applyBorder="1" applyAlignment="1">
      <alignment wrapText="1"/>
    </xf>
    <xf numFmtId="0" fontId="7" fillId="5" borderId="9" xfId="8" applyFont="1" applyFill="1" applyBorder="1" applyAlignment="1">
      <alignment horizontal="center" vertical="center"/>
    </xf>
    <xf numFmtId="0" fontId="7" fillId="0" borderId="9" xfId="8" applyFont="1" applyBorder="1" applyAlignment="1">
      <alignment horizontal="right" vertical="center"/>
    </xf>
    <xf numFmtId="0" fontId="8" fillId="3" borderId="9" xfId="9" applyFont="1" applyFill="1" applyBorder="1" applyAlignment="1">
      <alignment horizontal="center" vertical="center" wrapText="1"/>
    </xf>
    <xf numFmtId="0" fontId="10" fillId="4" borderId="9" xfId="8" applyFont="1" applyFill="1" applyBorder="1" applyAlignment="1">
      <alignment horizontal="center" vertical="center"/>
    </xf>
    <xf numFmtId="0" fontId="9" fillId="4" borderId="9" xfId="8" applyFont="1" applyFill="1" applyBorder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10" fillId="6" borderId="9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171" fontId="51" fillId="29" borderId="12" xfId="0" applyNumberFormat="1" applyFont="1" applyFill="1" applyBorder="1" applyAlignment="1">
      <alignment horizontal="center" vertical="center" wrapText="1"/>
    </xf>
    <xf numFmtId="171" fontId="51" fillId="29" borderId="15" xfId="0" applyNumberFormat="1" applyFont="1" applyFill="1" applyBorder="1" applyAlignment="1">
      <alignment horizontal="center" vertical="center" wrapText="1"/>
    </xf>
    <xf numFmtId="0" fontId="51" fillId="29" borderId="12" xfId="0" applyFont="1" applyFill="1" applyBorder="1" applyAlignment="1">
      <alignment horizontal="center" vertical="center" wrapText="1"/>
    </xf>
    <xf numFmtId="0" fontId="51" fillId="29" borderId="15" xfId="0" applyFont="1" applyFill="1" applyBorder="1" applyAlignment="1">
      <alignment horizontal="center" vertical="center" wrapText="1"/>
    </xf>
    <xf numFmtId="0" fontId="62" fillId="23" borderId="5" xfId="0" applyFont="1" applyFill="1" applyBorder="1" applyAlignment="1">
      <alignment horizontal="center" vertical="center"/>
    </xf>
    <xf numFmtId="0" fontId="62" fillId="23" borderId="6" xfId="0" applyFont="1" applyFill="1" applyBorder="1" applyAlignment="1">
      <alignment horizontal="center" vertical="center"/>
    </xf>
    <xf numFmtId="0" fontId="62" fillId="23" borderId="7" xfId="0" applyFont="1" applyFill="1" applyBorder="1" applyAlignment="1">
      <alignment horizontal="center" vertical="center"/>
    </xf>
    <xf numFmtId="0" fontId="63" fillId="29" borderId="12" xfId="0" applyFont="1" applyFill="1" applyBorder="1" applyAlignment="1">
      <alignment horizontal="center" vertical="center" wrapText="1"/>
    </xf>
    <xf numFmtId="0" fontId="63" fillId="29" borderId="15" xfId="0" applyFont="1" applyFill="1" applyBorder="1" applyAlignment="1">
      <alignment horizontal="center" vertical="center" wrapText="1"/>
    </xf>
    <xf numFmtId="171" fontId="27" fillId="29" borderId="17" xfId="1" applyNumberFormat="1" applyFont="1" applyFill="1" applyBorder="1" applyAlignment="1">
      <alignment horizontal="right" vertical="center"/>
    </xf>
    <xf numFmtId="171" fontId="28" fillId="29" borderId="11" xfId="6" applyNumberFormat="1" applyFont="1" applyFill="1" applyBorder="1" applyAlignment="1">
      <alignment horizontal="right" vertical="center"/>
    </xf>
    <xf numFmtId="171" fontId="27" fillId="29" borderId="12" xfId="12" applyNumberFormat="1" applyFont="1" applyFill="1" applyBorder="1" applyAlignment="1">
      <alignment vertical="center"/>
    </xf>
    <xf numFmtId="171" fontId="27" fillId="29" borderId="19" xfId="12" applyNumberFormat="1" applyFont="1" applyFill="1" applyBorder="1" applyAlignment="1">
      <alignment vertical="center"/>
    </xf>
    <xf numFmtId="171" fontId="28" fillId="29" borderId="9" xfId="12" applyNumberFormat="1" applyFont="1" applyFill="1" applyBorder="1" applyAlignment="1">
      <alignment vertical="center"/>
    </xf>
    <xf numFmtId="171" fontId="39" fillId="26" borderId="63" xfId="0" applyNumberFormat="1" applyFont="1" applyFill="1" applyBorder="1" applyAlignment="1">
      <alignment horizontal="right" vertical="center"/>
    </xf>
    <xf numFmtId="171" fontId="27" fillId="29" borderId="19" xfId="12" applyNumberFormat="1" applyFont="1" applyFill="1" applyBorder="1" applyAlignment="1" applyProtection="1">
      <alignment vertical="center"/>
    </xf>
    <xf numFmtId="171" fontId="31" fillId="29" borderId="19" xfId="12" applyNumberFormat="1" applyFont="1" applyFill="1" applyBorder="1" applyAlignment="1">
      <alignment vertical="center"/>
    </xf>
    <xf numFmtId="171" fontId="27" fillId="29" borderId="42" xfId="12" applyNumberFormat="1" applyFont="1" applyFill="1" applyBorder="1" applyAlignment="1">
      <alignment vertical="center"/>
    </xf>
    <xf numFmtId="171" fontId="27" fillId="29" borderId="44" xfId="12" applyNumberFormat="1" applyFont="1" applyFill="1" applyBorder="1" applyAlignment="1">
      <alignment vertical="center"/>
    </xf>
    <xf numFmtId="171" fontId="28" fillId="29" borderId="11" xfId="12" applyNumberFormat="1" applyFont="1" applyFill="1" applyBorder="1" applyAlignment="1">
      <alignment vertical="center"/>
    </xf>
    <xf numFmtId="171" fontId="27" fillId="29" borderId="14" xfId="1" applyNumberFormat="1" applyFont="1" applyFill="1" applyBorder="1" applyAlignment="1">
      <alignment vertical="center"/>
    </xf>
    <xf numFmtId="171" fontId="28" fillId="29" borderId="47" xfId="12" applyNumberFormat="1" applyFont="1" applyFill="1" applyBorder="1" applyAlignment="1">
      <alignment vertical="center"/>
    </xf>
    <xf numFmtId="171" fontId="27" fillId="29" borderId="14" xfId="12" applyNumberFormat="1" applyFont="1" applyFill="1" applyBorder="1" applyAlignment="1" applyProtection="1">
      <alignment vertical="center"/>
      <protection locked="0"/>
    </xf>
    <xf numFmtId="171" fontId="28" fillId="29" borderId="7" xfId="12" applyNumberFormat="1" applyFont="1" applyFill="1" applyBorder="1" applyAlignment="1">
      <alignment vertical="center"/>
    </xf>
    <xf numFmtId="171" fontId="31" fillId="29" borderId="14" xfId="12" applyNumberFormat="1" applyFont="1" applyFill="1" applyBorder="1" applyAlignment="1" applyProtection="1">
      <alignment vertical="center"/>
      <protection locked="0"/>
    </xf>
    <xf numFmtId="171" fontId="36" fillId="29" borderId="14" xfId="12" applyNumberFormat="1" applyFont="1" applyFill="1" applyBorder="1" applyAlignment="1">
      <alignment vertical="center"/>
    </xf>
    <xf numFmtId="171" fontId="36" fillId="29" borderId="19" xfId="1" applyNumberFormat="1" applyFont="1" applyFill="1" applyBorder="1" applyAlignment="1">
      <alignment vertical="center"/>
    </xf>
    <xf numFmtId="171" fontId="28" fillId="29" borderId="14" xfId="12" applyNumberFormat="1" applyFont="1" applyFill="1" applyBorder="1" applyAlignment="1">
      <alignment vertical="center"/>
    </xf>
    <xf numFmtId="171" fontId="45" fillId="29" borderId="14" xfId="12" applyNumberFormat="1" applyFont="1" applyFill="1" applyBorder="1" applyAlignment="1">
      <alignment vertical="center"/>
    </xf>
    <xf numFmtId="171" fontId="28" fillId="29" borderId="9" xfId="1" applyNumberFormat="1" applyFont="1" applyFill="1" applyBorder="1" applyAlignment="1">
      <alignment vertical="center"/>
    </xf>
    <xf numFmtId="171" fontId="27" fillId="29" borderId="17" xfId="12" applyNumberFormat="1" applyFont="1" applyFill="1" applyBorder="1" applyAlignment="1">
      <alignment vertical="center"/>
    </xf>
    <xf numFmtId="171" fontId="27" fillId="29" borderId="14" xfId="12" applyNumberFormat="1" applyFont="1" applyFill="1" applyBorder="1" applyAlignment="1">
      <alignment vertical="center"/>
    </xf>
    <xf numFmtId="171" fontId="28" fillId="22" borderId="7" xfId="12" applyNumberFormat="1" applyFont="1" applyFill="1" applyBorder="1" applyAlignment="1">
      <alignment vertical="center"/>
    </xf>
    <xf numFmtId="171" fontId="27" fillId="29" borderId="7" xfId="12" applyNumberFormat="1" applyFont="1" applyFill="1" applyBorder="1" applyAlignment="1">
      <alignment vertical="center"/>
    </xf>
    <xf numFmtId="171" fontId="29" fillId="29" borderId="7" xfId="12" applyNumberFormat="1" applyFont="1" applyFill="1" applyBorder="1" applyAlignment="1">
      <alignment vertical="center"/>
    </xf>
    <xf numFmtId="171" fontId="28" fillId="29" borderId="7" xfId="6" applyNumberFormat="1" applyFont="1" applyFill="1" applyBorder="1" applyAlignment="1">
      <alignment vertical="center"/>
    </xf>
    <xf numFmtId="171" fontId="29" fillId="25" borderId="14" xfId="6" applyNumberFormat="1" applyFont="1" applyFill="1" applyBorder="1" applyAlignment="1">
      <alignment vertical="center"/>
    </xf>
    <xf numFmtId="171" fontId="27" fillId="25" borderId="12" xfId="6" applyNumberFormat="1" applyFont="1" applyFill="1" applyBorder="1" applyAlignment="1">
      <alignment vertical="center"/>
    </xf>
    <xf numFmtId="171" fontId="39" fillId="28" borderId="63" xfId="0" applyNumberFormat="1" applyFont="1" applyFill="1" applyBorder="1" applyAlignment="1">
      <alignment horizontal="right" vertical="center"/>
    </xf>
    <xf numFmtId="171" fontId="39" fillId="28" borderId="11" xfId="0" applyNumberFormat="1" applyFont="1" applyFill="1" applyBorder="1" applyAlignment="1">
      <alignment horizontal="center" vertical="center"/>
    </xf>
  </cellXfs>
  <cellStyles count="18">
    <cellStyle name="Moeda" xfId="2" builtinId="4" customBuiltin="1"/>
    <cellStyle name="Moeda 2" xfId="4" xr:uid="{00000000-0005-0000-0000-000001000000}"/>
    <cellStyle name="Moeda 3" xfId="5" xr:uid="{00000000-0005-0000-0000-000002000000}"/>
    <cellStyle name="Normal" xfId="0" builtinId="0" customBuiltin="1"/>
    <cellStyle name="Normal 2" xfId="6" xr:uid="{00000000-0005-0000-0000-000004000000}"/>
    <cellStyle name="Normal 2 2" xfId="7" xr:uid="{00000000-0005-0000-0000-000005000000}"/>
    <cellStyle name="Normal 3" xfId="8" xr:uid="{00000000-0005-0000-0000-000006000000}"/>
    <cellStyle name="Normal 3 2" xfId="9" xr:uid="{00000000-0005-0000-0000-000007000000}"/>
    <cellStyle name="Normal 3 3" xfId="16" xr:uid="{02D56C1E-5690-4329-969C-FF617A00ED93}"/>
    <cellStyle name="Normal 4" xfId="15" xr:uid="{29A17D25-4332-474F-A428-8AE522C2C8D3}"/>
    <cellStyle name="Porcentagem" xfId="3" builtinId="5" customBuiltin="1"/>
    <cellStyle name="Porcentagem 2" xfId="10" xr:uid="{00000000-0005-0000-0000-000009000000}"/>
    <cellStyle name="Porcentagem 2 2" xfId="11" xr:uid="{00000000-0005-0000-0000-00000A000000}"/>
    <cellStyle name="Porcentagem 3" xfId="17" xr:uid="{711619E5-7FFB-4F45-B344-6F16E0DD502D}"/>
    <cellStyle name="Vírgula" xfId="1" builtinId="3" customBuiltin="1"/>
    <cellStyle name="Vírgula 2" xfId="12" xr:uid="{00000000-0005-0000-0000-00000C000000}"/>
    <cellStyle name="Vírgula 2 2" xfId="13" xr:uid="{00000000-0005-0000-0000-00000D000000}"/>
    <cellStyle name="Vírgula 3" xfId="14" xr:uid="{00000000-0005-0000-0000-00000E000000}"/>
  </cellStyles>
  <dxfs count="0"/>
  <tableStyles count="0" defaultTableStyle="TableStyleMedium2" defaultPivotStyle="PivotStyleLight16"/>
  <colors>
    <mruColors>
      <color rgb="FFE6AB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mmanuelle Salli Alves da Veiga" id="{D08217E9-B212-4827-BF26-6DCA025E4C1E}" userId="S::emmanuelle.veiga@terceirizados.museus.gov.br::386a2cad-6dc7-4e9b-a07d-f181304646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7" dT="2025-03-11T14:21:29.09" personId="{D08217E9-B212-4827-BF26-6DCA025E4C1E}" id="{EC7FE207-FF61-4F02-80AD-AA8DDF0F98CB}">
    <text>1 salário x (1/11) = 0,09090 ≅ 9,075% + 3,025%, que refere-se a 1/3 de férias.</text>
  </threadedComment>
  <threadedComment ref="M66" dT="2025-12-11T12:15:12.82" personId="{D08217E9-B212-4827-BF26-6DCA025E4C1E}" id="{5C02842D-C75A-406C-BE1D-C826C93ABB28}">
    <text>PE 90002/2024 - Orbenk Administração Serviços Ltda - Planilha SEI 2713553</text>
  </threadedComment>
  <threadedComment ref="M67" dT="2025-12-11T12:15:21.00" personId="{D08217E9-B212-4827-BF26-6DCA025E4C1E}" id="{F3871905-855A-49E2-A9A3-C2625084500B}">
    <text> PE 90002/2024 - GPS Facility e Construção Ltda - Planilha SEI 2737831</text>
  </threadedComment>
  <threadedComment ref="M68" dT="2025-12-11T12:15:31.32" personId="{D08217E9-B212-4827-BF26-6DCA025E4C1E}" id="{55A34B28-6726-4940-A892-C8180A161B39}">
    <text> PE 90002/2024 - Catedral de Serviços Ltda - Planilha  SEI 2729735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555D-D004-4647-98B1-BEDB47B9E6BF}">
  <sheetPr>
    <tabColor rgb="FFE6AB9E"/>
  </sheetPr>
  <dimension ref="A2:Q174"/>
  <sheetViews>
    <sheetView tabSelected="1" topLeftCell="C15" zoomScale="60" zoomScaleNormal="60" workbookViewId="0">
      <selection activeCell="J24" sqref="J24"/>
    </sheetView>
  </sheetViews>
  <sheetFormatPr defaultRowHeight="15"/>
  <cols>
    <col min="1" max="1" width="5.140625" style="79" customWidth="1"/>
    <col min="2" max="2" width="21.7109375" style="82" customWidth="1"/>
    <col min="3" max="3" width="54.5703125" style="79" customWidth="1"/>
    <col min="4" max="4" width="20.28515625" style="79" customWidth="1"/>
    <col min="5" max="5" width="15.42578125" style="79" customWidth="1"/>
    <col min="6" max="6" width="17.5703125" style="79" customWidth="1"/>
    <col min="7" max="7" width="3.85546875" style="79" customWidth="1"/>
    <col min="8" max="8" width="6.28515625" style="77" customWidth="1"/>
    <col min="9" max="9" width="20" style="77" customWidth="1"/>
    <col min="10" max="10" width="17.140625" style="77" customWidth="1"/>
    <col min="11" max="11" width="14.85546875" style="77" customWidth="1"/>
    <col min="12" max="12" width="8.85546875" style="77" customWidth="1"/>
    <col min="13" max="13" width="14.5703125" style="77" customWidth="1"/>
    <col min="14" max="14" width="21.5703125" style="77" customWidth="1"/>
    <col min="15" max="15" width="7.42578125" style="77" customWidth="1"/>
    <col min="16" max="16" width="1.85546875" style="77" customWidth="1"/>
    <col min="17" max="17" width="5.42578125" style="77" bestFit="1" customWidth="1"/>
    <col min="18" max="16384" width="9.140625" style="77"/>
  </cols>
  <sheetData>
    <row r="2" spans="1:17" ht="27.75">
      <c r="B2" s="502" t="s">
        <v>0</v>
      </c>
      <c r="C2" s="503"/>
      <c r="D2" s="503"/>
      <c r="E2" s="503"/>
      <c r="F2" s="504"/>
      <c r="G2" s="130"/>
    </row>
    <row r="3" spans="1:17" ht="27.75">
      <c r="B3" s="83"/>
      <c r="C3" s="83"/>
      <c r="D3" s="83"/>
      <c r="E3" s="83"/>
      <c r="F3" s="83"/>
      <c r="G3" s="83"/>
    </row>
    <row r="4" spans="1:17" ht="15.75">
      <c r="B4" s="505" t="s">
        <v>1</v>
      </c>
      <c r="C4" s="506"/>
      <c r="D4" s="88"/>
      <c r="E4" s="88"/>
      <c r="F4" s="88"/>
      <c r="G4" s="88"/>
    </row>
    <row r="5" spans="1:17">
      <c r="B5" s="235" t="s">
        <v>2</v>
      </c>
      <c r="C5" s="236" t="s">
        <v>3</v>
      </c>
      <c r="D5" s="88"/>
      <c r="E5" s="88"/>
      <c r="F5" s="88"/>
      <c r="G5" s="88"/>
    </row>
    <row r="6" spans="1:17">
      <c r="B6" s="237"/>
      <c r="C6" s="238"/>
      <c r="D6" s="88"/>
      <c r="E6" s="88"/>
      <c r="F6" s="88"/>
      <c r="G6" s="88"/>
    </row>
    <row r="7" spans="1:17">
      <c r="B7" s="89"/>
      <c r="C7" s="88"/>
      <c r="D7" s="88"/>
      <c r="E7" s="88"/>
      <c r="F7" s="88"/>
      <c r="G7" s="88"/>
    </row>
    <row r="8" spans="1:17">
      <c r="B8" s="195" t="s">
        <v>4</v>
      </c>
      <c r="C8" s="193"/>
      <c r="D8" s="193"/>
      <c r="E8" s="193"/>
      <c r="F8" s="194"/>
      <c r="G8" s="131"/>
    </row>
    <row r="9" spans="1:17" ht="18" customHeight="1">
      <c r="B9" s="507" t="s">
        <v>5</v>
      </c>
      <c r="C9" s="508"/>
      <c r="D9" s="508"/>
      <c r="E9" s="508"/>
      <c r="F9" s="509"/>
      <c r="G9" s="132"/>
      <c r="I9" s="90"/>
      <c r="J9" s="90"/>
    </row>
    <row r="10" spans="1:17" ht="31.5" customHeight="1">
      <c r="B10" s="77"/>
      <c r="C10" s="77"/>
      <c r="D10" s="77"/>
      <c r="E10" s="77"/>
      <c r="F10" s="77"/>
      <c r="G10" s="77"/>
      <c r="H10" s="78"/>
      <c r="I10" s="510" t="str">
        <f>B9</f>
        <v>Serviços de Vigia</v>
      </c>
      <c r="J10" s="511"/>
      <c r="L10" s="78"/>
    </row>
    <row r="11" spans="1:17" ht="15" customHeight="1">
      <c r="A11" s="84"/>
      <c r="B11" s="85"/>
      <c r="C11" s="84"/>
      <c r="D11" s="84"/>
      <c r="E11" s="84"/>
      <c r="F11" s="84"/>
      <c r="G11" s="84"/>
      <c r="H11" s="78"/>
      <c r="I11" s="512"/>
      <c r="J11" s="513"/>
      <c r="L11" s="78"/>
    </row>
    <row r="12" spans="1:17" ht="15.75" customHeight="1">
      <c r="A12" s="86"/>
      <c r="B12" s="514" t="s">
        <v>6</v>
      </c>
      <c r="C12" s="515"/>
      <c r="D12" s="515"/>
      <c r="E12" s="515"/>
      <c r="F12" s="516"/>
      <c r="G12" s="133"/>
      <c r="H12" s="78"/>
      <c r="I12" s="520" t="str">
        <f>B9</f>
        <v>Serviços de Vigia</v>
      </c>
      <c r="J12" s="521"/>
      <c r="L12" s="78"/>
    </row>
    <row r="13" spans="1:17" ht="46.5" customHeight="1">
      <c r="B13" s="517"/>
      <c r="C13" s="518"/>
      <c r="D13" s="518"/>
      <c r="E13" s="518"/>
      <c r="F13" s="519"/>
      <c r="G13" s="133"/>
      <c r="H13" s="78"/>
      <c r="I13" s="522"/>
      <c r="J13" s="523"/>
      <c r="L13" s="78"/>
    </row>
    <row r="14" spans="1:17" ht="18" customHeight="1">
      <c r="B14" s="239" t="s">
        <v>7</v>
      </c>
      <c r="C14" s="240" t="s">
        <v>8</v>
      </c>
      <c r="D14" s="241"/>
      <c r="E14" s="241"/>
      <c r="F14" s="242"/>
      <c r="G14" s="117"/>
      <c r="H14" s="78"/>
      <c r="I14" s="247"/>
      <c r="J14" s="248"/>
      <c r="L14" s="78"/>
      <c r="P14" s="159"/>
      <c r="Q14" s="159"/>
    </row>
    <row r="15" spans="1:17" ht="18" customHeight="1">
      <c r="B15" s="239" t="s">
        <v>9</v>
      </c>
      <c r="C15" s="240" t="s">
        <v>10</v>
      </c>
      <c r="D15" s="241"/>
      <c r="E15" s="241"/>
      <c r="F15" s="242"/>
      <c r="G15" s="117"/>
      <c r="H15" s="78"/>
      <c r="I15" s="251" t="s">
        <v>11</v>
      </c>
      <c r="J15" s="249"/>
      <c r="L15" s="78"/>
      <c r="P15" s="159"/>
      <c r="Q15" s="159"/>
    </row>
    <row r="16" spans="1:17" ht="18" customHeight="1">
      <c r="B16" s="239" t="s">
        <v>12</v>
      </c>
      <c r="C16" s="240" t="s">
        <v>13</v>
      </c>
      <c r="D16" s="241"/>
      <c r="E16" s="241"/>
      <c r="F16" s="242"/>
      <c r="G16" s="117"/>
      <c r="H16" s="78"/>
      <c r="I16" s="251" t="s">
        <v>14</v>
      </c>
      <c r="J16" s="249"/>
      <c r="K16" s="159"/>
      <c r="L16" s="160"/>
      <c r="P16" s="159"/>
      <c r="Q16" s="159"/>
    </row>
    <row r="17" spans="1:17" ht="18" customHeight="1">
      <c r="B17" s="239" t="s">
        <v>15</v>
      </c>
      <c r="C17" s="240" t="s">
        <v>16</v>
      </c>
      <c r="D17" s="241"/>
      <c r="E17" s="241"/>
      <c r="F17" s="242"/>
      <c r="G17" s="117"/>
      <c r="H17" s="78"/>
      <c r="I17" s="251" t="s">
        <v>14</v>
      </c>
      <c r="J17" s="249"/>
      <c r="K17" s="159"/>
      <c r="L17" s="160"/>
      <c r="P17" s="159"/>
      <c r="Q17" s="159"/>
    </row>
    <row r="18" spans="1:17" ht="18" customHeight="1">
      <c r="B18" s="239" t="s">
        <v>17</v>
      </c>
      <c r="C18" s="240" t="s">
        <v>18</v>
      </c>
      <c r="D18" s="241"/>
      <c r="E18" s="241"/>
      <c r="F18" s="242"/>
      <c r="G18" s="117"/>
      <c r="H18" s="78"/>
      <c r="I18" s="251" t="s">
        <v>19</v>
      </c>
      <c r="J18" s="249"/>
      <c r="K18" s="159"/>
      <c r="L18" s="160"/>
      <c r="P18" s="159"/>
      <c r="Q18" s="159"/>
    </row>
    <row r="19" spans="1:17" ht="18" customHeight="1">
      <c r="B19" s="243" t="s">
        <v>20</v>
      </c>
      <c r="C19" s="244" t="s">
        <v>21</v>
      </c>
      <c r="D19" s="245"/>
      <c r="E19" s="245"/>
      <c r="F19" s="246"/>
      <c r="G19" s="117"/>
      <c r="H19" s="78"/>
      <c r="I19" s="252">
        <v>11</v>
      </c>
      <c r="J19" s="250"/>
      <c r="K19" s="159"/>
      <c r="L19" s="160"/>
      <c r="P19" s="159"/>
      <c r="Q19" s="159"/>
    </row>
    <row r="20" spans="1:17" ht="18" customHeight="1">
      <c r="H20" s="78"/>
      <c r="I20" s="157"/>
      <c r="J20" s="157"/>
      <c r="L20" s="78"/>
    </row>
    <row r="21" spans="1:17" ht="18">
      <c r="B21" s="253" t="s">
        <v>22</v>
      </c>
      <c r="C21" s="254"/>
      <c r="D21" s="254"/>
      <c r="E21" s="254"/>
      <c r="F21" s="255"/>
      <c r="G21" s="118"/>
      <c r="H21" s="78"/>
      <c r="I21" s="170"/>
      <c r="J21" s="171"/>
      <c r="L21" s="78"/>
    </row>
    <row r="22" spans="1:17" ht="15.75" customHeight="1">
      <c r="B22" s="176" t="s">
        <v>23</v>
      </c>
      <c r="C22" s="177"/>
      <c r="D22" s="177"/>
      <c r="E22" s="177"/>
      <c r="F22" s="178"/>
      <c r="G22" s="119"/>
      <c r="H22" s="78"/>
      <c r="I22" s="266"/>
      <c r="J22" s="242"/>
      <c r="L22" s="78"/>
    </row>
    <row r="23" spans="1:17" ht="15.75" customHeight="1">
      <c r="B23" s="179" t="s">
        <v>24</v>
      </c>
      <c r="C23" s="180"/>
      <c r="D23" s="180"/>
      <c r="E23" s="180"/>
      <c r="F23" s="181"/>
      <c r="G23" s="119"/>
      <c r="H23" s="78"/>
      <c r="I23" s="267"/>
      <c r="J23" s="268"/>
      <c r="L23" s="78"/>
    </row>
    <row r="24" spans="1:17" ht="18" customHeight="1">
      <c r="B24" s="256">
        <v>1</v>
      </c>
      <c r="C24" s="257" t="s">
        <v>25</v>
      </c>
      <c r="D24" s="258"/>
      <c r="E24" s="258"/>
      <c r="F24" s="259"/>
      <c r="G24" s="119"/>
      <c r="H24" s="78"/>
      <c r="I24" s="269" t="s">
        <v>26</v>
      </c>
      <c r="J24" s="272"/>
      <c r="K24" s="182"/>
      <c r="L24" s="91"/>
      <c r="M24" s="165"/>
    </row>
    <row r="25" spans="1:17" ht="18" customHeight="1">
      <c r="B25" s="256">
        <v>2</v>
      </c>
      <c r="C25" s="257" t="s">
        <v>27</v>
      </c>
      <c r="D25" s="260"/>
      <c r="E25" s="258"/>
      <c r="F25" s="259"/>
      <c r="G25" s="119"/>
      <c r="H25" s="78"/>
      <c r="I25" s="270">
        <v>0</v>
      </c>
      <c r="J25" s="272"/>
      <c r="K25" s="199"/>
      <c r="L25" s="183"/>
    </row>
    <row r="26" spans="1:17" ht="18" customHeight="1">
      <c r="B26" s="261">
        <v>3</v>
      </c>
      <c r="C26" s="262" t="s">
        <v>28</v>
      </c>
      <c r="D26" s="263"/>
      <c r="E26" s="264"/>
      <c r="F26" s="265"/>
      <c r="G26" s="119"/>
      <c r="H26" s="78"/>
      <c r="I26" s="271" t="s">
        <v>29</v>
      </c>
      <c r="J26" s="246"/>
      <c r="L26" s="78"/>
    </row>
    <row r="27" spans="1:17" ht="18" customHeight="1">
      <c r="B27" s="92"/>
      <c r="C27" s="93"/>
      <c r="D27" s="94"/>
      <c r="E27" s="93"/>
      <c r="F27" s="93"/>
      <c r="G27" s="93"/>
      <c r="H27" s="78"/>
      <c r="I27" s="157"/>
      <c r="J27" s="158"/>
      <c r="L27" s="78"/>
    </row>
    <row r="28" spans="1:17" ht="19.5" customHeight="1">
      <c r="B28" s="273" t="s">
        <v>30</v>
      </c>
      <c r="C28" s="274" t="s">
        <v>31</v>
      </c>
      <c r="D28" s="275"/>
      <c r="E28" s="275"/>
      <c r="F28" s="276"/>
      <c r="G28" s="120"/>
      <c r="H28" s="78"/>
      <c r="I28" s="172"/>
      <c r="J28" s="173"/>
      <c r="L28" s="78"/>
    </row>
    <row r="29" spans="1:17" ht="15" customHeight="1">
      <c r="A29" s="84"/>
      <c r="B29" s="95"/>
      <c r="C29" s="96"/>
      <c r="D29" s="97"/>
      <c r="E29" s="96"/>
      <c r="F29" s="96"/>
      <c r="G29" s="96"/>
      <c r="H29" s="78"/>
      <c r="I29" s="525" t="str">
        <f>I10</f>
        <v>Serviços de Vigia</v>
      </c>
      <c r="J29" s="525"/>
      <c r="L29" s="78"/>
    </row>
    <row r="30" spans="1:17" ht="16.5" customHeight="1">
      <c r="B30" s="277" t="s">
        <v>32</v>
      </c>
      <c r="C30" s="278" t="s">
        <v>33</v>
      </c>
      <c r="D30" s="279"/>
      <c r="E30" s="279"/>
      <c r="F30" s="280"/>
      <c r="G30" s="134"/>
      <c r="H30" s="78"/>
      <c r="I30" s="145"/>
      <c r="J30" s="156"/>
      <c r="L30" s="78"/>
    </row>
    <row r="31" spans="1:17" ht="18.75" customHeight="1">
      <c r="A31" s="82"/>
      <c r="B31" s="104">
        <v>1</v>
      </c>
      <c r="C31" s="105" t="s">
        <v>33</v>
      </c>
      <c r="D31" s="106"/>
      <c r="E31" s="106"/>
      <c r="F31" s="107"/>
      <c r="G31" s="135"/>
      <c r="H31" s="78"/>
      <c r="I31" s="302" t="s">
        <v>34</v>
      </c>
      <c r="J31" s="303" t="s">
        <v>35</v>
      </c>
      <c r="L31" s="78"/>
    </row>
    <row r="32" spans="1:17" ht="18.75" customHeight="1">
      <c r="B32" s="281" t="s">
        <v>36</v>
      </c>
      <c r="C32" s="282" t="s">
        <v>37</v>
      </c>
      <c r="D32" s="283"/>
      <c r="E32" s="283"/>
      <c r="F32" s="284"/>
      <c r="G32" s="121"/>
      <c r="H32" s="78"/>
      <c r="I32" s="304"/>
      <c r="J32" s="606">
        <f>I25</f>
        <v>0</v>
      </c>
      <c r="K32" s="200"/>
      <c r="L32" s="78"/>
    </row>
    <row r="33" spans="2:12" ht="18.75" customHeight="1">
      <c r="B33" s="285" t="s">
        <v>9</v>
      </c>
      <c r="C33" s="257" t="s">
        <v>38</v>
      </c>
      <c r="D33" s="286"/>
      <c r="E33" s="286"/>
      <c r="F33" s="287"/>
      <c r="G33" s="122"/>
      <c r="H33" s="78"/>
      <c r="I33" s="305"/>
      <c r="J33" s="306"/>
      <c r="K33" s="192"/>
      <c r="L33" s="91"/>
    </row>
    <row r="34" spans="2:12" ht="18.75" customHeight="1">
      <c r="B34" s="285" t="s">
        <v>12</v>
      </c>
      <c r="C34" s="257" t="s">
        <v>39</v>
      </c>
      <c r="D34" s="288"/>
      <c r="E34" s="286"/>
      <c r="F34" s="289"/>
      <c r="G34" s="123"/>
      <c r="H34" s="78"/>
      <c r="I34" s="307"/>
      <c r="J34" s="308"/>
      <c r="L34" s="78"/>
    </row>
    <row r="35" spans="2:12" ht="18.75" customHeight="1">
      <c r="B35" s="285" t="s">
        <v>15</v>
      </c>
      <c r="C35" s="257" t="s">
        <v>40</v>
      </c>
      <c r="D35" s="286"/>
      <c r="E35" s="286"/>
      <c r="F35" s="290"/>
      <c r="G35" s="121"/>
      <c r="H35" s="78"/>
      <c r="I35" s="309"/>
      <c r="J35" s="308"/>
      <c r="L35" s="78"/>
    </row>
    <row r="36" spans="2:12" ht="18.75" customHeight="1">
      <c r="B36" s="285" t="s">
        <v>20</v>
      </c>
      <c r="C36" s="257" t="s">
        <v>41</v>
      </c>
      <c r="D36" s="286"/>
      <c r="E36" s="286"/>
      <c r="F36" s="290"/>
      <c r="G36" s="121"/>
      <c r="H36" s="78"/>
      <c r="I36" s="309"/>
      <c r="J36" s="308"/>
      <c r="L36" s="78"/>
    </row>
    <row r="37" spans="2:12" ht="18.75" customHeight="1">
      <c r="B37" s="285" t="s">
        <v>17</v>
      </c>
      <c r="C37" s="257" t="s">
        <v>42</v>
      </c>
      <c r="D37" s="286"/>
      <c r="E37" s="286"/>
      <c r="F37" s="287"/>
      <c r="G37" s="122"/>
      <c r="H37" s="78"/>
      <c r="I37" s="309"/>
      <c r="J37" s="308"/>
      <c r="L37" s="78"/>
    </row>
    <row r="38" spans="2:12" ht="18.75" customHeight="1">
      <c r="B38" s="291" t="s">
        <v>43</v>
      </c>
      <c r="C38" s="292" t="s">
        <v>44</v>
      </c>
      <c r="D38" s="293"/>
      <c r="E38" s="293"/>
      <c r="F38" s="294"/>
      <c r="G38" s="124"/>
      <c r="H38" s="162"/>
      <c r="I38" s="309"/>
      <c r="J38" s="308"/>
      <c r="L38" s="78"/>
    </row>
    <row r="39" spans="2:12" ht="18.75" customHeight="1">
      <c r="B39" s="295" t="s">
        <v>43</v>
      </c>
      <c r="C39" s="262" t="s">
        <v>42</v>
      </c>
      <c r="D39" s="296"/>
      <c r="E39" s="296"/>
      <c r="F39" s="297"/>
      <c r="G39" s="124"/>
      <c r="H39" s="78"/>
      <c r="I39" s="310"/>
      <c r="J39" s="311"/>
      <c r="L39" s="78"/>
    </row>
    <row r="40" spans="2:12" ht="18.75" customHeight="1">
      <c r="B40" s="298"/>
      <c r="C40" s="299" t="s">
        <v>45</v>
      </c>
      <c r="D40" s="299"/>
      <c r="E40" s="299"/>
      <c r="F40" s="300"/>
      <c r="G40" s="99"/>
      <c r="H40" s="78"/>
      <c r="I40" s="312"/>
      <c r="J40" s="607">
        <f>ROUND(SUM(J32:J39),2)</f>
        <v>0</v>
      </c>
      <c r="L40" s="78"/>
    </row>
    <row r="41" spans="2:12" ht="18.75" customHeight="1">
      <c r="B41" s="98"/>
      <c r="C41" s="99"/>
      <c r="D41" s="166"/>
      <c r="E41" s="99"/>
      <c r="F41" s="99"/>
      <c r="G41" s="99"/>
      <c r="H41" s="78"/>
      <c r="I41" s="149"/>
      <c r="J41" s="150"/>
      <c r="L41" s="78"/>
    </row>
    <row r="42" spans="2:12" ht="12.75" customHeight="1">
      <c r="B42" s="98"/>
      <c r="C42" s="99"/>
      <c r="D42" s="166"/>
      <c r="E42" s="99"/>
      <c r="F42" s="99"/>
      <c r="G42" s="99"/>
      <c r="H42" s="78"/>
      <c r="I42" s="149"/>
      <c r="J42" s="150"/>
      <c r="L42" s="78"/>
    </row>
    <row r="43" spans="2:12" ht="18.75" customHeight="1">
      <c r="B43" s="98"/>
      <c r="C43" s="99"/>
      <c r="D43" s="166"/>
      <c r="E43" s="99"/>
      <c r="F43" s="99"/>
      <c r="G43" s="99"/>
      <c r="H43" s="78"/>
      <c r="I43" s="149"/>
      <c r="J43" s="150"/>
      <c r="L43" s="78"/>
    </row>
    <row r="44" spans="2:12" ht="18.75" customHeight="1">
      <c r="B44" s="100" t="s">
        <v>46</v>
      </c>
      <c r="C44" s="101" t="s">
        <v>47</v>
      </c>
      <c r="D44" s="313" t="s">
        <v>48</v>
      </c>
      <c r="E44" s="102"/>
      <c r="F44" s="103"/>
      <c r="G44" s="134"/>
      <c r="H44" s="78"/>
      <c r="I44" s="146"/>
      <c r="J44" s="146"/>
      <c r="L44" s="78"/>
    </row>
    <row r="45" spans="2:12" ht="18.75" customHeight="1">
      <c r="B45" s="314" t="s">
        <v>49</v>
      </c>
      <c r="C45" s="315" t="s">
        <v>50</v>
      </c>
      <c r="D45" s="316"/>
      <c r="E45" s="316"/>
      <c r="F45" s="317"/>
      <c r="G45" s="135"/>
      <c r="H45" s="78"/>
      <c r="I45" s="301" t="s">
        <v>34</v>
      </c>
      <c r="J45" s="327" t="s">
        <v>35</v>
      </c>
      <c r="K45" s="184"/>
      <c r="L45" s="78"/>
    </row>
    <row r="46" spans="2:12" ht="18.75" customHeight="1">
      <c r="B46" s="318" t="s">
        <v>36</v>
      </c>
      <c r="C46" s="319" t="s">
        <v>51</v>
      </c>
      <c r="D46" s="320"/>
      <c r="E46" s="321"/>
      <c r="F46" s="322"/>
      <c r="G46" s="136"/>
      <c r="H46" s="78"/>
      <c r="I46" s="328">
        <f>1/12</f>
        <v>8.3333333333333329E-2</v>
      </c>
      <c r="J46" s="608">
        <f>ROUND(I46*J40,2)</f>
        <v>0</v>
      </c>
      <c r="L46" s="78"/>
    </row>
    <row r="47" spans="2:12" ht="18.75" customHeight="1">
      <c r="B47" s="323" t="s">
        <v>9</v>
      </c>
      <c r="C47" s="324" t="s">
        <v>52</v>
      </c>
      <c r="D47" s="325"/>
      <c r="E47" s="325"/>
      <c r="F47" s="326"/>
      <c r="G47" s="136"/>
      <c r="H47" s="78"/>
      <c r="I47" s="329">
        <f>ROUNDDOWN(((1/11)+(1/11/3)),3)</f>
        <v>0.121</v>
      </c>
      <c r="J47" s="609">
        <f>ROUND(I47*J40,2)</f>
        <v>0</v>
      </c>
      <c r="K47" s="221"/>
      <c r="L47" s="78"/>
    </row>
    <row r="48" spans="2:12" ht="18.75" customHeight="1">
      <c r="B48" s="201"/>
      <c r="C48" s="202" t="s">
        <v>45</v>
      </c>
      <c r="D48" s="202"/>
      <c r="E48" s="202"/>
      <c r="F48" s="203"/>
      <c r="G48" s="111"/>
      <c r="H48" s="78"/>
      <c r="I48" s="331">
        <f>SUM(I46:I47)</f>
        <v>0.20433333333333331</v>
      </c>
      <c r="J48" s="610">
        <f>SUM(J46:J47)</f>
        <v>0</v>
      </c>
      <c r="L48" s="78"/>
    </row>
    <row r="49" spans="2:15" ht="18.75" customHeight="1">
      <c r="B49" s="98"/>
      <c r="C49" s="99"/>
      <c r="D49" s="99"/>
      <c r="E49" s="99"/>
      <c r="F49" s="99"/>
      <c r="G49" s="99"/>
      <c r="H49" s="78"/>
      <c r="I49" s="143"/>
      <c r="J49" s="144"/>
      <c r="K49" s="186"/>
      <c r="L49" s="187"/>
    </row>
    <row r="50" spans="2:15" ht="18.75" customHeight="1">
      <c r="B50" s="201" t="s">
        <v>53</v>
      </c>
      <c r="C50" s="204" t="s">
        <v>54</v>
      </c>
      <c r="D50" s="202"/>
      <c r="E50" s="202"/>
      <c r="F50" s="203"/>
      <c r="G50" s="135"/>
      <c r="H50" s="78"/>
      <c r="I50" s="301" t="s">
        <v>34</v>
      </c>
      <c r="J50" s="327" t="s">
        <v>35</v>
      </c>
      <c r="K50" s="188"/>
      <c r="L50" s="78"/>
    </row>
    <row r="51" spans="2:15" ht="18.75" customHeight="1">
      <c r="B51" s="333" t="s">
        <v>36</v>
      </c>
      <c r="C51" s="334" t="s">
        <v>55</v>
      </c>
      <c r="D51" s="335"/>
      <c r="E51" s="335"/>
      <c r="F51" s="336"/>
      <c r="G51" s="137"/>
      <c r="H51" s="78"/>
      <c r="I51" s="337">
        <v>0.2</v>
      </c>
      <c r="J51" s="609">
        <f>I51*(J40+J48)</f>
        <v>0</v>
      </c>
      <c r="K51" s="222" t="s">
        <v>56</v>
      </c>
      <c r="L51" s="78"/>
    </row>
    <row r="52" spans="2:15" ht="18.75" customHeight="1">
      <c r="B52" s="333" t="s">
        <v>9</v>
      </c>
      <c r="C52" s="334" t="s">
        <v>57</v>
      </c>
      <c r="D52" s="335"/>
      <c r="E52" s="335"/>
      <c r="F52" s="336"/>
      <c r="G52" s="137"/>
      <c r="H52" s="78"/>
      <c r="I52" s="329">
        <v>2.5000000000000001E-2</v>
      </c>
      <c r="J52" s="609">
        <f>ROUND(I52*(J40+J48),3)</f>
        <v>0</v>
      </c>
      <c r="K52" s="222" t="s">
        <v>56</v>
      </c>
      <c r="L52" s="78"/>
    </row>
    <row r="53" spans="2:15" ht="18.75" customHeight="1">
      <c r="B53" s="333" t="s">
        <v>12</v>
      </c>
      <c r="C53" s="334" t="s">
        <v>58</v>
      </c>
      <c r="D53" s="335"/>
      <c r="E53" s="335"/>
      <c r="F53" s="336"/>
      <c r="G53" s="137"/>
      <c r="H53" s="78"/>
      <c r="I53" s="338">
        <v>0</v>
      </c>
      <c r="J53" s="609">
        <f>ROUND(I53*(J40+J48),3)</f>
        <v>0</v>
      </c>
      <c r="K53" s="114" t="s">
        <v>59</v>
      </c>
      <c r="L53" s="78"/>
    </row>
    <row r="54" spans="2:15" ht="18.75" customHeight="1">
      <c r="B54" s="333" t="s">
        <v>15</v>
      </c>
      <c r="C54" s="334" t="s">
        <v>60</v>
      </c>
      <c r="D54" s="335"/>
      <c r="E54" s="335"/>
      <c r="F54" s="336"/>
      <c r="G54" s="137"/>
      <c r="H54" s="78"/>
      <c r="I54" s="339">
        <v>1.4999999999999999E-2</v>
      </c>
      <c r="J54" s="609">
        <f>ROUND(I54*(J40+J48),3)</f>
        <v>0</v>
      </c>
      <c r="K54" s="222" t="s">
        <v>56</v>
      </c>
      <c r="L54" s="78"/>
    </row>
    <row r="55" spans="2:15" ht="18.75" customHeight="1">
      <c r="B55" s="333" t="s">
        <v>20</v>
      </c>
      <c r="C55" s="334" t="s">
        <v>61</v>
      </c>
      <c r="D55" s="335"/>
      <c r="E55" s="335"/>
      <c r="F55" s="336"/>
      <c r="G55" s="137"/>
      <c r="H55" s="78"/>
      <c r="I55" s="329">
        <v>0.01</v>
      </c>
      <c r="J55" s="609">
        <f>ROUND(I55*(J40+J48),3)</f>
        <v>0</v>
      </c>
      <c r="K55" s="222" t="s">
        <v>56</v>
      </c>
      <c r="L55" s="78"/>
    </row>
    <row r="56" spans="2:15" ht="18.75" customHeight="1">
      <c r="B56" s="333" t="s">
        <v>17</v>
      </c>
      <c r="C56" s="334" t="s">
        <v>62</v>
      </c>
      <c r="D56" s="335"/>
      <c r="E56" s="335"/>
      <c r="F56" s="336"/>
      <c r="G56" s="137"/>
      <c r="H56" s="78"/>
      <c r="I56" s="329">
        <v>6.0000000000000001E-3</v>
      </c>
      <c r="J56" s="609">
        <f>ROUND(I56*(J40+J48),3)</f>
        <v>0</v>
      </c>
      <c r="K56" s="222" t="s">
        <v>56</v>
      </c>
      <c r="L56" s="78"/>
    </row>
    <row r="57" spans="2:15" ht="18.75" customHeight="1">
      <c r="B57" s="333" t="s">
        <v>43</v>
      </c>
      <c r="C57" s="334" t="s">
        <v>63</v>
      </c>
      <c r="D57" s="335"/>
      <c r="E57" s="335"/>
      <c r="F57" s="336"/>
      <c r="G57" s="137"/>
      <c r="H57" s="78"/>
      <c r="I57" s="329">
        <v>2E-3</v>
      </c>
      <c r="J57" s="609">
        <f>ROUND(I57*(J40+J48),3)</f>
        <v>0</v>
      </c>
      <c r="K57" s="222" t="s">
        <v>56</v>
      </c>
      <c r="L57" s="78"/>
    </row>
    <row r="58" spans="2:15" ht="18.75" customHeight="1">
      <c r="B58" s="333" t="s">
        <v>64</v>
      </c>
      <c r="C58" s="334" t="s">
        <v>65</v>
      </c>
      <c r="D58" s="335"/>
      <c r="E58" s="335"/>
      <c r="F58" s="336"/>
      <c r="G58" s="137"/>
      <c r="H58" s="78"/>
      <c r="I58" s="337">
        <v>0.08</v>
      </c>
      <c r="J58" s="609">
        <f>ROUND(I58*(J40+J48),3)</f>
        <v>0</v>
      </c>
      <c r="K58" s="222" t="s">
        <v>56</v>
      </c>
      <c r="L58" s="78"/>
    </row>
    <row r="59" spans="2:15" ht="18.75" customHeight="1">
      <c r="B59" s="314"/>
      <c r="C59" s="315" t="s">
        <v>66</v>
      </c>
      <c r="D59" s="316"/>
      <c r="E59" s="316"/>
      <c r="F59" s="317"/>
      <c r="G59" s="111"/>
      <c r="H59" s="78"/>
      <c r="I59" s="340">
        <f>SUM(I51:I58)</f>
        <v>0.33800000000000002</v>
      </c>
      <c r="J59" s="610">
        <f>SUM(J51:J58)</f>
        <v>0</v>
      </c>
      <c r="L59" s="78"/>
    </row>
    <row r="60" spans="2:15" ht="18.75" customHeight="1">
      <c r="B60" s="110"/>
      <c r="C60" s="111"/>
      <c r="D60" s="111"/>
      <c r="E60" s="111"/>
      <c r="F60" s="111"/>
      <c r="G60" s="111"/>
      <c r="H60" s="78"/>
      <c r="I60" s="167"/>
      <c r="J60" s="142"/>
      <c r="L60" s="78"/>
    </row>
    <row r="61" spans="2:15" ht="18.75" customHeight="1">
      <c r="B61" s="314" t="s">
        <v>67</v>
      </c>
      <c r="C61" s="341" t="s">
        <v>68</v>
      </c>
      <c r="D61" s="342"/>
      <c r="E61" s="342"/>
      <c r="F61" s="343"/>
      <c r="G61" s="135"/>
      <c r="I61" s="360" t="s">
        <v>69</v>
      </c>
      <c r="J61" s="301" t="s">
        <v>70</v>
      </c>
      <c r="K61" s="225"/>
      <c r="L61" s="160"/>
      <c r="M61" s="159"/>
      <c r="N61" s="160"/>
      <c r="O61" s="159"/>
    </row>
    <row r="62" spans="2:15" ht="18.75" customHeight="1">
      <c r="B62" s="217"/>
      <c r="C62" s="205"/>
      <c r="D62" s="218"/>
      <c r="E62" s="219" t="s">
        <v>71</v>
      </c>
      <c r="F62" s="220" t="s">
        <v>72</v>
      </c>
      <c r="G62" s="111"/>
      <c r="H62" s="111"/>
      <c r="I62" s="361"/>
      <c r="J62" s="362"/>
      <c r="K62" s="159"/>
      <c r="L62" s="160"/>
      <c r="M62" s="159"/>
      <c r="N62" s="160"/>
      <c r="O62" s="159"/>
    </row>
    <row r="63" spans="2:15" ht="18.75" customHeight="1">
      <c r="B63" s="344" t="s">
        <v>36</v>
      </c>
      <c r="C63" s="345" t="s">
        <v>73</v>
      </c>
      <c r="D63" s="346"/>
      <c r="E63" s="635">
        <v>0</v>
      </c>
      <c r="F63" s="636">
        <v>0</v>
      </c>
      <c r="G63" s="111"/>
      <c r="H63" s="111">
        <v>26</v>
      </c>
      <c r="I63" s="611">
        <f>E63</f>
        <v>0</v>
      </c>
      <c r="J63" s="611">
        <f>ROUND(IF(((E63*H63*2)-(6%*I25))&lt;0,0,(F63*H63*2)-(6%*I25)),2)</f>
        <v>0</v>
      </c>
      <c r="K63" t="s">
        <v>74</v>
      </c>
      <c r="L63" s="78"/>
    </row>
    <row r="64" spans="2:15" ht="18.75" customHeight="1">
      <c r="B64" s="347" t="s">
        <v>9</v>
      </c>
      <c r="C64" s="348" t="s">
        <v>75</v>
      </c>
      <c r="D64" s="349"/>
      <c r="E64" s="356"/>
      <c r="F64" s="357"/>
      <c r="G64" s="111"/>
      <c r="H64" s="111">
        <v>26</v>
      </c>
      <c r="I64" s="612">
        <v>0</v>
      </c>
      <c r="J64" s="612">
        <f>(I64*H64*0.8)</f>
        <v>0</v>
      </c>
      <c r="K64" s="535"/>
      <c r="L64" s="536"/>
      <c r="M64" s="536"/>
      <c r="N64" s="536"/>
      <c r="O64" s="536"/>
    </row>
    <row r="65" spans="2:17" ht="21.75" customHeight="1">
      <c r="B65" s="323" t="s">
        <v>12</v>
      </c>
      <c r="C65" s="324" t="s">
        <v>76</v>
      </c>
      <c r="D65" s="335"/>
      <c r="E65" s="335"/>
      <c r="F65" s="336"/>
      <c r="G65" s="137"/>
      <c r="H65" s="78"/>
      <c r="I65" s="365"/>
      <c r="J65" s="609">
        <v>0</v>
      </c>
      <c r="K65" s="226"/>
      <c r="L65" s="226"/>
      <c r="M65" s="490" t="s">
        <v>77</v>
      </c>
      <c r="N65" s="91"/>
      <c r="O65" s="114"/>
    </row>
    <row r="66" spans="2:17" ht="22.5" customHeight="1">
      <c r="B66" s="323" t="s">
        <v>15</v>
      </c>
      <c r="C66" s="324" t="s">
        <v>78</v>
      </c>
      <c r="D66" s="335"/>
      <c r="E66" s="335"/>
      <c r="F66" s="336"/>
      <c r="G66" s="137"/>
      <c r="H66" s="78"/>
      <c r="I66" s="365"/>
      <c r="J66" s="363"/>
      <c r="K66" s="78"/>
      <c r="L66" s="78"/>
      <c r="M66" s="491">
        <v>2.5</v>
      </c>
      <c r="N66" s="91"/>
    </row>
    <row r="67" spans="2:17" ht="21" customHeight="1">
      <c r="B67" s="323" t="s">
        <v>79</v>
      </c>
      <c r="C67" s="324" t="s">
        <v>80</v>
      </c>
      <c r="D67" s="335"/>
      <c r="E67" s="335"/>
      <c r="F67" s="336"/>
      <c r="G67" s="137"/>
      <c r="H67" s="78"/>
      <c r="I67" s="365"/>
      <c r="J67" s="613">
        <v>0</v>
      </c>
      <c r="K67" s="234"/>
      <c r="L67" s="234"/>
      <c r="M67" s="491">
        <v>6.74</v>
      </c>
      <c r="N67" s="234"/>
      <c r="O67" s="234"/>
    </row>
    <row r="68" spans="2:17" ht="19.5" customHeight="1">
      <c r="B68" s="323" t="s">
        <v>17</v>
      </c>
      <c r="C68" s="324" t="s">
        <v>81</v>
      </c>
      <c r="D68" s="335"/>
      <c r="E68" s="335"/>
      <c r="F68" s="336"/>
      <c r="G68" s="137"/>
      <c r="H68" s="78"/>
      <c r="I68" s="365"/>
      <c r="J68" s="330"/>
      <c r="K68" s="226"/>
      <c r="L68" s="226"/>
      <c r="M68" s="491">
        <v>6.94</v>
      </c>
      <c r="N68" s="91"/>
      <c r="O68" s="114"/>
    </row>
    <row r="69" spans="2:17" ht="29.25" customHeight="1">
      <c r="B69" s="323" t="s">
        <v>43</v>
      </c>
      <c r="C69" s="350" t="s">
        <v>82</v>
      </c>
      <c r="D69" s="335"/>
      <c r="E69" s="335"/>
      <c r="F69" s="336"/>
      <c r="G69" s="137"/>
      <c r="H69" s="78"/>
      <c r="I69" s="365"/>
      <c r="J69" s="330"/>
      <c r="K69" s="234"/>
      <c r="L69" s="234"/>
      <c r="M69" s="492">
        <f>AVERAGE(M66:M68)</f>
        <v>5.3933333333333335</v>
      </c>
      <c r="N69" s="234"/>
      <c r="O69" s="234"/>
    </row>
    <row r="70" spans="2:17" ht="22.5" customHeight="1">
      <c r="B70" s="351" t="s">
        <v>64</v>
      </c>
      <c r="C70" s="352" t="s">
        <v>83</v>
      </c>
      <c r="D70" s="353"/>
      <c r="E70" s="353"/>
      <c r="F70" s="358"/>
      <c r="G70" s="137"/>
      <c r="H70" s="162"/>
      <c r="I70" s="366"/>
      <c r="J70" s="364"/>
      <c r="K70" s="190"/>
      <c r="L70" s="226"/>
      <c r="M70" s="114"/>
      <c r="N70" s="91"/>
      <c r="O70" s="114"/>
      <c r="Q70" s="114"/>
    </row>
    <row r="71" spans="2:17" ht="19.5" customHeight="1">
      <c r="B71" s="314"/>
      <c r="C71" s="354" t="s">
        <v>66</v>
      </c>
      <c r="D71" s="355"/>
      <c r="E71" s="355"/>
      <c r="F71" s="359"/>
      <c r="G71" s="111"/>
      <c r="H71" s="78"/>
      <c r="I71" s="332"/>
      <c r="J71" s="610">
        <f>SUM(J63:J70)</f>
        <v>0</v>
      </c>
      <c r="K71"/>
      <c r="L71" s="78"/>
      <c r="N71" s="91"/>
      <c r="Q71" s="114"/>
    </row>
    <row r="72" spans="2:17" ht="18.75" customHeight="1">
      <c r="B72" s="230"/>
      <c r="C72" s="231"/>
      <c r="D72" s="231"/>
      <c r="E72" s="231"/>
      <c r="F72" s="231"/>
      <c r="G72" s="111"/>
      <c r="H72" s="78"/>
      <c r="I72" s="146"/>
      <c r="J72" s="146"/>
      <c r="L72" s="78"/>
      <c r="N72" s="91"/>
      <c r="Q72" s="114"/>
    </row>
    <row r="73" spans="2:17" ht="18.75" customHeight="1">
      <c r="B73" s="315" t="s">
        <v>84</v>
      </c>
      <c r="C73" s="316"/>
      <c r="D73" s="316"/>
      <c r="E73" s="316"/>
      <c r="F73" s="317"/>
      <c r="G73" s="138"/>
      <c r="H73" s="78"/>
      <c r="I73" s="146"/>
      <c r="J73" s="146"/>
      <c r="K73" s="190"/>
      <c r="L73" s="78"/>
      <c r="Q73" s="114"/>
    </row>
    <row r="74" spans="2:17" ht="18.75" customHeight="1">
      <c r="B74" s="115">
        <v>2</v>
      </c>
      <c r="C74" s="112" t="s">
        <v>47</v>
      </c>
      <c r="D74" s="112"/>
      <c r="E74" s="112"/>
      <c r="F74" s="113"/>
      <c r="G74" s="135"/>
      <c r="H74" s="78"/>
      <c r="I74" s="301" t="s">
        <v>34</v>
      </c>
      <c r="J74" s="327" t="s">
        <v>35</v>
      </c>
      <c r="L74" s="78"/>
      <c r="Q74" s="114"/>
    </row>
    <row r="75" spans="2:17" ht="18.75" customHeight="1">
      <c r="B75" s="367" t="s">
        <v>85</v>
      </c>
      <c r="C75" s="368" t="str">
        <f>C47</f>
        <v>Férias + Adicional de Férias = (Rem/3/12) 12,10%</v>
      </c>
      <c r="D75" s="279"/>
      <c r="E75" s="279"/>
      <c r="F75" s="280"/>
      <c r="G75" s="137"/>
      <c r="H75" s="78"/>
      <c r="I75" s="328">
        <f>I48</f>
        <v>0.20433333333333331</v>
      </c>
      <c r="J75" s="608">
        <f>J48</f>
        <v>0</v>
      </c>
      <c r="L75" s="78"/>
      <c r="Q75" s="114"/>
    </row>
    <row r="76" spans="2:17" ht="18.75" customHeight="1">
      <c r="B76" s="333" t="s">
        <v>86</v>
      </c>
      <c r="C76" s="334" t="str">
        <f>C50</f>
        <v>Encargos Previdenciários (GPS), Fundo de Garantia por Tempo de Serviço (FGTS) e outras contribuições</v>
      </c>
      <c r="D76" s="335"/>
      <c r="E76" s="335"/>
      <c r="F76" s="336"/>
      <c r="G76" s="137"/>
      <c r="H76" s="78"/>
      <c r="I76" s="329">
        <f>I59</f>
        <v>0.33800000000000002</v>
      </c>
      <c r="J76" s="609">
        <f>ROUND(J59,2)</f>
        <v>0</v>
      </c>
      <c r="L76" s="78"/>
      <c r="Q76" s="114"/>
    </row>
    <row r="77" spans="2:17" ht="18.75" customHeight="1">
      <c r="B77" s="333" t="s">
        <v>87</v>
      </c>
      <c r="C77" s="334" t="str">
        <f>C61</f>
        <v>Benefícios Mensais e Diários</v>
      </c>
      <c r="D77" s="335"/>
      <c r="E77" s="335"/>
      <c r="F77" s="336"/>
      <c r="G77" s="137"/>
      <c r="H77" s="78"/>
      <c r="I77" s="329"/>
      <c r="J77" s="609">
        <f>ROUND(J71,2)</f>
        <v>0</v>
      </c>
      <c r="L77" s="78"/>
      <c r="Q77" s="114"/>
    </row>
    <row r="78" spans="2:17" ht="18.75" customHeight="1">
      <c r="B78" s="314"/>
      <c r="C78" s="316" t="s">
        <v>45</v>
      </c>
      <c r="D78" s="316"/>
      <c r="E78" s="316"/>
      <c r="F78" s="317"/>
      <c r="G78" s="111"/>
      <c r="H78" s="78"/>
      <c r="I78" s="331"/>
      <c r="J78" s="610">
        <f>SUM(J75:J77)</f>
        <v>0</v>
      </c>
      <c r="L78" s="78"/>
      <c r="Q78" s="114"/>
    </row>
    <row r="79" spans="2:17" ht="18.75" customHeight="1">
      <c r="B79" s="110"/>
      <c r="C79" s="111"/>
      <c r="D79" s="111"/>
      <c r="E79" s="111"/>
      <c r="F79" s="111"/>
      <c r="G79" s="111"/>
      <c r="H79" s="78"/>
      <c r="I79" s="147"/>
      <c r="J79" s="148"/>
      <c r="L79" s="78"/>
      <c r="Q79" s="114"/>
    </row>
    <row r="80" spans="2:17" ht="18.75" customHeight="1">
      <c r="B80" s="277" t="s">
        <v>88</v>
      </c>
      <c r="C80" s="369" t="s">
        <v>89</v>
      </c>
      <c r="D80" s="370"/>
      <c r="E80" s="370"/>
      <c r="F80" s="371"/>
      <c r="G80" s="139"/>
      <c r="H80" s="78"/>
      <c r="I80" s="147"/>
      <c r="J80" s="148"/>
      <c r="L80" s="78"/>
      <c r="Q80" s="114"/>
    </row>
    <row r="81" spans="2:17" ht="18.75" customHeight="1">
      <c r="B81" s="116">
        <v>3</v>
      </c>
      <c r="C81" s="106" t="s">
        <v>90</v>
      </c>
      <c r="D81" s="106"/>
      <c r="E81" s="106"/>
      <c r="F81" s="107"/>
      <c r="G81" s="135"/>
      <c r="H81" s="78"/>
      <c r="I81" s="301" t="s">
        <v>34</v>
      </c>
      <c r="J81" s="327" t="s">
        <v>35</v>
      </c>
      <c r="L81" s="78"/>
      <c r="Q81" s="114"/>
    </row>
    <row r="82" spans="2:17" ht="18.75" customHeight="1">
      <c r="B82" s="367" t="s">
        <v>36</v>
      </c>
      <c r="C82" s="319" t="s">
        <v>91</v>
      </c>
      <c r="D82" s="368"/>
      <c r="E82" s="368"/>
      <c r="F82" s="280"/>
      <c r="G82" s="137"/>
      <c r="H82" s="78"/>
      <c r="I82" s="375">
        <f>(1/12)*5%</f>
        <v>4.1666666666666666E-3</v>
      </c>
      <c r="J82" s="608">
        <f>ROUND(I82*J40,2)</f>
        <v>0</v>
      </c>
      <c r="K82" s="114" t="s">
        <v>92</v>
      </c>
      <c r="L82" s="78"/>
      <c r="Q82" s="114"/>
    </row>
    <row r="83" spans="2:17" ht="18.75" customHeight="1">
      <c r="B83" s="333" t="s">
        <v>9</v>
      </c>
      <c r="C83" s="324" t="s">
        <v>93</v>
      </c>
      <c r="D83" s="334"/>
      <c r="E83" s="334"/>
      <c r="F83" s="336"/>
      <c r="G83" s="137"/>
      <c r="H83" s="78"/>
      <c r="I83" s="376">
        <f>I82*I58</f>
        <v>3.3333333333333332E-4</v>
      </c>
      <c r="J83" s="609">
        <f>ROUND(I83*J40,2)</f>
        <v>0</v>
      </c>
      <c r="K83" s="114" t="s">
        <v>92</v>
      </c>
      <c r="L83" s="78"/>
      <c r="Q83" s="114"/>
    </row>
    <row r="84" spans="2:17" ht="18.75" customHeight="1">
      <c r="B84" s="333" t="s">
        <v>12</v>
      </c>
      <c r="C84" s="324" t="s">
        <v>94</v>
      </c>
      <c r="D84" s="334"/>
      <c r="E84" s="334"/>
      <c r="F84" s="336"/>
      <c r="G84" s="137"/>
      <c r="H84" s="78"/>
      <c r="I84" s="377">
        <v>0.02</v>
      </c>
      <c r="J84" s="609">
        <f>ROUND(I84*J40,2)</f>
        <v>0</v>
      </c>
      <c r="K84" s="192" t="s">
        <v>95</v>
      </c>
      <c r="L84" s="78"/>
      <c r="Q84" s="114"/>
    </row>
    <row r="85" spans="2:17" ht="18.75" customHeight="1">
      <c r="B85" s="333" t="s">
        <v>15</v>
      </c>
      <c r="C85" s="324" t="s">
        <v>96</v>
      </c>
      <c r="D85" s="334"/>
      <c r="E85" s="334"/>
      <c r="F85" s="336"/>
      <c r="G85" s="137"/>
      <c r="H85" s="78"/>
      <c r="I85" s="376">
        <f>(7/30)/12*100%</f>
        <v>1.9444444444444445E-2</v>
      </c>
      <c r="J85" s="609">
        <f>ROUND(I85*J40,2)</f>
        <v>0</v>
      </c>
      <c r="K85" s="114" t="s">
        <v>92</v>
      </c>
      <c r="L85" s="78"/>
      <c r="Q85" s="114"/>
    </row>
    <row r="86" spans="2:17" ht="18.75" customHeight="1">
      <c r="B86" s="333" t="s">
        <v>20</v>
      </c>
      <c r="C86" s="324" t="s">
        <v>97</v>
      </c>
      <c r="D86" s="334"/>
      <c r="E86" s="334"/>
      <c r="F86" s="336"/>
      <c r="G86" s="137"/>
      <c r="H86" s="78"/>
      <c r="I86" s="376">
        <f>I59*I85</f>
        <v>6.5722222222222224E-3</v>
      </c>
      <c r="J86" s="609">
        <f>ROUND(I86*J40,2)</f>
        <v>0</v>
      </c>
      <c r="K86" s="114" t="s">
        <v>92</v>
      </c>
      <c r="L86" s="78"/>
      <c r="Q86" s="114"/>
    </row>
    <row r="87" spans="2:17" ht="18.75" customHeight="1">
      <c r="B87" s="372" t="s">
        <v>17</v>
      </c>
      <c r="C87" s="324" t="s">
        <v>98</v>
      </c>
      <c r="D87" s="373"/>
      <c r="E87" s="373"/>
      <c r="F87" s="374"/>
      <c r="G87" s="137"/>
      <c r="H87" s="78"/>
      <c r="I87" s="378">
        <v>0.02</v>
      </c>
      <c r="J87" s="609">
        <f>ROUND(I87*J40,2)</f>
        <v>0</v>
      </c>
      <c r="K87" s="192" t="s">
        <v>95</v>
      </c>
      <c r="L87" s="78"/>
      <c r="Q87" s="114"/>
    </row>
    <row r="88" spans="2:17" ht="18.75" customHeight="1">
      <c r="B88" s="314"/>
      <c r="C88" s="316" t="s">
        <v>45</v>
      </c>
      <c r="D88" s="316"/>
      <c r="E88" s="316"/>
      <c r="F88" s="317"/>
      <c r="G88" s="111"/>
      <c r="H88" s="78"/>
      <c r="I88" s="331">
        <f>SUM(I82:I87)</f>
        <v>7.0516666666666672E-2</v>
      </c>
      <c r="J88" s="610">
        <f>SUM(J82:J87)</f>
        <v>0</v>
      </c>
      <c r="L88" s="78"/>
      <c r="Q88" s="114"/>
    </row>
    <row r="89" spans="2:17" ht="18.75" customHeight="1">
      <c r="B89" s="110"/>
      <c r="C89" s="111"/>
      <c r="D89" s="111"/>
      <c r="E89" s="111"/>
      <c r="F89" s="111"/>
      <c r="G89" s="111"/>
      <c r="H89" s="78"/>
      <c r="I89" s="147"/>
      <c r="J89" s="148"/>
      <c r="L89" s="78"/>
      <c r="Q89" s="114"/>
    </row>
    <row r="90" spans="2:17" ht="18.75" customHeight="1">
      <c r="B90" s="277" t="s">
        <v>99</v>
      </c>
      <c r="C90" s="369" t="s">
        <v>100</v>
      </c>
      <c r="D90" s="379"/>
      <c r="E90" s="379"/>
      <c r="F90" s="380"/>
      <c r="G90" s="134"/>
      <c r="H90" s="78"/>
      <c r="I90" s="147"/>
      <c r="J90" s="148"/>
      <c r="L90" s="78"/>
      <c r="Q90" s="114"/>
    </row>
    <row r="91" spans="2:17" ht="18.75" customHeight="1">
      <c r="B91" s="206" t="s">
        <v>101</v>
      </c>
      <c r="C91" s="207" t="s">
        <v>102</v>
      </c>
      <c r="D91" s="208"/>
      <c r="E91" s="208"/>
      <c r="F91" s="209"/>
      <c r="G91" s="135"/>
      <c r="H91" s="78"/>
      <c r="I91" s="223" t="s">
        <v>34</v>
      </c>
      <c r="J91" s="224" t="s">
        <v>35</v>
      </c>
      <c r="L91" s="78"/>
      <c r="Q91" s="114"/>
    </row>
    <row r="92" spans="2:17" ht="18.75" customHeight="1">
      <c r="B92" s="367" t="s">
        <v>36</v>
      </c>
      <c r="C92" s="368" t="s">
        <v>103</v>
      </c>
      <c r="D92" s="279"/>
      <c r="E92" s="279"/>
      <c r="F92" s="280"/>
      <c r="G92" s="137"/>
      <c r="H92" s="78"/>
      <c r="I92" s="385">
        <f>1/12</f>
        <v>8.3333333333333329E-2</v>
      </c>
      <c r="J92" s="614">
        <f>I92*J40</f>
        <v>0</v>
      </c>
      <c r="K92" s="114" t="s">
        <v>92</v>
      </c>
      <c r="L92" s="78"/>
      <c r="Q92" s="114"/>
    </row>
    <row r="93" spans="2:17" ht="18.75" customHeight="1">
      <c r="B93" s="333" t="s">
        <v>9</v>
      </c>
      <c r="C93" s="334" t="s">
        <v>104</v>
      </c>
      <c r="D93" s="335"/>
      <c r="E93" s="335"/>
      <c r="F93" s="336"/>
      <c r="G93" s="137"/>
      <c r="H93" s="78"/>
      <c r="I93" s="385">
        <f>(1/30/12)</f>
        <v>2.7777777777777779E-3</v>
      </c>
      <c r="J93" s="614">
        <f>ROUND(I93*J40,2)</f>
        <v>0</v>
      </c>
      <c r="K93" s="114" t="s">
        <v>92</v>
      </c>
      <c r="L93" s="162"/>
      <c r="Q93" s="114"/>
    </row>
    <row r="94" spans="2:17" ht="18.75" customHeight="1">
      <c r="B94" s="333" t="s">
        <v>12</v>
      </c>
      <c r="C94" s="334" t="s">
        <v>105</v>
      </c>
      <c r="D94" s="335"/>
      <c r="E94" s="335"/>
      <c r="F94" s="336"/>
      <c r="G94" s="137"/>
      <c r="H94" s="78"/>
      <c r="I94" s="385">
        <f>(5/30/12)*0.015</f>
        <v>2.0833333333333332E-4</v>
      </c>
      <c r="J94" s="614">
        <f>ROUND(I94*J40,2)</f>
        <v>0</v>
      </c>
      <c r="K94" s="114" t="s">
        <v>92</v>
      </c>
      <c r="L94" s="162"/>
      <c r="Q94" s="114"/>
    </row>
    <row r="95" spans="2:17" ht="18.75" customHeight="1">
      <c r="B95" s="333" t="s">
        <v>15</v>
      </c>
      <c r="C95" s="324" t="s">
        <v>106</v>
      </c>
      <c r="D95" s="335"/>
      <c r="E95" s="335"/>
      <c r="F95" s="336"/>
      <c r="G95" s="137"/>
      <c r="H95" s="78"/>
      <c r="I95" s="385">
        <f>(1/12)/2*0.0178</f>
        <v>7.4166666666666662E-4</v>
      </c>
      <c r="J95" s="614">
        <f>ROUND(I95*J40,2)</f>
        <v>0</v>
      </c>
      <c r="K95" s="114" t="s">
        <v>92</v>
      </c>
      <c r="L95" s="162"/>
      <c r="Q95" s="114"/>
    </row>
    <row r="96" spans="2:17" ht="18.75" customHeight="1">
      <c r="B96" s="333" t="s">
        <v>20</v>
      </c>
      <c r="C96" s="324" t="s">
        <v>107</v>
      </c>
      <c r="D96" s="335"/>
      <c r="E96" s="335"/>
      <c r="F96" s="336"/>
      <c r="G96" s="137"/>
      <c r="H96" s="78"/>
      <c r="I96" s="385">
        <f>(((1/12)+(1/3*1/12))*(0.24*0.22)*((6/12)))</f>
        <v>2.9333333333333334E-3</v>
      </c>
      <c r="J96" s="614">
        <f>ROUND(I96*J40,2)</f>
        <v>0</v>
      </c>
      <c r="K96" s="114" t="s">
        <v>92</v>
      </c>
      <c r="L96" s="162"/>
      <c r="Q96" s="114"/>
    </row>
    <row r="97" spans="2:17" ht="18.75" customHeight="1">
      <c r="B97" s="333" t="s">
        <v>17</v>
      </c>
      <c r="C97" s="324" t="s">
        <v>108</v>
      </c>
      <c r="D97" s="381"/>
      <c r="E97" s="381"/>
      <c r="F97" s="382"/>
      <c r="G97" s="137"/>
      <c r="H97" s="78"/>
      <c r="I97" s="385">
        <f>5/30/12</f>
        <v>1.3888888888888888E-2</v>
      </c>
      <c r="J97" s="614">
        <f>I97*J40</f>
        <v>0</v>
      </c>
      <c r="K97" s="114" t="s">
        <v>92</v>
      </c>
      <c r="L97" s="162"/>
      <c r="Q97" s="114"/>
    </row>
    <row r="98" spans="2:17" ht="18.75" customHeight="1">
      <c r="B98" s="372" t="s">
        <v>43</v>
      </c>
      <c r="C98" s="383" t="s">
        <v>109</v>
      </c>
      <c r="D98" s="384"/>
      <c r="E98" s="384"/>
      <c r="F98" s="374"/>
      <c r="G98" s="137"/>
      <c r="H98" s="78"/>
      <c r="I98" s="385">
        <v>0</v>
      </c>
      <c r="J98" s="615">
        <f>ROUND(I98*J40,2)</f>
        <v>0</v>
      </c>
      <c r="L98" s="162"/>
      <c r="Q98" s="114"/>
    </row>
    <row r="99" spans="2:17" ht="18.75" customHeight="1">
      <c r="B99" s="210"/>
      <c r="C99" s="211" t="s">
        <v>110</v>
      </c>
      <c r="D99" s="211"/>
      <c r="E99" s="211"/>
      <c r="F99" s="212"/>
      <c r="G99" s="111"/>
      <c r="H99" s="78"/>
      <c r="I99" s="331">
        <f>SUM(I92:I98)</f>
        <v>0.10388333333333333</v>
      </c>
      <c r="J99" s="616">
        <f>SUM(J92:J98)</f>
        <v>0</v>
      </c>
      <c r="L99" s="78"/>
      <c r="Q99" s="114"/>
    </row>
    <row r="100" spans="2:17" ht="18.75" customHeight="1">
      <c r="B100" s="386" t="s">
        <v>64</v>
      </c>
      <c r="C100" s="355" t="s">
        <v>111</v>
      </c>
      <c r="D100" s="355"/>
      <c r="E100" s="355"/>
      <c r="F100" s="359"/>
      <c r="G100" s="111"/>
      <c r="H100" s="78"/>
      <c r="I100" s="331">
        <f>(I99-I96)*I48</f>
        <v>2.0627449999999999E-2</v>
      </c>
      <c r="J100" s="616">
        <f>I100*J40</f>
        <v>0</v>
      </c>
      <c r="K100" s="114" t="s">
        <v>112</v>
      </c>
      <c r="L100" s="78"/>
      <c r="Q100" s="114"/>
    </row>
    <row r="101" spans="2:17" ht="18.75" customHeight="1">
      <c r="B101" s="210"/>
      <c r="C101" s="211" t="s">
        <v>110</v>
      </c>
      <c r="D101" s="211"/>
      <c r="E101" s="211"/>
      <c r="F101" s="212"/>
      <c r="G101" s="111"/>
      <c r="H101" s="78"/>
      <c r="I101" s="331">
        <f>SUM(I99,I100)</f>
        <v>0.12451078333333332</v>
      </c>
      <c r="J101" s="616">
        <f>SUM(J99,J100)</f>
        <v>0</v>
      </c>
      <c r="L101" s="78"/>
      <c r="Q101" s="114"/>
    </row>
    <row r="102" spans="2:17" ht="18.75" customHeight="1">
      <c r="B102" s="386" t="s">
        <v>113</v>
      </c>
      <c r="C102" s="355" t="s">
        <v>114</v>
      </c>
      <c r="D102" s="355"/>
      <c r="E102" s="355"/>
      <c r="F102" s="359"/>
      <c r="G102" s="111"/>
      <c r="H102" s="78"/>
      <c r="I102" s="331">
        <f>I59*I99</f>
        <v>3.5112566666666664E-2</v>
      </c>
      <c r="J102" s="616">
        <f>I102*J101</f>
        <v>0</v>
      </c>
      <c r="L102" s="78"/>
      <c r="Q102" s="114"/>
    </row>
    <row r="103" spans="2:17" ht="18.75" customHeight="1">
      <c r="B103" s="210"/>
      <c r="C103" s="211" t="s">
        <v>115</v>
      </c>
      <c r="D103" s="211"/>
      <c r="E103" s="211"/>
      <c r="F103" s="212"/>
      <c r="G103" s="111"/>
      <c r="H103" s="78"/>
      <c r="I103" s="331">
        <f>SUM(I101,I102)</f>
        <v>0.15962335</v>
      </c>
      <c r="J103" s="616">
        <f>SUM(J101,J102)</f>
        <v>0</v>
      </c>
      <c r="L103" s="78"/>
      <c r="Q103" s="114"/>
    </row>
    <row r="104" spans="2:17" ht="18.75" customHeight="1">
      <c r="B104" s="108"/>
      <c r="C104" s="109"/>
      <c r="D104" s="109"/>
      <c r="E104" s="109"/>
      <c r="F104" s="109"/>
      <c r="G104" s="111"/>
      <c r="H104" s="78"/>
      <c r="I104" s="78"/>
      <c r="J104" s="141"/>
      <c r="L104" s="78"/>
      <c r="Q104" s="114"/>
    </row>
    <row r="105" spans="2:17" ht="18.75" customHeight="1">
      <c r="B105" s="110"/>
      <c r="C105" s="111"/>
      <c r="D105" s="111"/>
      <c r="E105" s="111"/>
      <c r="F105" s="111"/>
      <c r="G105" s="111"/>
      <c r="H105" s="78"/>
      <c r="I105" s="141"/>
      <c r="J105" s="142"/>
      <c r="L105" s="78"/>
      <c r="Q105" s="114"/>
    </row>
    <row r="106" spans="2:17" ht="18.75" customHeight="1">
      <c r="B106" s="110"/>
      <c r="C106" s="111"/>
      <c r="D106" s="111"/>
      <c r="E106" s="111"/>
      <c r="F106" s="111"/>
      <c r="G106" s="111"/>
      <c r="H106" s="78"/>
      <c r="I106" s="141"/>
      <c r="J106" s="142"/>
      <c r="L106" s="78"/>
      <c r="Q106" s="114"/>
    </row>
    <row r="107" spans="2:17" ht="18.75" customHeight="1">
      <c r="B107" s="196" t="s">
        <v>116</v>
      </c>
      <c r="C107" s="526" t="s">
        <v>117</v>
      </c>
      <c r="D107" s="527"/>
      <c r="E107" s="527"/>
      <c r="F107" s="528"/>
      <c r="G107" s="135"/>
      <c r="H107" s="78"/>
      <c r="I107" s="301" t="s">
        <v>34</v>
      </c>
      <c r="J107" s="388" t="s">
        <v>118</v>
      </c>
      <c r="L107" s="78"/>
      <c r="Q107" s="114"/>
    </row>
    <row r="108" spans="2:17" ht="18.75" customHeight="1">
      <c r="B108" s="333" t="s">
        <v>36</v>
      </c>
      <c r="C108" s="368" t="s">
        <v>119</v>
      </c>
      <c r="D108" s="387"/>
      <c r="E108" s="335"/>
      <c r="F108" s="336"/>
      <c r="G108" s="137"/>
      <c r="H108" s="78"/>
      <c r="I108" s="389">
        <v>0</v>
      </c>
      <c r="J108" s="617">
        <f>I108*J40</f>
        <v>0</v>
      </c>
      <c r="L108" s="78"/>
      <c r="Q108" s="114"/>
    </row>
    <row r="109" spans="2:17" ht="18.75" customHeight="1">
      <c r="B109" s="314"/>
      <c r="C109" s="315" t="s">
        <v>66</v>
      </c>
      <c r="D109" s="316"/>
      <c r="E109" s="316"/>
      <c r="F109" s="317"/>
      <c r="G109" s="111"/>
      <c r="H109" s="78"/>
      <c r="I109" s="390"/>
      <c r="J109" s="618">
        <f>J108</f>
        <v>0</v>
      </c>
      <c r="L109" s="78"/>
      <c r="Q109" s="114"/>
    </row>
    <row r="110" spans="2:17" ht="18.75" customHeight="1">
      <c r="B110" s="110"/>
      <c r="C110" s="161"/>
      <c r="D110" s="111"/>
      <c r="E110" s="111"/>
      <c r="F110" s="111"/>
      <c r="G110" s="111"/>
      <c r="H110" s="78"/>
      <c r="I110" s="151"/>
      <c r="J110" s="152"/>
      <c r="L110" s="78"/>
      <c r="Q110" s="114"/>
    </row>
    <row r="111" spans="2:17" ht="18.75" customHeight="1">
      <c r="B111" s="391" t="s">
        <v>120</v>
      </c>
      <c r="C111" s="215"/>
      <c r="D111" s="215"/>
      <c r="E111" s="215"/>
      <c r="F111" s="213"/>
      <c r="G111" s="138"/>
      <c r="H111" s="78"/>
      <c r="I111" s="146"/>
      <c r="J111" s="146"/>
      <c r="L111" s="78"/>
      <c r="Q111" s="114"/>
    </row>
    <row r="112" spans="2:17" ht="18.75" customHeight="1">
      <c r="B112" s="115">
        <v>4</v>
      </c>
      <c r="C112" s="112" t="str">
        <f>C90</f>
        <v>Custo de Reposição do Profissional Ausente</v>
      </c>
      <c r="D112" s="112"/>
      <c r="E112" s="112"/>
      <c r="F112" s="113"/>
      <c r="G112" s="135"/>
      <c r="H112" s="78"/>
      <c r="I112" s="301" t="s">
        <v>34</v>
      </c>
      <c r="J112" s="388" t="s">
        <v>118</v>
      </c>
      <c r="L112" s="78"/>
      <c r="Q112" s="114"/>
    </row>
    <row r="113" spans="2:17" ht="18.75" customHeight="1">
      <c r="B113" s="367" t="s">
        <v>121</v>
      </c>
      <c r="C113" s="368" t="str">
        <f>C91</f>
        <v>Substituto nas Ausências Legais (Redação data pela Instrução Normativa nº 7 de 2018)</v>
      </c>
      <c r="D113" s="279"/>
      <c r="E113" s="279"/>
      <c r="F113" s="280"/>
      <c r="G113" s="137"/>
      <c r="H113" s="78"/>
      <c r="I113" s="389">
        <f>I103</f>
        <v>0.15962335</v>
      </c>
      <c r="J113" s="619">
        <f>J103</f>
        <v>0</v>
      </c>
      <c r="L113" s="162"/>
      <c r="Q113" s="114"/>
    </row>
    <row r="114" spans="2:17" ht="18.75" customHeight="1">
      <c r="B114" s="333" t="s">
        <v>122</v>
      </c>
      <c r="C114" s="334" t="str">
        <f>C107</f>
        <v>Intervalo Intrajornada*</v>
      </c>
      <c r="D114" s="335"/>
      <c r="E114" s="335"/>
      <c r="F114" s="336"/>
      <c r="G114" s="137"/>
      <c r="H114" s="162"/>
      <c r="I114" s="376"/>
      <c r="J114" s="444"/>
      <c r="K114" s="232"/>
      <c r="L114" s="78"/>
      <c r="Q114" s="114"/>
    </row>
    <row r="115" spans="2:17" ht="18.75" customHeight="1">
      <c r="B115" s="314"/>
      <c r="C115" s="316" t="s">
        <v>45</v>
      </c>
      <c r="D115" s="316"/>
      <c r="E115" s="316"/>
      <c r="F115" s="317"/>
      <c r="G115" s="111"/>
      <c r="H115" s="78"/>
      <c r="I115" s="392"/>
      <c r="J115" s="620">
        <f>SUM(J113:J114)</f>
        <v>0</v>
      </c>
      <c r="K115"/>
      <c r="L115" s="78"/>
      <c r="Q115" s="114"/>
    </row>
    <row r="116" spans="2:17" ht="18.75" customHeight="1">
      <c r="B116" s="110"/>
      <c r="C116" s="111"/>
      <c r="D116" s="111"/>
      <c r="E116" s="111"/>
      <c r="F116" s="111"/>
      <c r="G116" s="111"/>
      <c r="H116" s="78"/>
      <c r="I116" s="146"/>
      <c r="J116" s="146"/>
      <c r="L116" s="78"/>
      <c r="Q116" s="114"/>
    </row>
    <row r="117" spans="2:17" ht="18.75" customHeight="1">
      <c r="B117" s="277" t="s">
        <v>123</v>
      </c>
      <c r="C117" s="369" t="s">
        <v>124</v>
      </c>
      <c r="D117" s="370"/>
      <c r="E117" s="370"/>
      <c r="F117" s="371"/>
      <c r="G117" s="139"/>
      <c r="H117" s="78"/>
      <c r="I117" s="147"/>
      <c r="J117" s="148"/>
      <c r="L117" s="78"/>
      <c r="Q117" s="114"/>
    </row>
    <row r="118" spans="2:17" ht="18.75" customHeight="1">
      <c r="B118" s="393">
        <v>5</v>
      </c>
      <c r="C118" s="316" t="s">
        <v>124</v>
      </c>
      <c r="D118" s="316"/>
      <c r="E118" s="316"/>
      <c r="F118" s="317"/>
      <c r="G118" s="135"/>
      <c r="H118" s="78"/>
      <c r="I118" s="301" t="s">
        <v>34</v>
      </c>
      <c r="J118" s="388" t="s">
        <v>118</v>
      </c>
      <c r="L118" s="78"/>
      <c r="Q118" s="114"/>
    </row>
    <row r="119" spans="2:17" ht="18.75" customHeight="1">
      <c r="B119" s="367" t="s">
        <v>36</v>
      </c>
      <c r="C119" s="319" t="s">
        <v>125</v>
      </c>
      <c r="D119" s="368"/>
      <c r="E119" s="368"/>
      <c r="F119" s="280"/>
      <c r="G119" s="137"/>
      <c r="H119" s="78"/>
      <c r="I119" s="397"/>
      <c r="J119" s="621">
        <f>Uniformes!N19</f>
        <v>0</v>
      </c>
      <c r="L119" s="78"/>
      <c r="Q119" s="114"/>
    </row>
    <row r="120" spans="2:17" ht="18.75" customHeight="1">
      <c r="B120" s="333" t="s">
        <v>9</v>
      </c>
      <c r="C120" s="324" t="s">
        <v>126</v>
      </c>
      <c r="D120" s="334"/>
      <c r="E120" s="334"/>
      <c r="F120" s="336"/>
      <c r="G120" s="137"/>
      <c r="H120" s="78"/>
      <c r="I120" s="398"/>
      <c r="J120" s="443"/>
      <c r="K120" s="192"/>
      <c r="L120" s="191"/>
      <c r="Q120" s="114"/>
    </row>
    <row r="121" spans="2:17" ht="18.75" customHeight="1">
      <c r="B121" s="394" t="s">
        <v>12</v>
      </c>
      <c r="C121" s="395" t="s">
        <v>127</v>
      </c>
      <c r="D121" s="396"/>
      <c r="E121" s="334"/>
      <c r="F121" s="336"/>
      <c r="G121" s="137"/>
      <c r="H121" s="78"/>
      <c r="I121" s="398"/>
      <c r="J121" s="443"/>
      <c r="K121" s="190"/>
      <c r="L121" s="162"/>
      <c r="Q121" s="114"/>
    </row>
    <row r="122" spans="2:17" ht="18.75" customHeight="1">
      <c r="B122" s="333" t="s">
        <v>12</v>
      </c>
      <c r="C122" s="324" t="s">
        <v>128</v>
      </c>
      <c r="D122" s="334"/>
      <c r="E122" s="334"/>
      <c r="F122" s="336"/>
      <c r="G122" s="137"/>
      <c r="H122" s="78"/>
      <c r="I122" s="398"/>
      <c r="J122" s="443"/>
      <c r="L122" s="78"/>
      <c r="Q122" s="114"/>
    </row>
    <row r="123" spans="2:17" ht="18.75" customHeight="1">
      <c r="B123" s="314"/>
      <c r="C123" s="316" t="s">
        <v>45</v>
      </c>
      <c r="D123" s="316"/>
      <c r="E123" s="316"/>
      <c r="F123" s="317"/>
      <c r="G123" s="111"/>
      <c r="H123" s="78"/>
      <c r="I123" s="392"/>
      <c r="J123" s="620">
        <f>SUM(J119:J122)</f>
        <v>0</v>
      </c>
      <c r="L123" s="78"/>
      <c r="Q123" s="114"/>
    </row>
    <row r="124" spans="2:17" ht="18.75" customHeight="1">
      <c r="B124" s="110"/>
      <c r="C124" s="111"/>
      <c r="D124" s="111"/>
      <c r="E124" s="111"/>
      <c r="F124" s="111"/>
      <c r="G124" s="111"/>
      <c r="H124" s="78"/>
      <c r="I124" s="147"/>
      <c r="J124" s="148"/>
      <c r="L124" s="78"/>
      <c r="Q124" s="114"/>
    </row>
    <row r="125" spans="2:17" ht="18.75" customHeight="1">
      <c r="B125" s="277" t="s">
        <v>129</v>
      </c>
      <c r="C125" s="369" t="s">
        <v>130</v>
      </c>
      <c r="D125" s="370"/>
      <c r="E125" s="370"/>
      <c r="F125" s="371"/>
      <c r="G125" s="139"/>
      <c r="H125" s="78"/>
      <c r="I125" s="147"/>
      <c r="J125" s="148"/>
      <c r="L125" s="78"/>
      <c r="Q125" s="114"/>
    </row>
    <row r="126" spans="2:17" ht="18.75" customHeight="1">
      <c r="B126" s="104">
        <v>6</v>
      </c>
      <c r="C126" s="105" t="s">
        <v>130</v>
      </c>
      <c r="D126" s="106"/>
      <c r="E126" s="106"/>
      <c r="F126" s="107"/>
      <c r="G126" s="135"/>
      <c r="H126" s="78"/>
      <c r="I126" s="301" t="s">
        <v>34</v>
      </c>
      <c r="J126" s="388" t="s">
        <v>118</v>
      </c>
      <c r="L126" s="78"/>
      <c r="Q126" s="114"/>
    </row>
    <row r="127" spans="2:17" ht="18.75" customHeight="1">
      <c r="B127" s="318" t="s">
        <v>36</v>
      </c>
      <c r="C127" s="324" t="s">
        <v>131</v>
      </c>
      <c r="D127" s="335"/>
      <c r="E127" s="335"/>
      <c r="F127" s="336"/>
      <c r="G127" s="137"/>
      <c r="H127" s="78"/>
      <c r="I127" s="400">
        <v>0</v>
      </c>
      <c r="J127" s="622">
        <f>J147*I127</f>
        <v>0</v>
      </c>
      <c r="K127" s="183"/>
      <c r="L127" s="78"/>
      <c r="Q127" s="114"/>
    </row>
    <row r="128" spans="2:17" ht="18.75" customHeight="1">
      <c r="B128" s="323" t="s">
        <v>9</v>
      </c>
      <c r="C128" s="324" t="s">
        <v>132</v>
      </c>
      <c r="D128" s="335"/>
      <c r="E128" s="335"/>
      <c r="F128" s="336"/>
      <c r="G128" s="137"/>
      <c r="H128" s="78"/>
      <c r="I128" s="401">
        <v>0</v>
      </c>
      <c r="J128" s="623">
        <f>(J127+J147)*I128</f>
        <v>0</v>
      </c>
      <c r="K128" s="114"/>
      <c r="L128" s="78"/>
      <c r="Q128" s="114"/>
    </row>
    <row r="129" spans="2:17" ht="18.75" customHeight="1">
      <c r="B129" s="323" t="s">
        <v>12</v>
      </c>
      <c r="C129" s="324" t="s">
        <v>133</v>
      </c>
      <c r="D129" s="335"/>
      <c r="E129" s="335"/>
      <c r="F129" s="336"/>
      <c r="G129" s="137"/>
      <c r="H129" s="78"/>
      <c r="I129" s="402">
        <f>SUM(I130:I132)</f>
        <v>0.14250000000000002</v>
      </c>
      <c r="J129" s="624">
        <f>SUM(J130:J132)</f>
        <v>0</v>
      </c>
      <c r="L129" s="78"/>
      <c r="Q129" s="114"/>
    </row>
    <row r="130" spans="2:17" ht="18.75" customHeight="1">
      <c r="B130" s="323"/>
      <c r="C130" s="399" t="s">
        <v>134</v>
      </c>
      <c r="D130" s="335"/>
      <c r="E130" s="335"/>
      <c r="F130" s="336"/>
      <c r="G130" s="137"/>
      <c r="H130" s="78"/>
      <c r="I130" s="400">
        <v>1.6500000000000001E-2</v>
      </c>
      <c r="J130" s="625">
        <f>ROUND(I130*J138,2)</f>
        <v>0</v>
      </c>
      <c r="K130" s="192"/>
      <c r="L130" s="78"/>
      <c r="Q130" s="114"/>
    </row>
    <row r="131" spans="2:17" ht="18.75" customHeight="1">
      <c r="B131" s="323"/>
      <c r="C131" s="399" t="s">
        <v>135</v>
      </c>
      <c r="D131" s="335"/>
      <c r="E131" s="335"/>
      <c r="F131" s="336"/>
      <c r="G131" s="137"/>
      <c r="H131" s="78"/>
      <c r="I131" s="400">
        <v>7.5999999999999998E-2</v>
      </c>
      <c r="J131" s="625">
        <f>ROUND(I131*J138,2)</f>
        <v>0</v>
      </c>
      <c r="L131" s="78"/>
      <c r="Q131" s="114"/>
    </row>
    <row r="132" spans="2:17" ht="18.75" customHeight="1">
      <c r="B132" s="323"/>
      <c r="C132" s="399" t="s">
        <v>136</v>
      </c>
      <c r="D132" s="335"/>
      <c r="E132" s="335"/>
      <c r="F132" s="336"/>
      <c r="G132" s="137"/>
      <c r="H132" s="78"/>
      <c r="I132" s="233">
        <v>0.05</v>
      </c>
      <c r="J132" s="625">
        <f>ROUND(I132*J138,2)</f>
        <v>0</v>
      </c>
      <c r="K132" s="114"/>
      <c r="L132" s="78"/>
      <c r="Q132" s="114"/>
    </row>
    <row r="133" spans="2:17" ht="18.75" customHeight="1">
      <c r="B133" s="314"/>
      <c r="C133" s="316" t="s">
        <v>45</v>
      </c>
      <c r="D133" s="316"/>
      <c r="E133" s="316"/>
      <c r="F133" s="317"/>
      <c r="G133" s="111"/>
      <c r="H133" s="78"/>
      <c r="I133" s="331">
        <f>SUM(I127:I129)</f>
        <v>0.14250000000000002</v>
      </c>
      <c r="J133" s="626">
        <f>SUM(J127:J129)</f>
        <v>0</v>
      </c>
      <c r="L133" s="78"/>
      <c r="Q133" s="114"/>
    </row>
    <row r="134" spans="2:17" ht="18.75" customHeight="1">
      <c r="B134" s="108"/>
      <c r="C134" s="109"/>
      <c r="D134" s="109"/>
      <c r="E134" s="109"/>
      <c r="F134" s="109"/>
      <c r="G134" s="111"/>
      <c r="H134" s="78"/>
      <c r="I134" s="149"/>
      <c r="J134" s="150"/>
      <c r="L134" s="78"/>
      <c r="Q134" s="114"/>
    </row>
    <row r="135" spans="2:17" ht="19.5" customHeight="1">
      <c r="B135" s="403" t="s">
        <v>137</v>
      </c>
      <c r="C135" s="342"/>
      <c r="D135" s="342"/>
      <c r="E135" s="342"/>
      <c r="F135" s="343"/>
      <c r="G135" s="111"/>
      <c r="H135" s="78"/>
      <c r="I135" s="412" t="s">
        <v>34</v>
      </c>
      <c r="J135" s="413" t="s">
        <v>70</v>
      </c>
      <c r="L135" s="78"/>
      <c r="Q135" s="114"/>
    </row>
    <row r="136" spans="2:17" ht="19.5" customHeight="1">
      <c r="B136" s="404" t="s">
        <v>36</v>
      </c>
      <c r="C136" s="405" t="s">
        <v>138</v>
      </c>
      <c r="D136" s="406"/>
      <c r="E136" s="406"/>
      <c r="F136" s="407"/>
      <c r="G136" s="140"/>
      <c r="H136" s="78"/>
      <c r="I136" s="185">
        <f>I129</f>
        <v>0.14250000000000002</v>
      </c>
      <c r="J136" s="415"/>
      <c r="L136" s="78"/>
      <c r="Q136" s="114"/>
    </row>
    <row r="137" spans="2:17" ht="19.5" customHeight="1">
      <c r="B137" s="408" t="s">
        <v>9</v>
      </c>
      <c r="C137" s="409" t="s">
        <v>139</v>
      </c>
      <c r="D137" s="410"/>
      <c r="E137" s="410"/>
      <c r="F137" s="411"/>
      <c r="G137" s="140"/>
      <c r="H137" s="78"/>
      <c r="I137" s="414"/>
      <c r="J137" s="625">
        <f>J147+J127+J128</f>
        <v>0</v>
      </c>
      <c r="L137" s="78"/>
      <c r="Q137" s="114"/>
    </row>
    <row r="138" spans="2:17" ht="19.5" customHeight="1">
      <c r="B138" s="408" t="s">
        <v>12</v>
      </c>
      <c r="C138" s="409" t="s">
        <v>140</v>
      </c>
      <c r="D138" s="410"/>
      <c r="E138" s="410"/>
      <c r="F138" s="411"/>
      <c r="G138" s="140"/>
      <c r="H138" s="78"/>
      <c r="I138" s="414"/>
      <c r="J138" s="625">
        <f>J137/(1-I136)</f>
        <v>0</v>
      </c>
      <c r="L138" s="78"/>
      <c r="Q138" s="114"/>
    </row>
    <row r="139" spans="2:17" ht="19.5" customHeight="1">
      <c r="B139" s="314"/>
      <c r="C139" s="316" t="s">
        <v>141</v>
      </c>
      <c r="D139" s="316"/>
      <c r="E139" s="316"/>
      <c r="F139" s="317"/>
      <c r="G139" s="111"/>
      <c r="H139" s="78"/>
      <c r="I139" s="331"/>
      <c r="J139" s="620">
        <f>J138-J137</f>
        <v>0</v>
      </c>
      <c r="L139" s="78"/>
      <c r="Q139" s="114"/>
    </row>
    <row r="140" spans="2:17" ht="19.5" customHeight="1">
      <c r="B140" s="81"/>
      <c r="C140" s="80"/>
      <c r="D140" s="80"/>
      <c r="E140" s="80"/>
      <c r="F140" s="80"/>
      <c r="G140" s="80"/>
      <c r="H140" s="78"/>
      <c r="I140" s="153"/>
      <c r="J140" s="154"/>
      <c r="L140" s="78"/>
      <c r="Q140" s="114"/>
    </row>
    <row r="141" spans="2:17" ht="19.5" customHeight="1">
      <c r="B141" s="196"/>
      <c r="C141" s="197" t="s">
        <v>142</v>
      </c>
      <c r="D141" s="197"/>
      <c r="E141" s="197"/>
      <c r="F141" s="198"/>
      <c r="G141" s="135"/>
      <c r="H141" s="78"/>
      <c r="I141" s="301" t="s">
        <v>34</v>
      </c>
      <c r="J141" s="388" t="s">
        <v>70</v>
      </c>
      <c r="L141" s="78"/>
      <c r="Q141" s="114"/>
    </row>
    <row r="142" spans="2:17" ht="19.5" customHeight="1">
      <c r="B142" s="367" t="s">
        <v>36</v>
      </c>
      <c r="C142" s="368" t="s">
        <v>143</v>
      </c>
      <c r="D142" s="279"/>
      <c r="E142" s="279"/>
      <c r="F142" s="280"/>
      <c r="G142" s="137"/>
      <c r="H142" s="78"/>
      <c r="I142" s="416"/>
      <c r="J142" s="627">
        <f>J40</f>
        <v>0</v>
      </c>
      <c r="L142" s="78"/>
      <c r="Q142" s="114"/>
    </row>
    <row r="143" spans="2:17" ht="19.5" customHeight="1">
      <c r="B143" s="333" t="s">
        <v>9</v>
      </c>
      <c r="C143" s="334" t="s">
        <v>144</v>
      </c>
      <c r="D143" s="335"/>
      <c r="E143" s="335"/>
      <c r="F143" s="336"/>
      <c r="G143" s="137"/>
      <c r="H143" s="78"/>
      <c r="I143" s="309"/>
      <c r="J143" s="628">
        <f>J78</f>
        <v>0</v>
      </c>
      <c r="L143" s="78"/>
      <c r="Q143" s="114"/>
    </row>
    <row r="144" spans="2:17" ht="19.5" customHeight="1">
      <c r="B144" s="333" t="s">
        <v>12</v>
      </c>
      <c r="C144" s="334" t="s">
        <v>145</v>
      </c>
      <c r="D144" s="335"/>
      <c r="E144" s="335"/>
      <c r="F144" s="336"/>
      <c r="G144" s="137"/>
      <c r="H144" s="78"/>
      <c r="I144" s="309"/>
      <c r="J144" s="628">
        <f>J88</f>
        <v>0</v>
      </c>
      <c r="L144" s="78"/>
      <c r="Q144" s="114"/>
    </row>
    <row r="145" spans="1:17" ht="19.5" customHeight="1">
      <c r="B145" s="333" t="s">
        <v>15</v>
      </c>
      <c r="C145" s="334" t="s">
        <v>146</v>
      </c>
      <c r="D145" s="335"/>
      <c r="E145" s="335"/>
      <c r="F145" s="336"/>
      <c r="G145" s="137"/>
      <c r="H145" s="78"/>
      <c r="I145" s="309"/>
      <c r="J145" s="628">
        <f>J115</f>
        <v>0</v>
      </c>
      <c r="L145" s="78"/>
      <c r="Q145" s="114"/>
    </row>
    <row r="146" spans="1:17" ht="19.5" customHeight="1">
      <c r="B146" s="333" t="s">
        <v>20</v>
      </c>
      <c r="C146" s="334" t="s">
        <v>147</v>
      </c>
      <c r="D146" s="335"/>
      <c r="E146" s="335"/>
      <c r="F146" s="336"/>
      <c r="G146" s="137"/>
      <c r="H146" s="78"/>
      <c r="I146" s="309"/>
      <c r="J146" s="628">
        <f>J123</f>
        <v>0</v>
      </c>
      <c r="L146" s="78"/>
      <c r="Q146" s="114"/>
    </row>
    <row r="147" spans="1:17" ht="19.5" customHeight="1">
      <c r="B147" s="214"/>
      <c r="C147" s="215" t="s">
        <v>148</v>
      </c>
      <c r="D147" s="215"/>
      <c r="E147" s="215"/>
      <c r="F147" s="213"/>
      <c r="G147" s="111"/>
      <c r="H147" s="78"/>
      <c r="I147" s="216"/>
      <c r="J147" s="629">
        <f>ROUND(SUM(J142:J146),2)</f>
        <v>0</v>
      </c>
      <c r="L147" s="78"/>
      <c r="Q147" s="114"/>
    </row>
    <row r="148" spans="1:17" ht="19.5" customHeight="1">
      <c r="B148" s="417" t="s">
        <v>17</v>
      </c>
      <c r="C148" s="418" t="s">
        <v>149</v>
      </c>
      <c r="D148" s="379"/>
      <c r="E148" s="379"/>
      <c r="F148" s="380"/>
      <c r="G148" s="137"/>
      <c r="H148" s="78"/>
      <c r="I148" s="419"/>
      <c r="J148" s="630">
        <f>J133</f>
        <v>0</v>
      </c>
      <c r="L148" s="78"/>
      <c r="Q148" s="114"/>
    </row>
    <row r="149" spans="1:17" ht="19.5" customHeight="1">
      <c r="B149" s="214"/>
      <c r="C149" s="215" t="s">
        <v>150</v>
      </c>
      <c r="D149" s="215"/>
      <c r="E149" s="215"/>
      <c r="F149" s="213"/>
      <c r="G149" s="111"/>
      <c r="H149" s="78"/>
      <c r="I149" s="392"/>
      <c r="J149" s="631">
        <f>J147+J148</f>
        <v>0</v>
      </c>
      <c r="L149" s="78"/>
      <c r="Q149" s="114"/>
    </row>
    <row r="150" spans="1:17" ht="19.5" customHeight="1">
      <c r="B150" s="81"/>
      <c r="C150" s="80"/>
      <c r="D150" s="80"/>
      <c r="E150" s="80"/>
      <c r="F150" s="80"/>
      <c r="G150" s="80"/>
      <c r="H150" s="78"/>
      <c r="I150" s="155"/>
      <c r="J150" s="154"/>
      <c r="L150" s="78"/>
      <c r="Q150" s="114"/>
    </row>
    <row r="151" spans="1:17" ht="21" customHeight="1">
      <c r="B151" s="420">
        <v>3</v>
      </c>
      <c r="C151" s="421" t="s">
        <v>151</v>
      </c>
      <c r="D151" s="422"/>
      <c r="E151" s="422"/>
      <c r="F151" s="284"/>
      <c r="G151" s="120"/>
      <c r="H151" s="78"/>
      <c r="I151" s="529" t="str">
        <f>I10</f>
        <v>Serviços de Vigia</v>
      </c>
      <c r="J151" s="530"/>
      <c r="L151" s="78"/>
      <c r="Q151" s="114"/>
    </row>
    <row r="152" spans="1:17" ht="21.75" customHeight="1">
      <c r="A152" s="87"/>
      <c r="B152" s="423"/>
      <c r="C152" s="424"/>
      <c r="D152" s="531"/>
      <c r="E152" s="531"/>
      <c r="F152" s="532"/>
      <c r="G152" s="125"/>
      <c r="H152" s="78"/>
      <c r="I152" s="533">
        <f>I22</f>
        <v>0</v>
      </c>
      <c r="J152" s="534"/>
      <c r="L152" s="78"/>
      <c r="Q152" s="114"/>
    </row>
    <row r="153" spans="1:17" ht="48" customHeight="1">
      <c r="A153" s="84"/>
      <c r="B153" s="524" t="s">
        <v>152</v>
      </c>
      <c r="C153" s="524"/>
      <c r="D153" s="524"/>
      <c r="E153" s="524"/>
      <c r="F153" s="524"/>
      <c r="G153" s="126"/>
      <c r="H153" s="78"/>
      <c r="I153" s="437" t="s">
        <v>153</v>
      </c>
      <c r="J153" s="361" t="s">
        <v>154</v>
      </c>
      <c r="L153" s="78"/>
      <c r="Q153" s="114"/>
    </row>
    <row r="154" spans="1:17" ht="19.5" customHeight="1">
      <c r="B154" s="281" t="s">
        <v>113</v>
      </c>
      <c r="C154" s="425"/>
      <c r="D154" s="426"/>
      <c r="E154" s="426"/>
      <c r="F154" s="427"/>
      <c r="G154" s="127"/>
      <c r="H154" s="78"/>
      <c r="I154" s="634">
        <f>J149</f>
        <v>0</v>
      </c>
      <c r="J154" s="174"/>
      <c r="K154" s="227"/>
      <c r="L154" s="78"/>
      <c r="Q154" s="114"/>
    </row>
    <row r="155" spans="1:17" ht="19.5" customHeight="1">
      <c r="B155" s="428"/>
      <c r="C155" s="429" t="s">
        <v>155</v>
      </c>
      <c r="D155" s="299"/>
      <c r="E155" s="430"/>
      <c r="F155" s="431"/>
      <c r="G155" s="128"/>
      <c r="H155" s="78"/>
      <c r="I155" s="438" t="s">
        <v>156</v>
      </c>
      <c r="J155" s="632">
        <f>I154*I156</f>
        <v>0</v>
      </c>
      <c r="K155" s="227"/>
      <c r="L155" s="78"/>
      <c r="Q155" s="114"/>
    </row>
    <row r="156" spans="1:17" ht="19.5" customHeight="1">
      <c r="B156" s="428"/>
      <c r="C156" s="429" t="s">
        <v>157</v>
      </c>
      <c r="D156" s="299"/>
      <c r="E156" s="430"/>
      <c r="F156" s="431"/>
      <c r="G156" s="128"/>
      <c r="H156" s="78"/>
      <c r="I156" s="439">
        <v>18</v>
      </c>
      <c r="J156" s="632">
        <f>J155*11</f>
        <v>0</v>
      </c>
      <c r="K156" s="228"/>
      <c r="L156" s="78"/>
      <c r="Q156" s="114"/>
    </row>
    <row r="157" spans="1:17" ht="19.5" customHeight="1">
      <c r="A157" s="86"/>
      <c r="B157" s="432"/>
      <c r="C157" s="433" t="s">
        <v>158</v>
      </c>
      <c r="D157" s="434"/>
      <c r="E157" s="435"/>
      <c r="F157" s="436"/>
      <c r="G157" s="129"/>
      <c r="H157" s="78"/>
      <c r="I157" s="175"/>
      <c r="J157" s="633">
        <f>ROUND(I154/30,2)</f>
        <v>0</v>
      </c>
      <c r="L157" s="78"/>
      <c r="Q157" s="114"/>
    </row>
    <row r="158" spans="1:17" ht="19.5" customHeight="1">
      <c r="B158" s="92"/>
      <c r="C158" s="93"/>
      <c r="D158" s="93"/>
      <c r="E158" s="93"/>
      <c r="F158" s="93"/>
      <c r="G158" s="93"/>
      <c r="I158" s="440"/>
      <c r="J158" s="441"/>
      <c r="Q158" s="114"/>
    </row>
    <row r="160" spans="1:17">
      <c r="I160" s="79"/>
      <c r="J160" s="79"/>
    </row>
    <row r="161" spans="1:13" ht="15.75" customHeight="1">
      <c r="I161" s="79"/>
      <c r="J161" s="489"/>
    </row>
    <row r="162" spans="1:13">
      <c r="I162" s="79"/>
      <c r="J162" s="79"/>
    </row>
    <row r="163" spans="1:13" ht="15.75" customHeight="1">
      <c r="I163" s="79"/>
      <c r="J163" s="79"/>
    </row>
    <row r="164" spans="1:13" ht="18" customHeight="1">
      <c r="I164" s="79"/>
      <c r="J164" s="79"/>
    </row>
    <row r="165" spans="1:13" ht="15" customHeight="1">
      <c r="I165" s="79"/>
      <c r="J165" s="79"/>
    </row>
    <row r="166" spans="1:13" ht="15.75" customHeight="1">
      <c r="I166" s="79"/>
      <c r="J166" s="79"/>
    </row>
    <row r="167" spans="1:13">
      <c r="I167" s="79"/>
      <c r="J167" s="79"/>
    </row>
    <row r="170" spans="1:13">
      <c r="A170" s="493" t="s">
        <v>159</v>
      </c>
      <c r="B170" s="494"/>
      <c r="C170" s="494"/>
      <c r="D170" s="494"/>
      <c r="E170" s="494"/>
      <c r="F170" s="494"/>
      <c r="G170" s="494"/>
      <c r="H170" s="494"/>
      <c r="I170" s="494"/>
      <c r="J170" s="494"/>
      <c r="K170" s="495"/>
    </row>
    <row r="171" spans="1:13">
      <c r="A171" s="496"/>
      <c r="B171" s="497"/>
      <c r="C171" s="497"/>
      <c r="D171" s="497"/>
      <c r="E171" s="497"/>
      <c r="F171" s="497"/>
      <c r="G171" s="497"/>
      <c r="H171" s="497"/>
      <c r="I171" s="497"/>
      <c r="J171" s="497"/>
      <c r="K171" s="498"/>
      <c r="M171" s="189"/>
    </row>
    <row r="172" spans="1:13">
      <c r="A172" s="496"/>
      <c r="B172" s="497"/>
      <c r="C172" s="497"/>
      <c r="D172" s="497"/>
      <c r="E172" s="497"/>
      <c r="F172" s="497"/>
      <c r="G172" s="497"/>
      <c r="H172" s="497"/>
      <c r="I172" s="497"/>
      <c r="J172" s="497"/>
      <c r="K172" s="498"/>
    </row>
    <row r="173" spans="1:13">
      <c r="A173" s="496"/>
      <c r="B173" s="497"/>
      <c r="C173" s="497"/>
      <c r="D173" s="497"/>
      <c r="E173" s="497"/>
      <c r="F173" s="497"/>
      <c r="G173" s="497"/>
      <c r="H173" s="497"/>
      <c r="I173" s="497"/>
      <c r="J173" s="497"/>
      <c r="K173" s="498"/>
    </row>
    <row r="174" spans="1:13" ht="22.5" customHeight="1">
      <c r="A174" s="499"/>
      <c r="B174" s="500"/>
      <c r="C174" s="500"/>
      <c r="D174" s="500"/>
      <c r="E174" s="500"/>
      <c r="F174" s="500"/>
      <c r="G174" s="500"/>
      <c r="H174" s="500"/>
      <c r="I174" s="500"/>
      <c r="J174" s="500"/>
      <c r="K174" s="501"/>
    </row>
  </sheetData>
  <mergeCells count="14">
    <mergeCell ref="A170:K174"/>
    <mergeCell ref="B2:F2"/>
    <mergeCell ref="B4:C4"/>
    <mergeCell ref="B9:F9"/>
    <mergeCell ref="I10:J11"/>
    <mergeCell ref="B12:F13"/>
    <mergeCell ref="I12:J13"/>
    <mergeCell ref="B153:F153"/>
    <mergeCell ref="I29:J29"/>
    <mergeCell ref="C107:F107"/>
    <mergeCell ref="I151:J151"/>
    <mergeCell ref="D152:F152"/>
    <mergeCell ref="I152:J152"/>
    <mergeCell ref="K64:O64"/>
  </mergeCells>
  <pageMargins left="0.511811024" right="0.511811024" top="0.78740157499999996" bottom="0.78740157499999996" header="0.31496062000000002" footer="0.31496062000000002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8CDF-6195-473A-8AAE-4448D7F133F2}">
  <sheetPr>
    <tabColor rgb="FFE6AB9E"/>
  </sheetPr>
  <dimension ref="A1:AB45"/>
  <sheetViews>
    <sheetView zoomScale="70" zoomScaleNormal="70" workbookViewId="0">
      <selection activeCell="O8" sqref="O8"/>
    </sheetView>
  </sheetViews>
  <sheetFormatPr defaultColWidth="9.140625" defaultRowHeight="15"/>
  <cols>
    <col min="8" max="8" width="9.140625" bestFit="1" customWidth="1"/>
    <col min="10" max="10" width="18.140625" customWidth="1"/>
    <col min="11" max="11" width="13" customWidth="1"/>
    <col min="12" max="12" width="11.5703125" style="168" customWidth="1"/>
    <col min="13" max="13" width="10.85546875" customWidth="1"/>
    <col min="14" max="14" width="13.140625" customWidth="1"/>
    <col min="15" max="15" width="14.140625" customWidth="1"/>
    <col min="16" max="16" width="15.140625" customWidth="1"/>
  </cols>
  <sheetData>
    <row r="1" spans="1:2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8"/>
      <c r="S1" s="77"/>
      <c r="T1" s="77"/>
      <c r="U1" s="78"/>
      <c r="V1" s="77"/>
      <c r="W1" s="77"/>
      <c r="X1" s="78"/>
      <c r="Y1" s="77"/>
      <c r="Z1" s="77"/>
      <c r="AA1" s="77"/>
      <c r="AB1" s="77"/>
    </row>
    <row r="2" spans="1:28" ht="23.25">
      <c r="A2" s="540" t="s">
        <v>160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2"/>
      <c r="Q2" s="77"/>
      <c r="R2" s="78"/>
      <c r="S2" s="77"/>
      <c r="T2" s="77"/>
      <c r="U2" s="78"/>
      <c r="V2" s="77"/>
      <c r="W2" s="77"/>
      <c r="X2" s="78"/>
      <c r="Y2" s="77"/>
      <c r="Z2" s="77"/>
      <c r="AA2" s="77"/>
      <c r="AB2" s="77"/>
    </row>
    <row r="3" spans="1:28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  <c r="S3" s="77"/>
      <c r="T3" s="77"/>
      <c r="U3" s="78"/>
      <c r="V3" s="77"/>
      <c r="W3" s="77"/>
      <c r="X3" s="78"/>
      <c r="Y3" s="77"/>
      <c r="Z3" s="77"/>
      <c r="AA3" s="77"/>
      <c r="AB3" s="77"/>
    </row>
    <row r="4" spans="1:28" ht="15" customHeight="1">
      <c r="A4" s="549" t="s">
        <v>161</v>
      </c>
      <c r="B4" s="552" t="s">
        <v>162</v>
      </c>
      <c r="C4" s="553"/>
      <c r="D4" s="553"/>
      <c r="E4" s="553"/>
      <c r="F4" s="553"/>
      <c r="G4" s="553"/>
      <c r="H4" s="543"/>
      <c r="I4" s="537" t="s">
        <v>163</v>
      </c>
      <c r="J4" s="553" t="s">
        <v>164</v>
      </c>
      <c r="K4" s="546" t="s">
        <v>165</v>
      </c>
      <c r="L4" s="553" t="s">
        <v>166</v>
      </c>
      <c r="M4" s="571" t="s">
        <v>167</v>
      </c>
      <c r="N4" s="543" t="s">
        <v>168</v>
      </c>
      <c r="O4" s="546" t="s">
        <v>169</v>
      </c>
      <c r="Q4" s="77"/>
      <c r="R4" s="78"/>
      <c r="S4" s="77"/>
      <c r="T4" s="77"/>
      <c r="U4" s="78"/>
      <c r="V4" s="77"/>
      <c r="W4" s="77"/>
      <c r="X4" s="78"/>
      <c r="Y4" s="77"/>
      <c r="Z4" s="77"/>
      <c r="AA4" s="77"/>
      <c r="AB4" s="77"/>
    </row>
    <row r="5" spans="1:28" ht="19.5" customHeight="1">
      <c r="A5" s="550"/>
      <c r="B5" s="554"/>
      <c r="C5" s="555"/>
      <c r="D5" s="555"/>
      <c r="E5" s="555"/>
      <c r="F5" s="555"/>
      <c r="G5" s="555"/>
      <c r="H5" s="544"/>
      <c r="I5" s="538"/>
      <c r="J5" s="555"/>
      <c r="K5" s="547"/>
      <c r="L5" s="555"/>
      <c r="M5" s="572"/>
      <c r="N5" s="544"/>
      <c r="O5" s="547"/>
      <c r="Q5" s="77"/>
      <c r="R5" s="78"/>
      <c r="S5" s="77"/>
      <c r="T5" s="77"/>
      <c r="U5" s="78"/>
      <c r="V5" s="77"/>
      <c r="W5" s="77"/>
      <c r="X5" s="78"/>
      <c r="Y5" s="77"/>
      <c r="Z5" s="77"/>
      <c r="AA5" s="77"/>
      <c r="AB5" s="77"/>
    </row>
    <row r="6" spans="1:28">
      <c r="A6" s="550"/>
      <c r="B6" s="554"/>
      <c r="C6" s="555"/>
      <c r="D6" s="555"/>
      <c r="E6" s="555"/>
      <c r="F6" s="555"/>
      <c r="G6" s="555"/>
      <c r="H6" s="544"/>
      <c r="I6" s="538"/>
      <c r="J6" s="555"/>
      <c r="K6" s="547"/>
      <c r="L6" s="555"/>
      <c r="M6" s="572"/>
      <c r="N6" s="544"/>
      <c r="O6" s="547"/>
      <c r="Q6" s="77"/>
      <c r="R6" s="78"/>
      <c r="S6" s="77"/>
      <c r="T6" s="77"/>
      <c r="U6" s="78"/>
      <c r="V6" s="77"/>
      <c r="W6" s="77"/>
      <c r="X6" s="78"/>
      <c r="Y6" s="77"/>
      <c r="Z6" s="77"/>
      <c r="AA6" s="77"/>
      <c r="AB6" s="77"/>
    </row>
    <row r="7" spans="1:28" ht="23.25" customHeight="1">
      <c r="A7" s="551"/>
      <c r="B7" s="556"/>
      <c r="C7" s="557"/>
      <c r="D7" s="557"/>
      <c r="E7" s="557"/>
      <c r="F7" s="557"/>
      <c r="G7" s="557"/>
      <c r="H7" s="545"/>
      <c r="I7" s="539"/>
      <c r="J7" s="557"/>
      <c r="K7" s="548"/>
      <c r="L7" s="557"/>
      <c r="M7" s="573"/>
      <c r="N7" s="545"/>
      <c r="O7" s="548"/>
      <c r="Q7" s="77"/>
      <c r="R7" s="78"/>
      <c r="S7" s="77"/>
      <c r="T7" s="77"/>
      <c r="U7" s="78"/>
      <c r="V7" s="77"/>
      <c r="W7" s="77"/>
      <c r="X7" s="78"/>
      <c r="Y7" s="77"/>
      <c r="Z7" s="77"/>
      <c r="AA7" s="77"/>
      <c r="AB7" s="77"/>
    </row>
    <row r="8" spans="1:28" ht="12" customHeight="1">
      <c r="A8" s="445">
        <v>1</v>
      </c>
      <c r="B8" s="581" t="s">
        <v>170</v>
      </c>
      <c r="C8" s="582"/>
      <c r="D8" s="582"/>
      <c r="E8" s="582"/>
      <c r="F8" s="582"/>
      <c r="G8" s="582"/>
      <c r="H8" s="583"/>
      <c r="I8" s="446">
        <v>467388</v>
      </c>
      <c r="J8" s="457"/>
      <c r="K8" s="472">
        <v>2</v>
      </c>
      <c r="L8" s="457">
        <f>J8*K8</f>
        <v>0</v>
      </c>
      <c r="M8" s="478">
        <v>11</v>
      </c>
      <c r="N8" s="464">
        <f>O8/11</f>
        <v>0</v>
      </c>
      <c r="O8" s="464">
        <f>L8</f>
        <v>0</v>
      </c>
      <c r="Q8" s="77"/>
      <c r="R8" s="78"/>
      <c r="S8" s="77"/>
      <c r="T8" s="77"/>
      <c r="U8" s="78"/>
      <c r="V8" s="77"/>
      <c r="W8" s="77"/>
      <c r="X8" s="78"/>
      <c r="Y8" s="77"/>
      <c r="Z8" s="77"/>
      <c r="AA8" s="77"/>
      <c r="AB8" s="77"/>
    </row>
    <row r="9" spans="1:28" ht="13.5" customHeight="1">
      <c r="A9" s="447">
        <v>2</v>
      </c>
      <c r="B9" s="578" t="s">
        <v>171</v>
      </c>
      <c r="C9" s="579"/>
      <c r="D9" s="579"/>
      <c r="E9" s="579"/>
      <c r="F9" s="579"/>
      <c r="G9" s="579"/>
      <c r="H9" s="580"/>
      <c r="I9" s="446">
        <v>600665</v>
      </c>
      <c r="J9" s="457"/>
      <c r="K9" s="473">
        <v>2</v>
      </c>
      <c r="L9" s="457">
        <f>J9*K9</f>
        <v>0</v>
      </c>
      <c r="M9" s="479">
        <v>11</v>
      </c>
      <c r="N9" s="465">
        <f>O9/11</f>
        <v>0</v>
      </c>
      <c r="O9" s="465">
        <f>L9</f>
        <v>0</v>
      </c>
      <c r="Q9" s="77"/>
      <c r="R9" s="78"/>
      <c r="S9" s="77"/>
      <c r="T9" s="77"/>
      <c r="U9" s="78"/>
      <c r="V9" s="77"/>
      <c r="W9" s="77"/>
      <c r="X9" s="78"/>
      <c r="Y9" s="77"/>
      <c r="Z9" s="77"/>
      <c r="AA9" s="77"/>
      <c r="AB9" s="77"/>
    </row>
    <row r="10" spans="1:28" ht="15" customHeight="1">
      <c r="A10" s="445">
        <v>3</v>
      </c>
      <c r="B10" s="578" t="s">
        <v>172</v>
      </c>
      <c r="C10" s="579"/>
      <c r="D10" s="579"/>
      <c r="E10" s="579"/>
      <c r="F10" s="579"/>
      <c r="G10" s="579"/>
      <c r="H10" s="580"/>
      <c r="I10" s="448">
        <v>622223</v>
      </c>
      <c r="J10" s="458"/>
      <c r="K10" s="472">
        <v>2</v>
      </c>
      <c r="L10" s="458">
        <f>J10*K10</f>
        <v>0</v>
      </c>
      <c r="M10" s="478">
        <v>11</v>
      </c>
      <c r="N10" s="464">
        <f>O10/11</f>
        <v>0</v>
      </c>
      <c r="O10" s="464">
        <f>L10</f>
        <v>0</v>
      </c>
      <c r="Q10" s="77"/>
      <c r="R10" s="78"/>
      <c r="S10" s="77"/>
      <c r="T10" s="77"/>
      <c r="U10" s="78"/>
      <c r="V10" s="77"/>
      <c r="W10" s="77"/>
      <c r="X10" s="78"/>
      <c r="Y10" s="77"/>
      <c r="Z10" s="77"/>
      <c r="AA10" s="77"/>
      <c r="AB10" s="77"/>
    </row>
    <row r="11" spans="1:28" ht="14.25" customHeight="1">
      <c r="A11" s="449">
        <v>4</v>
      </c>
      <c r="B11" s="584" t="s">
        <v>173</v>
      </c>
      <c r="C11" s="585"/>
      <c r="D11" s="585"/>
      <c r="E11" s="585"/>
      <c r="F11" s="585"/>
      <c r="G11" s="585"/>
      <c r="H11" s="586"/>
      <c r="I11" s="450">
        <v>614132</v>
      </c>
      <c r="J11" s="459"/>
      <c r="K11" s="473">
        <v>1</v>
      </c>
      <c r="L11" s="459">
        <f>J11*K11</f>
        <v>0</v>
      </c>
      <c r="M11" s="479">
        <v>11</v>
      </c>
      <c r="N11" s="465">
        <f>O11/11</f>
        <v>0</v>
      </c>
      <c r="O11" s="465">
        <f>L11</f>
        <v>0</v>
      </c>
      <c r="Q11" s="77"/>
      <c r="R11" s="78"/>
      <c r="S11" s="77"/>
      <c r="T11" s="77"/>
      <c r="U11" s="78"/>
      <c r="V11" s="77"/>
      <c r="W11" s="77"/>
      <c r="X11" s="78"/>
      <c r="Y11" s="77"/>
      <c r="Z11" s="77"/>
      <c r="AA11" s="77"/>
      <c r="AB11" s="77"/>
    </row>
    <row r="12" spans="1:28" ht="16.5" customHeight="1">
      <c r="A12" s="451">
        <v>5</v>
      </c>
      <c r="B12" s="578" t="s">
        <v>174</v>
      </c>
      <c r="C12" s="579"/>
      <c r="D12" s="579"/>
      <c r="E12" s="579"/>
      <c r="F12" s="579"/>
      <c r="G12" s="579"/>
      <c r="H12" s="580"/>
      <c r="I12" s="446">
        <v>614123</v>
      </c>
      <c r="J12" s="457"/>
      <c r="K12" s="474">
        <v>1</v>
      </c>
      <c r="L12" s="457">
        <f>J12*K12</f>
        <v>0</v>
      </c>
      <c r="M12" s="480">
        <v>11</v>
      </c>
      <c r="N12" s="466">
        <f>O12/11</f>
        <v>0</v>
      </c>
      <c r="O12" s="466">
        <f>L12</f>
        <v>0</v>
      </c>
      <c r="Q12" s="77"/>
      <c r="R12" s="78"/>
      <c r="S12" s="77"/>
      <c r="T12" s="77"/>
      <c r="U12" s="78"/>
      <c r="V12" s="77"/>
      <c r="W12" s="77"/>
      <c r="X12" s="78"/>
      <c r="Y12" s="77"/>
      <c r="Z12" s="77"/>
      <c r="AA12" s="77"/>
      <c r="AB12" s="77"/>
    </row>
    <row r="13" spans="1:28" ht="14.25" customHeight="1">
      <c r="A13" s="452">
        <v>6</v>
      </c>
      <c r="B13" s="574" t="s">
        <v>175</v>
      </c>
      <c r="C13" s="575"/>
      <c r="D13" s="575"/>
      <c r="E13" s="575"/>
      <c r="F13" s="575"/>
      <c r="G13" s="575"/>
      <c r="H13" s="576"/>
      <c r="I13" s="448">
        <v>446254</v>
      </c>
      <c r="J13" s="458"/>
      <c r="K13" s="472">
        <v>6</v>
      </c>
      <c r="L13" s="458">
        <f>J13*K13</f>
        <v>0</v>
      </c>
      <c r="M13" s="478">
        <v>11</v>
      </c>
      <c r="N13" s="464">
        <f>O13/11</f>
        <v>0</v>
      </c>
      <c r="O13" s="464">
        <f>L13</f>
        <v>0</v>
      </c>
      <c r="Q13" s="77"/>
      <c r="R13" s="78"/>
      <c r="S13" s="77"/>
      <c r="T13" s="77"/>
      <c r="U13" s="78"/>
      <c r="V13" s="77"/>
      <c r="W13" s="77"/>
      <c r="X13" s="78"/>
      <c r="Y13" s="77"/>
      <c r="Z13" s="77"/>
      <c r="AA13" s="77"/>
      <c r="AB13" s="77"/>
    </row>
    <row r="14" spans="1:28" ht="13.5" customHeight="1">
      <c r="A14" s="449">
        <v>7</v>
      </c>
      <c r="B14" s="577" t="s">
        <v>176</v>
      </c>
      <c r="C14" s="575"/>
      <c r="D14" s="575"/>
      <c r="E14" s="575"/>
      <c r="F14" s="575"/>
      <c r="G14" s="575"/>
      <c r="H14" s="576"/>
      <c r="I14" s="450">
        <v>602667</v>
      </c>
      <c r="J14" s="459"/>
      <c r="K14" s="473">
        <v>1</v>
      </c>
      <c r="L14" s="459">
        <f>J14*K14</f>
        <v>0</v>
      </c>
      <c r="M14" s="479">
        <v>11</v>
      </c>
      <c r="N14" s="465">
        <f>O14/11</f>
        <v>0</v>
      </c>
      <c r="O14" s="465">
        <f>L14</f>
        <v>0</v>
      </c>
      <c r="Q14" s="77"/>
      <c r="R14" s="78"/>
      <c r="S14" s="77"/>
      <c r="T14" s="77"/>
      <c r="U14" s="78"/>
      <c r="V14" s="77"/>
      <c r="W14" s="77"/>
      <c r="X14" s="78"/>
      <c r="Y14" s="77"/>
      <c r="Z14" s="77"/>
      <c r="AA14" s="77"/>
      <c r="AB14" s="77"/>
    </row>
    <row r="15" spans="1:28" ht="16.5" customHeight="1">
      <c r="A15" s="451">
        <v>8</v>
      </c>
      <c r="B15" s="578" t="s">
        <v>177</v>
      </c>
      <c r="C15" s="579"/>
      <c r="D15" s="579"/>
      <c r="E15" s="579"/>
      <c r="F15" s="579"/>
      <c r="G15" s="579"/>
      <c r="H15" s="580"/>
      <c r="I15" s="446">
        <v>447422</v>
      </c>
      <c r="J15" s="460"/>
      <c r="K15" s="475">
        <v>1</v>
      </c>
      <c r="L15" s="457">
        <f>J15*K15</f>
        <v>0</v>
      </c>
      <c r="M15" s="481">
        <v>11</v>
      </c>
      <c r="N15" s="466">
        <f>O15/11</f>
        <v>0</v>
      </c>
      <c r="O15" s="467">
        <f>L15</f>
        <v>0</v>
      </c>
      <c r="Q15" s="77"/>
      <c r="R15" s="78"/>
      <c r="S15" s="77"/>
      <c r="T15" s="77"/>
      <c r="U15" s="78"/>
      <c r="V15" s="77"/>
      <c r="W15" s="77"/>
      <c r="X15" s="78"/>
      <c r="Y15" s="77"/>
      <c r="Z15" s="77"/>
      <c r="AA15" s="77"/>
      <c r="AB15" s="77"/>
    </row>
    <row r="16" spans="1:28" ht="14.25" customHeight="1">
      <c r="A16" s="451">
        <v>9</v>
      </c>
      <c r="B16" s="561" t="s">
        <v>178</v>
      </c>
      <c r="C16" s="562"/>
      <c r="D16" s="562"/>
      <c r="E16" s="562"/>
      <c r="F16" s="562"/>
      <c r="G16" s="562"/>
      <c r="H16" s="563"/>
      <c r="I16" s="453">
        <v>477889</v>
      </c>
      <c r="J16" s="461"/>
      <c r="K16" s="476">
        <v>1</v>
      </c>
      <c r="L16" s="458">
        <f>J16*K16</f>
        <v>0</v>
      </c>
      <c r="M16" s="482">
        <v>11</v>
      </c>
      <c r="N16" s="464">
        <f>O16/11</f>
        <v>0</v>
      </c>
      <c r="O16" s="468">
        <f>L16</f>
        <v>0</v>
      </c>
      <c r="Q16" s="77"/>
      <c r="R16" s="78"/>
      <c r="S16" s="77"/>
      <c r="T16" s="77"/>
      <c r="U16" s="78"/>
      <c r="V16" s="77"/>
      <c r="W16" s="77"/>
      <c r="X16" s="78"/>
      <c r="Y16" s="77"/>
      <c r="Z16" s="77"/>
      <c r="AA16" s="77"/>
      <c r="AB16" s="77"/>
    </row>
    <row r="17" spans="1:28" ht="14.25" customHeight="1">
      <c r="A17" s="445">
        <v>10</v>
      </c>
      <c r="B17" s="564" t="s">
        <v>179</v>
      </c>
      <c r="C17" s="565"/>
      <c r="D17" s="565"/>
      <c r="E17" s="565"/>
      <c r="F17" s="565"/>
      <c r="G17" s="565"/>
      <c r="H17" s="566"/>
      <c r="I17" s="454">
        <v>439776</v>
      </c>
      <c r="J17" s="462"/>
      <c r="K17" s="477">
        <v>1</v>
      </c>
      <c r="L17" s="485">
        <f>J17*K17</f>
        <v>0</v>
      </c>
      <c r="M17" s="483">
        <v>11</v>
      </c>
      <c r="N17" s="470">
        <f>O17/11</f>
        <v>0</v>
      </c>
      <c r="O17" s="469">
        <f>L17</f>
        <v>0</v>
      </c>
      <c r="Q17" s="77"/>
      <c r="R17" s="78"/>
      <c r="S17" s="77"/>
      <c r="T17" s="77"/>
      <c r="U17" s="78"/>
      <c r="V17" s="77"/>
      <c r="W17" s="77"/>
      <c r="X17" s="78"/>
      <c r="Y17" s="77"/>
      <c r="Z17" s="77"/>
      <c r="AA17" s="77"/>
      <c r="AB17" s="77"/>
    </row>
    <row r="18" spans="1:28" ht="14.25" customHeight="1">
      <c r="A18" s="455">
        <v>11</v>
      </c>
      <c r="B18" s="558" t="s">
        <v>180</v>
      </c>
      <c r="C18" s="559"/>
      <c r="D18" s="559"/>
      <c r="E18" s="559"/>
      <c r="F18" s="559"/>
      <c r="G18" s="559"/>
      <c r="H18" s="560"/>
      <c r="I18" s="456">
        <v>403271</v>
      </c>
      <c r="J18" s="463"/>
      <c r="K18" s="455">
        <v>1</v>
      </c>
      <c r="L18" s="486">
        <f>J18*K18</f>
        <v>0</v>
      </c>
      <c r="M18" s="484">
        <v>11</v>
      </c>
      <c r="N18" s="470">
        <f>O18/11</f>
        <v>0</v>
      </c>
      <c r="O18" s="471">
        <f>L18</f>
        <v>0</v>
      </c>
      <c r="Q18" s="77"/>
      <c r="R18" s="78"/>
      <c r="S18" s="77"/>
      <c r="T18" s="77"/>
      <c r="U18" s="78"/>
      <c r="V18" s="77"/>
      <c r="W18" s="77"/>
      <c r="X18" s="78"/>
      <c r="Y18" s="77"/>
      <c r="Z18" s="77"/>
      <c r="AA18" s="77"/>
      <c r="AB18" s="77"/>
    </row>
    <row r="19" spans="1:28">
      <c r="A19" s="77"/>
      <c r="B19" s="78"/>
      <c r="C19" s="77"/>
      <c r="D19" s="77"/>
      <c r="E19" s="78"/>
      <c r="F19" s="77"/>
      <c r="G19" s="77"/>
      <c r="H19" s="78"/>
      <c r="I19" s="78"/>
      <c r="J19" s="567" t="s">
        <v>181</v>
      </c>
      <c r="K19" s="568"/>
      <c r="L19" s="569"/>
      <c r="M19" s="570"/>
      <c r="N19" s="487">
        <f>SUM(N8:N18)</f>
        <v>0</v>
      </c>
      <c r="O19" s="488">
        <f>SUM(O8:O18)</f>
        <v>0</v>
      </c>
      <c r="Q19" s="77"/>
      <c r="R19" s="78"/>
      <c r="S19" s="77"/>
      <c r="T19" s="77"/>
      <c r="U19" s="78"/>
      <c r="V19" s="77"/>
      <c r="W19" s="77"/>
      <c r="X19" s="78"/>
      <c r="Y19" s="77"/>
      <c r="Z19" s="77"/>
      <c r="AA19" s="77"/>
      <c r="AB19" s="77"/>
    </row>
    <row r="20" spans="1:28">
      <c r="A20" s="77"/>
      <c r="B20" s="78"/>
      <c r="C20" s="77"/>
      <c r="D20" s="77"/>
      <c r="E20" s="78"/>
      <c r="F20" s="77"/>
      <c r="G20" s="77"/>
      <c r="H20" s="78"/>
      <c r="I20" s="78"/>
      <c r="J20" s="77"/>
      <c r="K20" s="77"/>
      <c r="L20" s="77"/>
      <c r="M20" s="77"/>
      <c r="N20" s="77"/>
      <c r="O20" s="77"/>
      <c r="Q20" s="77"/>
      <c r="R20" s="78"/>
      <c r="S20" s="77"/>
      <c r="T20" s="77"/>
      <c r="U20" s="78"/>
      <c r="V20" s="77"/>
      <c r="W20" s="77"/>
      <c r="X20" s="78"/>
      <c r="Y20" s="77"/>
      <c r="Z20" s="77"/>
      <c r="AA20" s="77"/>
      <c r="AB20" s="77"/>
    </row>
    <row r="21" spans="1:28">
      <c r="A21" s="77"/>
      <c r="B21" s="78"/>
      <c r="C21" s="77"/>
      <c r="D21" s="77"/>
      <c r="E21" s="78"/>
      <c r="F21" s="77"/>
      <c r="G21" s="77"/>
      <c r="H21" s="78"/>
      <c r="I21" s="78"/>
      <c r="J21" s="77"/>
      <c r="K21" s="77"/>
      <c r="L21" s="77"/>
      <c r="M21" s="78"/>
      <c r="N21" s="78"/>
      <c r="O21" s="77"/>
      <c r="P21" s="77"/>
      <c r="Q21" s="77"/>
      <c r="R21" s="78"/>
      <c r="S21" s="77"/>
      <c r="T21" s="77"/>
      <c r="U21" s="78"/>
      <c r="V21" s="77"/>
      <c r="W21" s="77"/>
      <c r="X21" s="78"/>
      <c r="Y21" s="77"/>
      <c r="Z21" s="77"/>
      <c r="AA21" s="77"/>
      <c r="AB21" s="77"/>
    </row>
    <row r="22" spans="1:28">
      <c r="A22" s="77"/>
      <c r="B22" s="78"/>
      <c r="C22" s="77"/>
      <c r="D22" s="77"/>
      <c r="E22" s="78"/>
      <c r="F22" s="77"/>
      <c r="G22" s="77"/>
      <c r="H22" s="78"/>
      <c r="I22" s="78"/>
      <c r="J22" s="77"/>
      <c r="K22" s="77"/>
      <c r="L22" s="77"/>
      <c r="M22" s="78"/>
      <c r="N22" s="78"/>
      <c r="O22" s="77"/>
      <c r="P22" s="77"/>
      <c r="Q22" s="77"/>
      <c r="R22" s="78"/>
      <c r="S22" s="77"/>
      <c r="T22" s="77"/>
      <c r="U22" s="78"/>
      <c r="V22" s="77"/>
      <c r="W22" s="77"/>
      <c r="X22" s="78"/>
      <c r="Y22" s="77"/>
      <c r="Z22" s="77"/>
      <c r="AA22" s="77"/>
      <c r="AB22" s="77"/>
    </row>
    <row r="23" spans="1:28">
      <c r="A23" s="77"/>
      <c r="B23" s="78"/>
      <c r="C23" s="77"/>
      <c r="D23" s="77"/>
      <c r="E23" s="78"/>
      <c r="F23" s="77"/>
      <c r="G23" s="77"/>
      <c r="H23" s="78"/>
      <c r="I23" s="78"/>
      <c r="J23" s="77"/>
      <c r="K23" s="77"/>
      <c r="L23" s="77"/>
      <c r="M23" s="78"/>
      <c r="N23" s="78"/>
      <c r="O23" s="77"/>
      <c r="P23" s="77"/>
      <c r="Q23" s="77"/>
      <c r="R23" s="78"/>
      <c r="S23" s="77"/>
      <c r="T23" s="77"/>
      <c r="U23" s="78"/>
      <c r="V23" s="77"/>
      <c r="W23" s="77"/>
      <c r="X23" s="78"/>
      <c r="Y23" s="77"/>
      <c r="Z23" s="77"/>
      <c r="AA23" s="77"/>
      <c r="AB23" s="77"/>
    </row>
    <row r="24" spans="1:28">
      <c r="A24" s="77"/>
      <c r="B24" s="78"/>
      <c r="C24" s="77"/>
      <c r="D24" s="77"/>
      <c r="E24" s="78"/>
      <c r="F24" s="77"/>
      <c r="G24" s="77"/>
      <c r="H24" s="78"/>
      <c r="I24" s="78"/>
      <c r="J24" s="77"/>
      <c r="K24" s="77"/>
      <c r="L24" s="77"/>
      <c r="M24" s="78"/>
      <c r="N24" s="78"/>
      <c r="O24" s="77"/>
      <c r="P24" s="77"/>
      <c r="Q24" s="77"/>
      <c r="R24" s="78"/>
      <c r="S24" s="77"/>
      <c r="T24" s="77"/>
      <c r="U24" s="78"/>
      <c r="V24" s="77"/>
      <c r="W24" s="77"/>
      <c r="X24" s="78"/>
      <c r="Y24" s="77"/>
      <c r="Z24" s="77"/>
      <c r="AA24" s="77"/>
      <c r="AB24" s="77"/>
    </row>
    <row r="25" spans="1:28">
      <c r="A25" s="77"/>
      <c r="B25" s="78"/>
      <c r="C25" s="77"/>
      <c r="D25" s="77"/>
      <c r="E25" s="78"/>
      <c r="F25" s="77"/>
      <c r="G25" s="77"/>
      <c r="H25" s="78"/>
      <c r="I25" s="78"/>
      <c r="J25" s="77"/>
      <c r="K25" s="77"/>
      <c r="L25" s="77"/>
      <c r="M25" s="78"/>
      <c r="N25" s="78"/>
      <c r="O25" s="77"/>
      <c r="P25" s="77"/>
      <c r="Q25" s="77"/>
      <c r="R25" s="78"/>
      <c r="S25" s="77"/>
      <c r="T25" s="77"/>
      <c r="U25" s="78"/>
      <c r="V25" s="77"/>
      <c r="W25" s="77"/>
      <c r="X25" s="78"/>
      <c r="Y25" s="77"/>
      <c r="Z25" s="77"/>
      <c r="AA25" s="77"/>
      <c r="AB25" s="77"/>
    </row>
    <row r="26" spans="1:28">
      <c r="A26" s="77"/>
      <c r="B26" s="78"/>
      <c r="C26" s="77"/>
      <c r="D26" s="77"/>
      <c r="E26" s="78"/>
      <c r="F26" s="77"/>
      <c r="G26" s="77"/>
      <c r="H26" s="78"/>
      <c r="I26" s="78"/>
      <c r="J26" s="77"/>
      <c r="K26" s="77"/>
      <c r="L26" s="77"/>
      <c r="M26" s="78"/>
      <c r="N26" s="78"/>
      <c r="O26" s="77"/>
      <c r="P26" s="77"/>
      <c r="Q26" s="77"/>
      <c r="R26" s="78"/>
      <c r="S26" s="77"/>
      <c r="T26" s="77"/>
      <c r="U26" s="78"/>
      <c r="V26" s="77"/>
      <c r="W26" s="77"/>
      <c r="X26" s="78"/>
      <c r="Y26" s="77"/>
      <c r="Z26" s="77"/>
      <c r="AA26" s="77"/>
      <c r="AB26" s="77"/>
    </row>
    <row r="27" spans="1:28">
      <c r="A27" s="77"/>
      <c r="B27" s="78"/>
      <c r="C27" s="77"/>
      <c r="D27" s="77"/>
      <c r="E27" s="78"/>
      <c r="F27" s="77"/>
      <c r="G27" s="77"/>
      <c r="H27" s="78"/>
      <c r="I27" s="78"/>
      <c r="J27" s="77"/>
      <c r="K27" s="77"/>
      <c r="L27" s="77"/>
      <c r="M27" s="78"/>
      <c r="N27" s="78"/>
      <c r="O27" s="77"/>
      <c r="P27" s="77"/>
      <c r="Q27" s="77"/>
      <c r="R27" s="78"/>
      <c r="S27" s="77"/>
      <c r="T27" s="77"/>
      <c r="U27" s="78"/>
      <c r="V27" s="77"/>
      <c r="W27" s="77"/>
      <c r="X27" s="78"/>
      <c r="Y27" s="77"/>
      <c r="Z27" s="77"/>
      <c r="AA27" s="77"/>
      <c r="AB27" s="77"/>
    </row>
    <row r="28" spans="1:28">
      <c r="A28" s="77"/>
      <c r="B28" s="78"/>
      <c r="C28" s="77"/>
      <c r="D28" s="77"/>
      <c r="E28" s="78"/>
      <c r="F28" s="77"/>
      <c r="G28" s="77"/>
      <c r="H28" s="78"/>
      <c r="I28" s="78"/>
      <c r="J28" s="77"/>
      <c r="K28" s="77"/>
      <c r="L28" s="77"/>
      <c r="M28" s="78"/>
      <c r="N28" s="78"/>
      <c r="O28" s="77"/>
      <c r="P28" s="77"/>
      <c r="Q28" s="77"/>
      <c r="R28" s="78"/>
      <c r="S28" s="77"/>
      <c r="T28" s="77"/>
      <c r="U28" s="78"/>
      <c r="V28" s="77"/>
      <c r="W28" s="77"/>
      <c r="X28" s="78"/>
      <c r="Y28" s="77"/>
      <c r="Z28" s="77"/>
      <c r="AA28" s="77"/>
      <c r="AB28" s="77"/>
    </row>
    <row r="29" spans="1:28">
      <c r="A29" s="77"/>
      <c r="B29" s="78"/>
      <c r="C29" s="77"/>
      <c r="D29" s="77"/>
      <c r="E29" s="78"/>
      <c r="F29" s="77"/>
      <c r="G29" s="77"/>
      <c r="H29" s="78"/>
      <c r="I29" s="78"/>
      <c r="J29" s="77"/>
      <c r="K29" s="77"/>
      <c r="L29" s="77"/>
      <c r="M29" s="78"/>
      <c r="N29" s="78"/>
      <c r="O29" s="77"/>
      <c r="P29" s="77"/>
      <c r="Q29" s="77"/>
      <c r="R29" s="78"/>
      <c r="S29" s="77"/>
      <c r="T29" s="77"/>
      <c r="U29" s="78"/>
      <c r="V29" s="77"/>
      <c r="W29" s="77"/>
      <c r="X29" s="78"/>
      <c r="Y29" s="77"/>
      <c r="Z29" s="77"/>
      <c r="AA29" s="77"/>
      <c r="AB29" s="77"/>
    </row>
    <row r="30" spans="1:28">
      <c r="A30" s="77"/>
      <c r="B30" s="78"/>
      <c r="C30" s="77"/>
      <c r="D30" s="77"/>
      <c r="E30" s="78"/>
      <c r="F30" s="77"/>
      <c r="G30" s="77"/>
      <c r="H30" s="78"/>
      <c r="I30" s="78"/>
      <c r="J30" s="77"/>
      <c r="K30" s="77"/>
      <c r="L30" s="77"/>
      <c r="M30" s="78"/>
      <c r="N30" s="78"/>
      <c r="O30" s="77"/>
      <c r="P30" s="77"/>
      <c r="Q30" s="77"/>
      <c r="R30" s="78"/>
      <c r="S30" s="77"/>
      <c r="T30" s="77"/>
      <c r="U30" s="78"/>
      <c r="V30" s="77"/>
      <c r="W30" s="77"/>
      <c r="X30" s="78"/>
      <c r="Y30" s="77"/>
      <c r="Z30" s="77"/>
      <c r="AA30" s="77"/>
      <c r="AB30" s="77"/>
    </row>
    <row r="31" spans="1:28">
      <c r="A31" s="77"/>
      <c r="B31" s="78"/>
      <c r="C31" s="77"/>
      <c r="D31" s="77"/>
      <c r="E31" s="78"/>
      <c r="F31" s="77"/>
      <c r="G31" s="77"/>
      <c r="H31" s="78"/>
      <c r="I31" s="78"/>
      <c r="J31" s="77"/>
      <c r="K31" s="77"/>
      <c r="L31" s="77"/>
      <c r="M31" s="78"/>
      <c r="N31" s="78"/>
      <c r="O31" s="77"/>
      <c r="P31" s="77"/>
      <c r="Q31" s="77"/>
      <c r="R31" s="78"/>
      <c r="S31" s="77"/>
      <c r="T31" s="77"/>
      <c r="U31" s="78"/>
      <c r="V31" s="77"/>
      <c r="W31" s="77"/>
      <c r="X31" s="78"/>
      <c r="Y31" s="77"/>
      <c r="Z31" s="77"/>
      <c r="AA31" s="77"/>
      <c r="AB31" s="77"/>
    </row>
    <row r="32" spans="1:28">
      <c r="A32" s="77"/>
      <c r="B32" s="78"/>
      <c r="C32" s="77"/>
      <c r="D32" s="77"/>
      <c r="E32" s="78"/>
      <c r="F32" s="77"/>
      <c r="G32" s="77"/>
      <c r="H32" s="78"/>
      <c r="I32" s="78"/>
      <c r="J32" s="77"/>
      <c r="K32" s="77"/>
      <c r="L32" s="77"/>
      <c r="M32" s="78"/>
      <c r="N32" s="78"/>
      <c r="O32" s="77"/>
      <c r="P32" s="77"/>
      <c r="Q32" s="77"/>
      <c r="R32" s="78"/>
      <c r="S32" s="77"/>
      <c r="T32" s="77"/>
      <c r="U32" s="78"/>
      <c r="V32" s="77"/>
      <c r="W32" s="77"/>
      <c r="X32" s="78"/>
      <c r="Y32" s="77"/>
      <c r="Z32" s="77"/>
      <c r="AA32" s="77"/>
      <c r="AB32" s="77"/>
    </row>
    <row r="33" spans="1:28">
      <c r="A33" s="77"/>
      <c r="B33" s="78"/>
      <c r="C33" s="77"/>
      <c r="D33" s="77"/>
      <c r="E33" s="78"/>
      <c r="F33" s="77"/>
      <c r="G33" s="77"/>
      <c r="H33" s="78"/>
      <c r="I33" s="78"/>
      <c r="J33" s="77"/>
      <c r="K33" s="77"/>
      <c r="L33" s="77"/>
      <c r="M33" s="78"/>
      <c r="N33" s="78"/>
      <c r="O33" s="77"/>
      <c r="P33" s="77"/>
      <c r="Q33" s="77"/>
      <c r="R33" s="78"/>
      <c r="S33" s="77"/>
      <c r="T33" s="77"/>
      <c r="U33" s="78"/>
      <c r="V33" s="77"/>
      <c r="W33" s="77"/>
      <c r="X33" s="78"/>
      <c r="Y33" s="77"/>
      <c r="Z33" s="77"/>
      <c r="AA33" s="77"/>
      <c r="AB33" s="77"/>
    </row>
    <row r="34" spans="1:28">
      <c r="A34" s="77"/>
      <c r="B34" s="78"/>
      <c r="C34" s="77"/>
      <c r="D34" s="77"/>
      <c r="E34" s="78"/>
      <c r="F34" s="77"/>
      <c r="G34" s="77"/>
      <c r="H34" s="78"/>
      <c r="I34" s="78"/>
      <c r="J34" s="77"/>
      <c r="K34" s="77"/>
      <c r="L34" s="77"/>
      <c r="M34" s="78"/>
      <c r="N34" s="78"/>
      <c r="O34" s="77"/>
      <c r="P34" s="77"/>
      <c r="Q34" s="77"/>
      <c r="R34" s="78"/>
      <c r="S34" s="77"/>
      <c r="T34" s="77"/>
      <c r="U34" s="78"/>
      <c r="V34" s="77"/>
      <c r="W34" s="77"/>
      <c r="X34" s="78"/>
      <c r="Y34" s="77"/>
      <c r="Z34" s="77"/>
      <c r="AA34" s="77"/>
      <c r="AB34" s="77"/>
    </row>
    <row r="35" spans="1:28">
      <c r="A35" s="77"/>
      <c r="B35" s="78"/>
      <c r="C35" s="77"/>
      <c r="D35" s="77"/>
      <c r="E35" s="78"/>
      <c r="F35" s="77"/>
      <c r="G35" s="77"/>
      <c r="H35" s="78"/>
      <c r="I35" s="78"/>
      <c r="J35" s="77"/>
      <c r="K35" s="77"/>
      <c r="L35" s="77"/>
      <c r="M35" s="78"/>
      <c r="N35" s="78"/>
      <c r="O35" s="77"/>
      <c r="P35" s="77"/>
      <c r="Q35" s="77"/>
      <c r="R35" s="78"/>
      <c r="S35" s="77"/>
      <c r="T35" s="77"/>
      <c r="U35" s="78"/>
      <c r="V35" s="77"/>
      <c r="W35" s="77"/>
      <c r="X35" s="78"/>
      <c r="Y35" s="77"/>
      <c r="Z35" s="77"/>
      <c r="AA35" s="77"/>
      <c r="AB35" s="77"/>
    </row>
    <row r="36" spans="1:28">
      <c r="B36" s="77"/>
      <c r="C36" s="78"/>
      <c r="D36" s="77"/>
      <c r="E36" s="77"/>
      <c r="F36" s="78"/>
      <c r="G36" s="77"/>
      <c r="H36" s="77"/>
      <c r="I36" s="77"/>
      <c r="J36" s="78"/>
      <c r="K36" s="78"/>
      <c r="L36" s="77"/>
      <c r="M36" s="77"/>
      <c r="N36" s="77"/>
      <c r="O36" s="78"/>
      <c r="P36" s="77"/>
      <c r="Q36" s="77"/>
      <c r="R36" s="78"/>
      <c r="S36" s="77"/>
      <c r="T36" s="77"/>
      <c r="U36" s="78"/>
      <c r="V36" s="77"/>
      <c r="W36" s="77"/>
      <c r="X36" s="78"/>
      <c r="Y36" s="77"/>
      <c r="Z36" s="77"/>
      <c r="AA36" s="77"/>
      <c r="AB36" s="77"/>
    </row>
    <row r="37" spans="1:28">
      <c r="Q37" s="77"/>
      <c r="R37" s="78"/>
      <c r="S37" s="77"/>
      <c r="T37" s="77"/>
      <c r="U37" s="78"/>
      <c r="V37" s="77"/>
      <c r="W37" s="77"/>
      <c r="X37" s="78"/>
      <c r="Y37" s="77"/>
      <c r="Z37" s="77"/>
      <c r="AA37" s="77"/>
      <c r="AB37" s="77"/>
    </row>
    <row r="38" spans="1:28">
      <c r="Q38" s="77"/>
      <c r="R38" s="78"/>
      <c r="S38" s="77"/>
      <c r="T38" s="77"/>
      <c r="U38" s="78"/>
      <c r="V38" s="77"/>
      <c r="W38" s="77"/>
      <c r="X38" s="78"/>
      <c r="Y38" s="77"/>
      <c r="Z38" s="77"/>
      <c r="AA38" s="77"/>
      <c r="AB38" s="77"/>
    </row>
    <row r="39" spans="1:28">
      <c r="Q39" s="77"/>
      <c r="R39" s="78"/>
      <c r="S39" s="77"/>
      <c r="T39" s="77"/>
      <c r="U39" s="78"/>
      <c r="V39" s="77"/>
      <c r="W39" s="77"/>
      <c r="X39" s="78"/>
      <c r="Y39" s="77"/>
      <c r="Z39" s="77"/>
      <c r="AA39" s="77"/>
      <c r="AB39" s="77"/>
    </row>
    <row r="40" spans="1:28">
      <c r="Q40" s="77"/>
      <c r="R40" s="78"/>
      <c r="S40" s="77"/>
      <c r="T40" s="77"/>
      <c r="U40" s="78"/>
      <c r="V40" s="77"/>
      <c r="W40" s="77"/>
      <c r="X40" s="78"/>
      <c r="Y40" s="77"/>
      <c r="Z40" s="77"/>
      <c r="AA40" s="77"/>
      <c r="AB40" s="77"/>
    </row>
    <row r="41" spans="1:28">
      <c r="Q41" s="77"/>
      <c r="R41" s="78"/>
      <c r="S41" s="77"/>
      <c r="T41" s="77"/>
      <c r="U41" s="78"/>
      <c r="V41" s="77"/>
      <c r="W41" s="77"/>
      <c r="X41" s="78"/>
      <c r="Y41" s="77"/>
      <c r="Z41" s="77"/>
      <c r="AA41" s="77"/>
      <c r="AB41" s="77"/>
    </row>
    <row r="42" spans="1:28">
      <c r="Q42" s="77"/>
      <c r="R42" s="78"/>
      <c r="S42" s="77"/>
      <c r="T42" s="77"/>
      <c r="U42" s="78"/>
      <c r="V42" s="77"/>
      <c r="W42" s="77"/>
      <c r="X42" s="78"/>
      <c r="Y42" s="77"/>
      <c r="Z42" s="77"/>
      <c r="AA42" s="77"/>
      <c r="AB42" s="77"/>
    </row>
    <row r="43" spans="1:28">
      <c r="Q43" s="77"/>
      <c r="R43" s="78"/>
      <c r="S43" s="77"/>
      <c r="T43" s="77"/>
      <c r="U43" s="78"/>
      <c r="V43" s="77"/>
      <c r="W43" s="77"/>
      <c r="X43" s="78"/>
      <c r="Y43" s="77"/>
      <c r="Z43" s="77"/>
      <c r="AA43" s="77"/>
    </row>
    <row r="44" spans="1:28">
      <c r="Q44" s="77"/>
      <c r="R44" s="78"/>
      <c r="S44" s="77"/>
      <c r="T44" s="77"/>
      <c r="U44" s="78"/>
      <c r="V44" s="77"/>
      <c r="W44" s="77"/>
      <c r="X44" s="78"/>
      <c r="Y44" s="77"/>
      <c r="Z44" s="77"/>
      <c r="AA44" s="77"/>
    </row>
    <row r="45" spans="1:28">
      <c r="Q45" s="77"/>
      <c r="R45" s="78"/>
      <c r="S45" s="77"/>
      <c r="T45" s="77"/>
      <c r="U45" s="78"/>
      <c r="V45" s="77"/>
      <c r="W45" s="77"/>
      <c r="X45" s="78"/>
      <c r="Y45" s="77"/>
      <c r="Z45" s="77"/>
      <c r="AA45" s="77"/>
    </row>
  </sheetData>
  <mergeCells count="22">
    <mergeCell ref="B18:H18"/>
    <mergeCell ref="B16:H16"/>
    <mergeCell ref="B17:H17"/>
    <mergeCell ref="J19:M19"/>
    <mergeCell ref="J4:J7"/>
    <mergeCell ref="L4:L7"/>
    <mergeCell ref="K4:K7"/>
    <mergeCell ref="M4:M7"/>
    <mergeCell ref="B13:H13"/>
    <mergeCell ref="B14:H14"/>
    <mergeCell ref="B15:H15"/>
    <mergeCell ref="B12:H12"/>
    <mergeCell ref="B8:H8"/>
    <mergeCell ref="B9:H9"/>
    <mergeCell ref="B10:H10"/>
    <mergeCell ref="B11:H11"/>
    <mergeCell ref="I4:I7"/>
    <mergeCell ref="A2:P2"/>
    <mergeCell ref="N4:N7"/>
    <mergeCell ref="O4:O7"/>
    <mergeCell ref="A4:A7"/>
    <mergeCell ref="B4:H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4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594" t="s">
        <v>182</v>
      </c>
      <c r="B2" s="594"/>
      <c r="C2" s="594"/>
      <c r="D2" s="594"/>
      <c r="E2" s="594"/>
      <c r="F2" s="594"/>
      <c r="G2" s="5"/>
      <c r="H2" s="594" t="str">
        <f t="shared" ref="H2:H7" si="0">A2</f>
        <v>INSTITUTO BRASILEIRO DE MUSEUS</v>
      </c>
      <c r="I2" s="594"/>
      <c r="J2" s="594"/>
      <c r="K2" s="594"/>
      <c r="L2" s="594"/>
      <c r="M2" s="594"/>
      <c r="N2" s="594"/>
    </row>
    <row r="3" spans="1:14" s="1" customFormat="1" ht="15.75">
      <c r="A3" s="595" t="s">
        <v>183</v>
      </c>
      <c r="B3" s="595"/>
      <c r="C3" s="595"/>
      <c r="D3" s="595"/>
      <c r="E3" s="595"/>
      <c r="F3" s="595"/>
      <c r="G3" s="7"/>
      <c r="H3" s="595" t="str">
        <f t="shared" si="0"/>
        <v>ER-MGES - Escritório de Representação Regional - Minas Gerais e Espírito Santo</v>
      </c>
      <c r="I3" s="595"/>
      <c r="J3" s="595"/>
      <c r="K3" s="595"/>
      <c r="L3" s="595"/>
      <c r="M3" s="595"/>
      <c r="N3" s="595"/>
    </row>
    <row r="4" spans="1:14" s="1" customFormat="1" ht="15.75">
      <c r="A4" s="596" t="s">
        <v>184</v>
      </c>
      <c r="B4" s="596"/>
      <c r="C4" s="596"/>
      <c r="D4" s="596"/>
      <c r="E4" s="596"/>
      <c r="F4" s="596"/>
      <c r="G4" s="8"/>
      <c r="H4" s="596" t="str">
        <f t="shared" si="0"/>
        <v>Vigia 44 horas semanais</v>
      </c>
      <c r="I4" s="596"/>
      <c r="J4" s="596"/>
      <c r="K4" s="596"/>
      <c r="L4" s="596"/>
      <c r="M4" s="596"/>
      <c r="N4" s="596"/>
    </row>
    <row r="5" spans="1:14" s="1" customFormat="1" ht="16.5" thickBot="1">
      <c r="A5" s="592" t="s">
        <v>185</v>
      </c>
      <c r="B5" s="592"/>
      <c r="C5" s="592"/>
      <c r="D5" s="592"/>
      <c r="E5" s="592"/>
      <c r="F5" s="592"/>
      <c r="G5" s="8"/>
      <c r="H5" s="592" t="str">
        <f t="shared" si="0"/>
        <v>Contrato nº 004/2018</v>
      </c>
      <c r="I5" s="592"/>
      <c r="J5" s="592"/>
      <c r="K5" s="592"/>
      <c r="L5" s="592"/>
      <c r="M5" s="592"/>
      <c r="N5" s="592"/>
    </row>
    <row r="6" spans="1:14" s="1" customFormat="1" ht="16.5" thickBot="1">
      <c r="A6" s="590" t="s">
        <v>186</v>
      </c>
      <c r="B6" s="590"/>
      <c r="C6" s="590"/>
      <c r="D6" s="590"/>
      <c r="E6" s="590"/>
      <c r="F6" s="590"/>
      <c r="G6" s="7"/>
      <c r="H6" s="590" t="str">
        <f t="shared" si="0"/>
        <v>Cálculo da Diferença a Pagar</v>
      </c>
      <c r="I6" s="590"/>
      <c r="J6" s="590"/>
      <c r="K6" s="590"/>
      <c r="L6" s="590"/>
      <c r="M6" s="590"/>
      <c r="N6" s="590"/>
    </row>
    <row r="7" spans="1:14" s="1" customFormat="1" ht="16.5" thickBot="1">
      <c r="A7" s="593" t="s">
        <v>187</v>
      </c>
      <c r="B7" s="593"/>
      <c r="C7" s="593"/>
      <c r="D7" s="593"/>
      <c r="E7" s="593"/>
      <c r="F7" s="593"/>
      <c r="G7" s="7"/>
      <c r="H7" s="593" t="str">
        <f t="shared" si="0"/>
        <v>MUSEU REGIONAL DE SÃO JOÃO DEL-REI</v>
      </c>
      <c r="I7" s="593"/>
      <c r="J7" s="593"/>
      <c r="K7" s="593"/>
      <c r="L7" s="593"/>
      <c r="M7" s="593"/>
      <c r="N7" s="593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590" t="s">
        <v>188</v>
      </c>
      <c r="E9" s="590"/>
      <c r="F9" s="3"/>
      <c r="G9" s="3"/>
      <c r="H9" s="3"/>
      <c r="I9" s="591" t="s">
        <v>189</v>
      </c>
      <c r="J9" s="591"/>
      <c r="K9" s="591"/>
      <c r="L9" s="591"/>
      <c r="M9" s="591"/>
      <c r="N9" s="3"/>
    </row>
    <row r="10" spans="1:14" s="12" customFormat="1" ht="66.75" customHeight="1" thickBot="1">
      <c r="A10" s="9" t="s">
        <v>190</v>
      </c>
      <c r="B10" s="9" t="s">
        <v>191</v>
      </c>
      <c r="C10" s="9" t="s">
        <v>192</v>
      </c>
      <c r="D10" s="10" t="s">
        <v>193</v>
      </c>
      <c r="E10" s="10" t="s">
        <v>194</v>
      </c>
      <c r="F10" s="9" t="s">
        <v>195</v>
      </c>
      <c r="G10" s="11"/>
      <c r="I10" s="13" t="s">
        <v>196</v>
      </c>
      <c r="J10" s="14" t="s">
        <v>197</v>
      </c>
      <c r="K10" s="15" t="s">
        <v>198</v>
      </c>
      <c r="L10" s="14" t="s">
        <v>199</v>
      </c>
      <c r="M10" s="16" t="s">
        <v>200</v>
      </c>
    </row>
    <row r="11" spans="1:14" s="1" customFormat="1" ht="19.5" customHeight="1" thickBot="1">
      <c r="A11" s="587"/>
      <c r="B11" s="587"/>
      <c r="C11" s="587"/>
      <c r="D11" s="587"/>
      <c r="E11" s="587"/>
      <c r="F11" s="17"/>
      <c r="G11" s="6"/>
      <c r="H11" s="3"/>
      <c r="I11" s="587">
        <f>A11</f>
        <v>0</v>
      </c>
      <c r="J11" s="587"/>
      <c r="K11" s="587"/>
      <c r="L11" s="587"/>
      <c r="M11" s="587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1" customFormat="1" ht="19.5" customHeight="1" thickBot="1">
      <c r="A22" s="587"/>
      <c r="B22" s="587"/>
      <c r="C22" s="587"/>
      <c r="D22" s="587"/>
      <c r="E22" s="587"/>
      <c r="F22" s="49"/>
      <c r="G22" s="6"/>
      <c r="H22" s="587">
        <f t="shared" si="3"/>
        <v>0</v>
      </c>
      <c r="I22" s="587"/>
      <c r="J22" s="587"/>
      <c r="K22" s="587"/>
      <c r="L22" s="587"/>
      <c r="M22" s="587"/>
      <c r="N22" s="3"/>
    </row>
    <row r="23" spans="1:14" s="1" customFormat="1" ht="19.5" customHeight="1">
      <c r="A23" s="18"/>
      <c r="B23" s="19"/>
      <c r="C23" s="20"/>
      <c r="D23" s="2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1" customFormat="1" ht="19.5" customHeight="1" thickBot="1">
      <c r="A25" s="587"/>
      <c r="B25" s="587"/>
      <c r="C25" s="587"/>
      <c r="D25" s="587"/>
      <c r="E25" s="587"/>
      <c r="F25" s="50"/>
      <c r="G25" s="23"/>
      <c r="H25" s="587">
        <f t="shared" si="3"/>
        <v>0</v>
      </c>
      <c r="I25" s="587"/>
      <c r="J25" s="587"/>
      <c r="K25" s="587"/>
      <c r="L25" s="587"/>
      <c r="M25" s="587"/>
      <c r="N25" s="3"/>
    </row>
    <row r="26" spans="1:14" s="1" customFormat="1" ht="19.5" customHeight="1">
      <c r="A26" s="18"/>
      <c r="B26" s="19"/>
      <c r="C26" s="20"/>
      <c r="D26" s="2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588" t="s">
        <v>45</v>
      </c>
      <c r="B32" s="588"/>
      <c r="C32" s="588"/>
      <c r="D32" s="588"/>
      <c r="E32" s="588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5" spans="1:14">
      <c r="B35" s="57"/>
      <c r="C35" s="57"/>
    </row>
    <row r="36" spans="1:14">
      <c r="B36" s="58"/>
    </row>
    <row r="38" spans="1:14" ht="15.75" thickBot="1"/>
    <row r="39" spans="1:14" ht="15.75" thickBot="1">
      <c r="A39" s="589" t="s">
        <v>201</v>
      </c>
      <c r="B39" s="589"/>
      <c r="C39" s="589"/>
      <c r="D39" s="589"/>
      <c r="E39" s="589"/>
      <c r="F39" s="589"/>
    </row>
    <row r="40" spans="1:14" ht="15.75" thickBot="1">
      <c r="A40" s="589"/>
      <c r="B40" s="589"/>
      <c r="C40" s="589"/>
      <c r="D40" s="589"/>
      <c r="E40" s="589"/>
      <c r="F40" s="589"/>
    </row>
    <row r="41" spans="1:14" ht="15.75" thickBot="1">
      <c r="A41" s="589"/>
      <c r="B41" s="589"/>
      <c r="C41" s="589"/>
      <c r="D41" s="589"/>
      <c r="E41" s="589"/>
      <c r="F41" s="589"/>
    </row>
    <row r="42" spans="1:14" ht="15.75" thickBot="1">
      <c r="A42" s="589"/>
      <c r="B42" s="589"/>
      <c r="C42" s="589"/>
      <c r="D42" s="589"/>
      <c r="E42" s="589"/>
      <c r="F42" s="589"/>
    </row>
    <row r="43" spans="1:14" ht="15.75" thickBot="1">
      <c r="A43" s="589"/>
      <c r="B43" s="589"/>
      <c r="C43" s="589"/>
      <c r="D43" s="589"/>
      <c r="E43" s="589"/>
      <c r="F43" s="589"/>
    </row>
    <row r="44" spans="1:14" ht="15.75" thickBot="1">
      <c r="A44" s="589"/>
      <c r="B44" s="589"/>
      <c r="C44" s="589"/>
      <c r="D44" s="589"/>
      <c r="E44" s="589"/>
      <c r="F44" s="589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9:F44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2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4" width="11.7109375" style="3" customWidth="1"/>
    <col min="15" max="16384" width="11.7109375" style="3"/>
  </cols>
  <sheetData>
    <row r="2" spans="1:14" s="2" customFormat="1">
      <c r="A2" s="594" t="s">
        <v>182</v>
      </c>
      <c r="B2" s="594"/>
      <c r="C2" s="594"/>
      <c r="D2" s="594"/>
      <c r="E2" s="594"/>
      <c r="F2" s="594"/>
      <c r="G2" s="5"/>
      <c r="H2" s="594" t="str">
        <f t="shared" ref="H2:H7" si="0">A2</f>
        <v>INSTITUTO BRASILEIRO DE MUSEUS</v>
      </c>
      <c r="I2" s="594"/>
      <c r="J2" s="594"/>
      <c r="K2" s="594"/>
      <c r="L2" s="594"/>
      <c r="M2" s="594"/>
      <c r="N2" s="594"/>
    </row>
    <row r="3" spans="1:14" s="2" customFormat="1" ht="15.75">
      <c r="A3" s="595" t="s">
        <v>183</v>
      </c>
      <c r="B3" s="595"/>
      <c r="C3" s="595"/>
      <c r="D3" s="595"/>
      <c r="E3" s="595"/>
      <c r="F3" s="595"/>
      <c r="G3" s="7"/>
      <c r="H3" s="595" t="str">
        <f t="shared" si="0"/>
        <v>ER-MGES - Escritório de Representação Regional - Minas Gerais e Espírito Santo</v>
      </c>
      <c r="I3" s="595"/>
      <c r="J3" s="595"/>
      <c r="K3" s="595"/>
      <c r="L3" s="595"/>
      <c r="M3" s="595"/>
      <c r="N3" s="595"/>
    </row>
    <row r="4" spans="1:14" s="2" customFormat="1" ht="15.75">
      <c r="A4" s="596" t="s">
        <v>184</v>
      </c>
      <c r="B4" s="596"/>
      <c r="C4" s="596"/>
      <c r="D4" s="596"/>
      <c r="E4" s="596"/>
      <c r="F4" s="596"/>
      <c r="G4" s="8"/>
      <c r="H4" s="596" t="str">
        <f t="shared" si="0"/>
        <v>Vigia 44 horas semanais</v>
      </c>
      <c r="I4" s="596"/>
      <c r="J4" s="596"/>
      <c r="K4" s="596"/>
      <c r="L4" s="596"/>
      <c r="M4" s="596"/>
      <c r="N4" s="596"/>
    </row>
    <row r="5" spans="1:14" s="2" customFormat="1" ht="16.5" thickBot="1">
      <c r="A5" s="592" t="s">
        <v>185</v>
      </c>
      <c r="B5" s="592"/>
      <c r="C5" s="592"/>
      <c r="D5" s="592"/>
      <c r="E5" s="592"/>
      <c r="F5" s="592"/>
      <c r="G5" s="8"/>
      <c r="H5" s="592" t="str">
        <f t="shared" si="0"/>
        <v>Contrato nº 004/2018</v>
      </c>
      <c r="I5" s="592"/>
      <c r="J5" s="592"/>
      <c r="K5" s="592"/>
      <c r="L5" s="592"/>
      <c r="M5" s="592"/>
      <c r="N5" s="592"/>
    </row>
    <row r="6" spans="1:14" s="2" customFormat="1" ht="16.5" thickBot="1">
      <c r="A6" s="590" t="s">
        <v>186</v>
      </c>
      <c r="B6" s="590"/>
      <c r="C6" s="590"/>
      <c r="D6" s="590"/>
      <c r="E6" s="590"/>
      <c r="F6" s="590"/>
      <c r="G6" s="7"/>
      <c r="H6" s="590" t="str">
        <f t="shared" si="0"/>
        <v>Cálculo da Diferença a Pagar</v>
      </c>
      <c r="I6" s="590"/>
      <c r="J6" s="590"/>
      <c r="K6" s="590"/>
      <c r="L6" s="590"/>
      <c r="M6" s="590"/>
      <c r="N6" s="590"/>
    </row>
    <row r="7" spans="1:14" s="2" customFormat="1" ht="16.5" thickBot="1">
      <c r="A7" s="593" t="s">
        <v>202</v>
      </c>
      <c r="B7" s="593"/>
      <c r="C7" s="593"/>
      <c r="D7" s="593"/>
      <c r="E7" s="593"/>
      <c r="F7" s="593"/>
      <c r="G7" s="7"/>
      <c r="H7" s="593" t="str">
        <f t="shared" si="0"/>
        <v>MUSEU DO OURO</v>
      </c>
      <c r="I7" s="593"/>
      <c r="J7" s="593"/>
      <c r="K7" s="593"/>
      <c r="L7" s="593"/>
      <c r="M7" s="593"/>
      <c r="N7" s="593"/>
    </row>
    <row r="8" spans="1:14" s="2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2" customFormat="1" ht="16.5" thickBot="1">
      <c r="A9" s="3"/>
      <c r="B9" s="3"/>
      <c r="C9" s="3"/>
      <c r="D9" s="590" t="s">
        <v>188</v>
      </c>
      <c r="E9" s="590"/>
      <c r="F9" s="3"/>
      <c r="G9" s="3"/>
      <c r="H9" s="3"/>
      <c r="I9" s="591" t="s">
        <v>189</v>
      </c>
      <c r="J9" s="591"/>
      <c r="K9" s="591"/>
      <c r="L9" s="591"/>
      <c r="M9" s="591"/>
      <c r="N9" s="3"/>
    </row>
    <row r="10" spans="1:14" s="12" customFormat="1" ht="66.75" customHeight="1" thickBot="1">
      <c r="A10" s="9" t="s">
        <v>190</v>
      </c>
      <c r="B10" s="9" t="s">
        <v>191</v>
      </c>
      <c r="C10" s="9" t="s">
        <v>192</v>
      </c>
      <c r="D10" s="10" t="s">
        <v>193</v>
      </c>
      <c r="E10" s="10" t="s">
        <v>194</v>
      </c>
      <c r="F10" s="9" t="s">
        <v>195</v>
      </c>
      <c r="G10" s="11"/>
      <c r="I10" s="13" t="s">
        <v>196</v>
      </c>
      <c r="J10" s="14" t="s">
        <v>197</v>
      </c>
      <c r="K10" s="15" t="s">
        <v>198</v>
      </c>
      <c r="L10" s="14" t="s">
        <v>199</v>
      </c>
      <c r="M10" s="16" t="s">
        <v>200</v>
      </c>
    </row>
    <row r="11" spans="1:14" s="2" customFormat="1" ht="19.5" customHeight="1" thickBot="1">
      <c r="A11" s="587"/>
      <c r="B11" s="587"/>
      <c r="C11" s="587"/>
      <c r="D11" s="587"/>
      <c r="E11" s="587"/>
      <c r="F11" s="17"/>
      <c r="G11" s="6"/>
      <c r="H11" s="3"/>
      <c r="I11" s="587">
        <f>A11</f>
        <v>0</v>
      </c>
      <c r="J11" s="587"/>
      <c r="K11" s="587"/>
      <c r="L11" s="587"/>
      <c r="M11" s="587"/>
      <c r="N11" s="3"/>
    </row>
    <row r="12" spans="1:14" s="2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2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2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2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2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2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2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2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2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2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2" customFormat="1" ht="19.5" customHeight="1" thickBot="1">
      <c r="A22" s="587"/>
      <c r="B22" s="587"/>
      <c r="C22" s="587"/>
      <c r="D22" s="587"/>
      <c r="E22" s="587"/>
      <c r="F22" s="49"/>
      <c r="G22" s="6"/>
      <c r="H22" s="587">
        <f t="shared" si="3"/>
        <v>0</v>
      </c>
      <c r="I22" s="587"/>
      <c r="J22" s="587"/>
      <c r="K22" s="587"/>
      <c r="L22" s="587"/>
      <c r="M22" s="587"/>
      <c r="N22" s="3"/>
    </row>
    <row r="23" spans="1:14" s="2" customFormat="1" ht="19.5" customHeight="1">
      <c r="A23" s="18"/>
      <c r="B23" s="59"/>
      <c r="C23" s="60"/>
      <c r="D23" s="6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2" customFormat="1" ht="19.5" customHeight="1" thickBot="1">
      <c r="A24" s="39"/>
      <c r="B24" s="62"/>
      <c r="C24" s="63"/>
      <c r="D24" s="64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2" customFormat="1" ht="19.5" customHeight="1" thickBot="1">
      <c r="A25" s="587"/>
      <c r="B25" s="587"/>
      <c r="C25" s="587"/>
      <c r="D25" s="587"/>
      <c r="E25" s="587"/>
      <c r="F25" s="50"/>
      <c r="G25" s="23"/>
      <c r="H25" s="587">
        <f t="shared" si="3"/>
        <v>0</v>
      </c>
      <c r="I25" s="587"/>
      <c r="J25" s="587"/>
      <c r="K25" s="587"/>
      <c r="L25" s="587"/>
      <c r="M25" s="587"/>
      <c r="N25" s="3"/>
    </row>
    <row r="26" spans="1:14" s="2" customFormat="1" ht="19.5" customHeight="1">
      <c r="A26" s="18"/>
      <c r="B26" s="59"/>
      <c r="C26" s="60"/>
      <c r="D26" s="6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2" customFormat="1" ht="19.5" customHeight="1">
      <c r="A27" s="29"/>
      <c r="B27" s="65"/>
      <c r="C27" s="66"/>
      <c r="D27" s="67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2" customFormat="1" ht="19.5" customHeight="1">
      <c r="A28" s="29"/>
      <c r="B28" s="65"/>
      <c r="C28" s="66"/>
      <c r="D28" s="67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2" customFormat="1" ht="19.5" customHeight="1">
      <c r="A29" s="51"/>
      <c r="B29" s="65"/>
      <c r="C29" s="66"/>
      <c r="D29" s="67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2" customFormat="1" ht="19.5" customHeight="1">
      <c r="A30" s="51"/>
      <c r="B30" s="65"/>
      <c r="C30" s="66"/>
      <c r="D30" s="67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2" customFormat="1" ht="19.5" customHeight="1" thickBot="1">
      <c r="A31" s="39"/>
      <c r="B31" s="62"/>
      <c r="C31" s="63"/>
      <c r="D31" s="64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588" t="s">
        <v>45</v>
      </c>
      <c r="B32" s="588"/>
      <c r="C32" s="588"/>
      <c r="D32" s="588"/>
      <c r="E32" s="588"/>
      <c r="F32" s="52">
        <f>SUM(F12:F31)</f>
        <v>0</v>
      </c>
      <c r="G32" s="53"/>
      <c r="K32" s="55"/>
    </row>
    <row r="33" spans="1:14" s="2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6" spans="1:14" ht="15.75" thickBot="1"/>
    <row r="37" spans="1:14" ht="15.75" thickBot="1">
      <c r="A37" s="589" t="s">
        <v>201</v>
      </c>
      <c r="B37" s="589"/>
      <c r="C37" s="589"/>
      <c r="D37" s="589"/>
      <c r="E37" s="589"/>
      <c r="F37" s="589"/>
    </row>
    <row r="38" spans="1:14" ht="15.75" thickBot="1">
      <c r="A38" s="589"/>
      <c r="B38" s="589"/>
      <c r="C38" s="589"/>
      <c r="D38" s="589"/>
      <c r="E38" s="589"/>
      <c r="F38" s="589"/>
    </row>
    <row r="39" spans="1:14" ht="15.75" thickBot="1">
      <c r="A39" s="589"/>
      <c r="B39" s="589"/>
      <c r="C39" s="589"/>
      <c r="D39" s="589"/>
      <c r="E39" s="589"/>
      <c r="F39" s="589"/>
    </row>
    <row r="40" spans="1:14" ht="15.75" thickBot="1">
      <c r="A40" s="589"/>
      <c r="B40" s="589"/>
      <c r="C40" s="589"/>
      <c r="D40" s="589"/>
      <c r="E40" s="589"/>
      <c r="F40" s="589"/>
    </row>
    <row r="41" spans="1:14" ht="15.75" thickBot="1">
      <c r="A41" s="589"/>
      <c r="B41" s="589"/>
      <c r="C41" s="589"/>
      <c r="D41" s="589"/>
      <c r="E41" s="589"/>
      <c r="F41" s="589"/>
    </row>
    <row r="42" spans="1:14" ht="15.75" thickBot="1">
      <c r="A42" s="589"/>
      <c r="B42" s="589"/>
      <c r="C42" s="589"/>
      <c r="D42" s="589"/>
      <c r="E42" s="589"/>
      <c r="F42" s="589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7:F42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3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594" t="s">
        <v>182</v>
      </c>
      <c r="B2" s="594"/>
      <c r="C2" s="594"/>
      <c r="D2" s="594"/>
      <c r="E2" s="594"/>
      <c r="F2" s="594"/>
      <c r="G2" s="5"/>
      <c r="H2" s="594" t="str">
        <f t="shared" ref="H2:H7" si="0">A2</f>
        <v>INSTITUTO BRASILEIRO DE MUSEUS</v>
      </c>
      <c r="I2" s="594"/>
      <c r="J2" s="594"/>
      <c r="K2" s="594"/>
      <c r="L2" s="594"/>
      <c r="M2" s="594"/>
      <c r="N2" s="594"/>
    </row>
    <row r="3" spans="1:14" s="1" customFormat="1" ht="15.75">
      <c r="A3" s="595" t="s">
        <v>183</v>
      </c>
      <c r="B3" s="595"/>
      <c r="C3" s="595"/>
      <c r="D3" s="595"/>
      <c r="E3" s="595"/>
      <c r="F3" s="595"/>
      <c r="G3" s="7"/>
      <c r="H3" s="595" t="str">
        <f t="shared" si="0"/>
        <v>ER-MGES - Escritório de Representação Regional - Minas Gerais e Espírito Santo</v>
      </c>
      <c r="I3" s="595"/>
      <c r="J3" s="595"/>
      <c r="K3" s="595"/>
      <c r="L3" s="595"/>
      <c r="M3" s="595"/>
      <c r="N3" s="595"/>
    </row>
    <row r="4" spans="1:14" s="1" customFormat="1" ht="15.75">
      <c r="A4" s="596" t="s">
        <v>184</v>
      </c>
      <c r="B4" s="596"/>
      <c r="C4" s="596"/>
      <c r="D4" s="596"/>
      <c r="E4" s="596"/>
      <c r="F4" s="596"/>
      <c r="G4" s="8"/>
      <c r="H4" s="596" t="str">
        <f t="shared" si="0"/>
        <v>Vigia 44 horas semanais</v>
      </c>
      <c r="I4" s="596"/>
      <c r="J4" s="596"/>
      <c r="K4" s="596"/>
      <c r="L4" s="596"/>
      <c r="M4" s="596"/>
      <c r="N4" s="596"/>
    </row>
    <row r="5" spans="1:14" s="1" customFormat="1" ht="16.5" thickBot="1">
      <c r="A5" s="592" t="s">
        <v>185</v>
      </c>
      <c r="B5" s="592"/>
      <c r="C5" s="592"/>
      <c r="D5" s="592"/>
      <c r="E5" s="592"/>
      <c r="F5" s="592"/>
      <c r="G5" s="8"/>
      <c r="H5" s="592" t="str">
        <f t="shared" si="0"/>
        <v>Contrato nº 004/2018</v>
      </c>
      <c r="I5" s="592"/>
      <c r="J5" s="592"/>
      <c r="K5" s="592"/>
      <c r="L5" s="592"/>
      <c r="M5" s="592"/>
      <c r="N5" s="592"/>
    </row>
    <row r="6" spans="1:14" s="1" customFormat="1" ht="16.5" thickBot="1">
      <c r="A6" s="590" t="s">
        <v>186</v>
      </c>
      <c r="B6" s="590"/>
      <c r="C6" s="590"/>
      <c r="D6" s="590"/>
      <c r="E6" s="590"/>
      <c r="F6" s="590"/>
      <c r="G6" s="7"/>
      <c r="H6" s="590" t="str">
        <f t="shared" si="0"/>
        <v>Cálculo da Diferença a Pagar</v>
      </c>
      <c r="I6" s="590"/>
      <c r="J6" s="590"/>
      <c r="K6" s="590"/>
      <c r="L6" s="590"/>
      <c r="M6" s="590"/>
      <c r="N6" s="590"/>
    </row>
    <row r="7" spans="1:14" s="1" customFormat="1" ht="16.5" thickBot="1">
      <c r="A7" s="593" t="s">
        <v>203</v>
      </c>
      <c r="B7" s="593"/>
      <c r="C7" s="593"/>
      <c r="D7" s="593"/>
      <c r="E7" s="593"/>
      <c r="F7" s="593"/>
      <c r="G7" s="7"/>
      <c r="H7" s="593" t="str">
        <f t="shared" si="0"/>
        <v>MUSEU DO DIAMANTE</v>
      </c>
      <c r="I7" s="593"/>
      <c r="J7" s="593"/>
      <c r="K7" s="593"/>
      <c r="L7" s="593"/>
      <c r="M7" s="593"/>
      <c r="N7" s="593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590" t="s">
        <v>188</v>
      </c>
      <c r="E9" s="590"/>
      <c r="F9" s="3"/>
      <c r="G9" s="3"/>
      <c r="H9" s="3"/>
      <c r="I9" s="591" t="s">
        <v>189</v>
      </c>
      <c r="J9" s="591"/>
      <c r="K9" s="591"/>
      <c r="L9" s="591"/>
      <c r="M9" s="591"/>
      <c r="N9" s="3"/>
    </row>
    <row r="10" spans="1:14" s="12" customFormat="1" ht="66.75" customHeight="1" thickBot="1">
      <c r="A10" s="9" t="s">
        <v>190</v>
      </c>
      <c r="B10" s="9" t="s">
        <v>191</v>
      </c>
      <c r="C10" s="9" t="s">
        <v>192</v>
      </c>
      <c r="D10" s="10" t="s">
        <v>193</v>
      </c>
      <c r="E10" s="10" t="s">
        <v>194</v>
      </c>
      <c r="F10" s="9" t="s">
        <v>195</v>
      </c>
      <c r="G10" s="11"/>
      <c r="I10" s="13" t="s">
        <v>196</v>
      </c>
      <c r="J10" s="14" t="s">
        <v>197</v>
      </c>
      <c r="K10" s="15" t="s">
        <v>198</v>
      </c>
      <c r="L10" s="14" t="s">
        <v>199</v>
      </c>
      <c r="M10" s="16" t="s">
        <v>200</v>
      </c>
    </row>
    <row r="11" spans="1:14" s="1" customFormat="1" ht="19.5" customHeight="1" thickBot="1">
      <c r="A11" s="587"/>
      <c r="B11" s="587"/>
      <c r="C11" s="587"/>
      <c r="D11" s="587"/>
      <c r="E11" s="587"/>
      <c r="F11" s="17"/>
      <c r="G11" s="6"/>
      <c r="H11" s="3"/>
      <c r="I11" s="587">
        <f>A11</f>
        <v>0</v>
      </c>
      <c r="J11" s="587"/>
      <c r="K11" s="587"/>
      <c r="L11" s="587"/>
      <c r="M11" s="587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9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68"/>
      <c r="K12" s="26"/>
      <c r="L12" s="69"/>
      <c r="M12" s="70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71"/>
      <c r="K13" s="36"/>
      <c r="L13" s="72"/>
      <c r="M13" s="73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71"/>
      <c r="K14" s="36"/>
      <c r="L14" s="72"/>
      <c r="M14" s="73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71"/>
      <c r="K15" s="36"/>
      <c r="L15" s="72"/>
      <c r="M15" s="73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71"/>
      <c r="K16" s="36"/>
      <c r="L16" s="72"/>
      <c r="M16" s="73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71"/>
      <c r="K17" s="36"/>
      <c r="L17" s="72"/>
      <c r="M17" s="73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71"/>
      <c r="K18" s="36"/>
      <c r="L18" s="72"/>
      <c r="M18" s="73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71"/>
      <c r="K19" s="36"/>
      <c r="L19" s="72"/>
      <c r="M19" s="73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71"/>
      <c r="K20" s="36"/>
      <c r="L20" s="72"/>
      <c r="M20" s="73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74"/>
      <c r="K21" s="46"/>
      <c r="L21" s="75"/>
      <c r="M21" s="76">
        <f t="shared" si="4"/>
        <v>0</v>
      </c>
      <c r="N21" s="3"/>
    </row>
    <row r="22" spans="1:14" s="1" customFormat="1" ht="19.5" customHeight="1" thickBot="1">
      <c r="A22" s="587"/>
      <c r="B22" s="587"/>
      <c r="C22" s="587"/>
      <c r="D22" s="587"/>
      <c r="E22" s="587"/>
      <c r="F22" s="49"/>
      <c r="G22" s="6"/>
      <c r="H22" s="587">
        <f t="shared" si="3"/>
        <v>0</v>
      </c>
      <c r="I22" s="587"/>
      <c r="J22" s="587"/>
      <c r="K22" s="587"/>
      <c r="L22" s="587"/>
      <c r="M22" s="587"/>
      <c r="N22" s="3"/>
    </row>
    <row r="23" spans="1:14" s="1" customFormat="1" ht="19.5" customHeight="1">
      <c r="A23" s="18"/>
      <c r="B23" s="19"/>
      <c r="C23" s="20"/>
      <c r="D23" s="21"/>
      <c r="E23" s="32">
        <f t="shared" si="1"/>
        <v>0</v>
      </c>
      <c r="F23" s="22">
        <f>E23-C23</f>
        <v>0</v>
      </c>
      <c r="G23" s="23"/>
      <c r="H23" s="18">
        <f t="shared" si="3"/>
        <v>0</v>
      </c>
      <c r="I23" s="24"/>
      <c r="J23" s="68"/>
      <c r="K23" s="26"/>
      <c r="L23" s="69"/>
      <c r="M23" s="70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32">
        <f t="shared" si="1"/>
        <v>0</v>
      </c>
      <c r="F24" s="43">
        <f>E24-C24</f>
        <v>0</v>
      </c>
      <c r="G24" s="23"/>
      <c r="H24" s="39">
        <f t="shared" si="3"/>
        <v>0</v>
      </c>
      <c r="I24" s="44"/>
      <c r="J24" s="74"/>
      <c r="K24" s="46"/>
      <c r="L24" s="75"/>
      <c r="M24" s="76">
        <f>K24*L24</f>
        <v>0</v>
      </c>
      <c r="N24" s="3"/>
    </row>
    <row r="25" spans="1:14" s="1" customFormat="1" ht="19.5" customHeight="1" thickBot="1">
      <c r="A25" s="587"/>
      <c r="B25" s="587"/>
      <c r="C25" s="587"/>
      <c r="D25" s="587"/>
      <c r="E25" s="587"/>
      <c r="F25" s="50"/>
      <c r="G25" s="23"/>
      <c r="H25" s="587">
        <f t="shared" si="3"/>
        <v>0</v>
      </c>
      <c r="I25" s="587"/>
      <c r="J25" s="587"/>
      <c r="K25" s="587"/>
      <c r="L25" s="587"/>
      <c r="M25" s="587"/>
      <c r="N25" s="3"/>
    </row>
    <row r="26" spans="1:14" s="1" customFormat="1" ht="19.5" customHeight="1">
      <c r="A26" s="18"/>
      <c r="B26" s="19"/>
      <c r="C26" s="20"/>
      <c r="D26" s="21"/>
      <c r="E26" s="32">
        <f t="shared" si="1"/>
        <v>0</v>
      </c>
      <c r="F26" s="22">
        <f t="shared" ref="F26:F31" si="5">E26-C26</f>
        <v>0</v>
      </c>
      <c r="G26" s="23"/>
      <c r="H26" s="18">
        <f t="shared" si="3"/>
        <v>0</v>
      </c>
      <c r="I26" s="24"/>
      <c r="J26" s="68"/>
      <c r="K26" s="26"/>
      <c r="L26" s="69"/>
      <c r="M26" s="70">
        <f t="shared" ref="M26:M31" si="6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1"/>
        <v>0</v>
      </c>
      <c r="F27" s="33">
        <f t="shared" si="5"/>
        <v>0</v>
      </c>
      <c r="G27" s="23"/>
      <c r="H27" s="29">
        <f t="shared" si="3"/>
        <v>0</v>
      </c>
      <c r="I27" s="34"/>
      <c r="J27" s="71"/>
      <c r="K27" s="36"/>
      <c r="L27" s="72"/>
      <c r="M27" s="73">
        <f t="shared" si="6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1"/>
        <v>0</v>
      </c>
      <c r="F28" s="33">
        <f t="shared" si="5"/>
        <v>0</v>
      </c>
      <c r="G28" s="23"/>
      <c r="H28" s="29">
        <f t="shared" si="3"/>
        <v>0</v>
      </c>
      <c r="I28" s="34"/>
      <c r="J28" s="71"/>
      <c r="K28" s="36"/>
      <c r="L28" s="72"/>
      <c r="M28" s="73">
        <f t="shared" si="6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1"/>
        <v>0</v>
      </c>
      <c r="F29" s="33">
        <f t="shared" si="5"/>
        <v>0</v>
      </c>
      <c r="G29" s="23"/>
      <c r="H29" s="51">
        <f t="shared" si="3"/>
        <v>0</v>
      </c>
      <c r="I29" s="34"/>
      <c r="J29" s="71"/>
      <c r="K29" s="36"/>
      <c r="L29" s="72"/>
      <c r="M29" s="73">
        <f t="shared" si="6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v>0</v>
      </c>
      <c r="F30" s="33">
        <f t="shared" si="5"/>
        <v>0</v>
      </c>
      <c r="G30" s="23"/>
      <c r="H30" s="51">
        <f t="shared" si="3"/>
        <v>0</v>
      </c>
      <c r="I30" s="34"/>
      <c r="J30" s="71"/>
      <c r="K30" s="36"/>
      <c r="L30" s="72"/>
      <c r="M30" s="73">
        <f t="shared" si="6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32">
        <v>0</v>
      </c>
      <c r="F31" s="43">
        <f t="shared" si="5"/>
        <v>0</v>
      </c>
      <c r="G31" s="23"/>
      <c r="H31" s="39">
        <f t="shared" si="3"/>
        <v>0</v>
      </c>
      <c r="I31" s="44"/>
      <c r="J31" s="74"/>
      <c r="K31" s="46"/>
      <c r="L31" s="75"/>
      <c r="M31" s="76">
        <f t="shared" si="6"/>
        <v>0</v>
      </c>
      <c r="N31" s="3"/>
    </row>
    <row r="32" spans="1:14" s="54" customFormat="1" ht="19.5" thickBot="1">
      <c r="A32" s="588" t="s">
        <v>45</v>
      </c>
      <c r="B32" s="588"/>
      <c r="C32" s="588"/>
      <c r="D32" s="588"/>
      <c r="E32" s="588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7" spans="1:14" ht="15.75" thickBot="1"/>
    <row r="38" spans="1:14" ht="15.75" thickBot="1">
      <c r="A38" s="589" t="s">
        <v>201</v>
      </c>
      <c r="B38" s="589"/>
      <c r="C38" s="589"/>
      <c r="D38" s="589"/>
      <c r="E38" s="589"/>
      <c r="F38" s="589"/>
    </row>
    <row r="39" spans="1:14" ht="15.75" thickBot="1">
      <c r="A39" s="589"/>
      <c r="B39" s="589"/>
      <c r="C39" s="589"/>
      <c r="D39" s="589"/>
      <c r="E39" s="589"/>
      <c r="F39" s="589"/>
    </row>
    <row r="40" spans="1:14" ht="39" customHeight="1" thickBot="1">
      <c r="A40" s="589"/>
      <c r="B40" s="589"/>
      <c r="C40" s="589"/>
      <c r="D40" s="589"/>
      <c r="E40" s="589"/>
      <c r="F40" s="589"/>
    </row>
    <row r="41" spans="1:14" ht="15.75" thickBot="1">
      <c r="A41" s="589"/>
      <c r="B41" s="589"/>
      <c r="C41" s="589"/>
      <c r="D41" s="589"/>
      <c r="E41" s="589"/>
      <c r="F41" s="589"/>
    </row>
    <row r="42" spans="1:14" ht="15.75" thickBot="1">
      <c r="A42" s="589"/>
      <c r="B42" s="589"/>
      <c r="C42" s="589"/>
      <c r="D42" s="589"/>
      <c r="E42" s="589"/>
      <c r="F42" s="589"/>
    </row>
    <row r="43" spans="1:14" ht="40.9" customHeight="1" thickBot="1">
      <c r="A43" s="589"/>
      <c r="B43" s="589"/>
      <c r="C43" s="589"/>
      <c r="D43" s="589"/>
      <c r="E43" s="589"/>
      <c r="F43" s="589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8:F43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7891-636D-468D-A671-B569E3CECFA3}">
  <sheetPr>
    <tabColor rgb="FFE6AB9E"/>
    <pageSetUpPr fitToPage="1"/>
  </sheetPr>
  <dimension ref="D2:N12"/>
  <sheetViews>
    <sheetView topLeftCell="C1" workbookViewId="0">
      <selection activeCell="K4" sqref="K4:K5"/>
    </sheetView>
  </sheetViews>
  <sheetFormatPr defaultRowHeight="15"/>
  <cols>
    <col min="1" max="1" width="9.140625" style="159"/>
    <col min="2" max="2" width="16.7109375" style="159" customWidth="1"/>
    <col min="3" max="3" width="9.140625" style="159"/>
    <col min="4" max="4" width="8.42578125" style="159" customWidth="1"/>
    <col min="5" max="5" width="21.85546875" style="159" customWidth="1"/>
    <col min="6" max="6" width="18" style="159" customWidth="1"/>
    <col min="7" max="7" width="17.7109375" style="159" customWidth="1"/>
    <col min="8" max="8" width="25" style="159" customWidth="1"/>
    <col min="9" max="9" width="23.140625" style="159" customWidth="1"/>
    <col min="10" max="10" width="17.7109375" style="159" customWidth="1"/>
    <col min="11" max="11" width="16.140625" style="159" customWidth="1"/>
    <col min="12" max="12" width="18.7109375" style="159" customWidth="1"/>
    <col min="13" max="13" width="3.28515625" style="159" customWidth="1"/>
    <col min="14" max="14" width="26.28515625" style="159" customWidth="1"/>
    <col min="15" max="16384" width="9.140625" style="159"/>
  </cols>
  <sheetData>
    <row r="2" spans="4:14" ht="24" customHeight="1">
      <c r="E2" s="160"/>
      <c r="H2" s="163"/>
      <c r="I2" s="164"/>
      <c r="J2" s="164"/>
    </row>
    <row r="3" spans="4:14" ht="65.25" customHeight="1">
      <c r="D3" s="229" t="s">
        <v>204</v>
      </c>
      <c r="E3" s="229" t="s">
        <v>205</v>
      </c>
      <c r="F3" s="229" t="s">
        <v>206</v>
      </c>
      <c r="G3" s="229" t="s">
        <v>207</v>
      </c>
      <c r="H3" s="229" t="s">
        <v>208</v>
      </c>
      <c r="I3" s="229" t="s">
        <v>209</v>
      </c>
      <c r="J3" s="229" t="s">
        <v>210</v>
      </c>
      <c r="K3" s="229" t="s">
        <v>211</v>
      </c>
    </row>
    <row r="4" spans="4:14" ht="36.75" customHeight="1">
      <c r="D4" s="604">
        <v>1</v>
      </c>
      <c r="E4" s="599" t="s">
        <v>212</v>
      </c>
      <c r="F4" s="599" t="s">
        <v>213</v>
      </c>
      <c r="G4" s="599" t="s">
        <v>214</v>
      </c>
      <c r="H4" s="599">
        <f>'Serviços de Vigia'!I156</f>
        <v>18</v>
      </c>
      <c r="I4" s="597">
        <f>'Serviços de Vigia'!I154</f>
        <v>0</v>
      </c>
      <c r="J4" s="597">
        <f>I4*H4</f>
        <v>0</v>
      </c>
      <c r="K4" s="597">
        <f>J4*11</f>
        <v>0</v>
      </c>
    </row>
    <row r="5" spans="4:14" ht="54.75" customHeight="1">
      <c r="D5" s="605"/>
      <c r="E5" s="600"/>
      <c r="F5" s="600"/>
      <c r="G5" s="600"/>
      <c r="H5" s="600"/>
      <c r="I5" s="598"/>
      <c r="J5" s="598"/>
      <c r="K5" s="598"/>
    </row>
    <row r="6" spans="4:14">
      <c r="D6" s="601" t="s">
        <v>215</v>
      </c>
      <c r="E6" s="602"/>
      <c r="F6" s="602"/>
      <c r="G6" s="602"/>
      <c r="H6" s="602"/>
      <c r="I6" s="603"/>
      <c r="J6" s="442"/>
      <c r="K6" s="442"/>
      <c r="L6" s="169"/>
      <c r="N6" s="169"/>
    </row>
    <row r="8" spans="4:14">
      <c r="K8" s="169"/>
    </row>
    <row r="10" spans="4:14" ht="24" customHeight="1"/>
    <row r="11" spans="4:14" ht="25.5" customHeight="1"/>
    <row r="12" spans="4:14" ht="21" customHeight="1"/>
  </sheetData>
  <mergeCells count="9">
    <mergeCell ref="J4:J5"/>
    <mergeCell ref="K4:K5"/>
    <mergeCell ref="E4:E5"/>
    <mergeCell ref="D6:I6"/>
    <mergeCell ref="D4:D5"/>
    <mergeCell ref="F4:F5"/>
    <mergeCell ref="G4:G5"/>
    <mergeCell ref="H4:H5"/>
    <mergeCell ref="I4:I5"/>
  </mergeCells>
  <pageMargins left="0.511811024" right="0.511811024" top="0.78740157499999996" bottom="0.78740157499999996" header="0.31496062000000002" footer="0.31496062000000002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IBRAM</dc:creator>
  <cp:keywords/>
  <dc:description/>
  <cp:lastModifiedBy/>
  <cp:revision/>
  <dcterms:created xsi:type="dcterms:W3CDTF">2018-07-29T12:10:15Z</dcterms:created>
  <dcterms:modified xsi:type="dcterms:W3CDTF">2026-01-22T17:48:05Z</dcterms:modified>
  <cp:category/>
  <cp:contentStatus/>
</cp:coreProperties>
</file>