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nalu.ANA_NOTEBOOK\Meu Drive\ANA\TRABALHOS\1000_RESTAURAÇÃO\1053_CONSULTORIA IPHAN-UNESCO\1053_PROJETOS\1053_SABARÁ_MUSEU DO OURO\1053_MDO_CASARÃO_PLANILHA_2025\"/>
    </mc:Choice>
  </mc:AlternateContent>
  <xr:revisionPtr revIDLastSave="0" documentId="13_ncr:1_{816348B9-237B-4FC5-9F45-453FF644ED63}" xr6:coauthVersionLast="47" xr6:coauthVersionMax="47" xr10:uidLastSave="{00000000-0000-0000-0000-000000000000}"/>
  <bookViews>
    <workbookView xWindow="-28920" yWindow="-1065" windowWidth="29040" windowHeight="15720" tabRatio="748" xr2:uid="{00000000-000D-0000-FFFF-FFFF00000000}"/>
  </bookViews>
  <sheets>
    <sheet name="ORÇAMENTO RESUMIDO" sheetId="12" r:id="rId1"/>
    <sheet name="ORÇAMENTO SINTÉTICO" sheetId="15" r:id="rId2"/>
    <sheet name="COMPOSIÇÕES" sheetId="19" r:id="rId3"/>
    <sheet name="BDI SERVIÇOS" sheetId="4" r:id="rId4"/>
    <sheet name="BDI EQUIP." sheetId="13" r:id="rId5"/>
    <sheet name="ENCARGOS" sheetId="5" r:id="rId6"/>
    <sheet name="CRONOGRAMA" sheetId="17" r:id="rId7"/>
  </sheets>
  <definedNames>
    <definedName name="_xlnm.Print_Area" localSheetId="5">ENCARGOS!$A$1:$L$40</definedName>
    <definedName name="OLE_LINK1" localSheetId="4">#REF!</definedName>
    <definedName name="OLE_LINK1" localSheetId="3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3" l="1"/>
  <c r="C11" i="13"/>
  <c r="H238" i="15" l="1"/>
  <c r="I238" i="15" s="1"/>
  <c r="H236" i="15"/>
  <c r="I236" i="15" s="1"/>
  <c r="H235" i="15"/>
  <c r="I235" i="15" s="1"/>
  <c r="H234" i="15"/>
  <c r="I234" i="15" s="1"/>
  <c r="H233" i="15"/>
  <c r="I233" i="15" s="1"/>
  <c r="H232" i="15"/>
  <c r="I232" i="15" s="1"/>
  <c r="H230" i="15"/>
  <c r="I230" i="15" s="1"/>
  <c r="H229" i="15"/>
  <c r="I229" i="15" s="1"/>
  <c r="H228" i="15"/>
  <c r="I228" i="15" s="1"/>
  <c r="H227" i="15"/>
  <c r="I227" i="15" s="1"/>
  <c r="H226" i="15"/>
  <c r="I226" i="15" s="1"/>
  <c r="H225" i="15"/>
  <c r="I225" i="15" s="1"/>
  <c r="H224" i="15"/>
  <c r="I224" i="15" s="1"/>
  <c r="H223" i="15"/>
  <c r="I223" i="15" s="1"/>
  <c r="H222" i="15"/>
  <c r="I222" i="15" s="1"/>
  <c r="H221" i="15"/>
  <c r="I221" i="15" s="1"/>
  <c r="H220" i="15"/>
  <c r="I220" i="15" s="1"/>
  <c r="H219" i="15"/>
  <c r="I219" i="15" s="1"/>
  <c r="H217" i="15"/>
  <c r="I217" i="15" s="1"/>
  <c r="H216" i="15"/>
  <c r="I216" i="15" s="1"/>
  <c r="H215" i="15"/>
  <c r="I215" i="15" s="1"/>
  <c r="H214" i="15"/>
  <c r="I214" i="15" s="1"/>
  <c r="H213" i="15"/>
  <c r="I213" i="15" s="1"/>
  <c r="H212" i="15"/>
  <c r="I212" i="15" s="1"/>
  <c r="H211" i="15"/>
  <c r="I211" i="15" s="1"/>
  <c r="H210" i="15"/>
  <c r="I210" i="15" s="1"/>
  <c r="H209" i="15"/>
  <c r="I209" i="15" s="1"/>
  <c r="H207" i="15"/>
  <c r="I207" i="15" s="1"/>
  <c r="H206" i="15"/>
  <c r="I206" i="15" s="1"/>
  <c r="H205" i="15"/>
  <c r="I205" i="15" s="1"/>
  <c r="H204" i="15"/>
  <c r="I204" i="15" s="1"/>
  <c r="H203" i="15"/>
  <c r="I203" i="15" s="1"/>
  <c r="H202" i="15"/>
  <c r="I202" i="15" s="1"/>
  <c r="H201" i="15"/>
  <c r="I201" i="15" s="1"/>
  <c r="H200" i="15"/>
  <c r="I200" i="15" s="1"/>
  <c r="H199" i="15"/>
  <c r="I199" i="15" s="1"/>
  <c r="H198" i="15"/>
  <c r="I198" i="15" s="1"/>
  <c r="H197" i="15"/>
  <c r="I197" i="15" s="1"/>
  <c r="H196" i="15"/>
  <c r="I196" i="15" s="1"/>
  <c r="H195" i="15"/>
  <c r="I195" i="15" s="1"/>
  <c r="H194" i="15"/>
  <c r="I194" i="15" s="1"/>
  <c r="H193" i="15"/>
  <c r="I193" i="15" s="1"/>
  <c r="H192" i="15"/>
  <c r="I192" i="15" s="1"/>
  <c r="H190" i="15"/>
  <c r="I190" i="15" s="1"/>
  <c r="H189" i="15"/>
  <c r="I189" i="15" s="1"/>
  <c r="H188" i="15"/>
  <c r="I188" i="15" s="1"/>
  <c r="H187" i="15"/>
  <c r="I187" i="15" s="1"/>
  <c r="H186" i="15"/>
  <c r="I186" i="15" s="1"/>
  <c r="H185" i="15"/>
  <c r="I185" i="15" s="1"/>
  <c r="H184" i="15"/>
  <c r="I184" i="15" s="1"/>
  <c r="H183" i="15"/>
  <c r="I183" i="15" s="1"/>
  <c r="H182" i="15"/>
  <c r="I182" i="15" s="1"/>
  <c r="H181" i="15"/>
  <c r="I181" i="15" s="1"/>
  <c r="H180" i="15"/>
  <c r="I180" i="15" s="1"/>
  <c r="H178" i="15"/>
  <c r="I178" i="15" s="1"/>
  <c r="H177" i="15"/>
  <c r="I177" i="15" s="1"/>
  <c r="H176" i="15"/>
  <c r="I176" i="15" s="1"/>
  <c r="H174" i="15"/>
  <c r="I174" i="15" s="1"/>
  <c r="H172" i="15"/>
  <c r="I172" i="15" s="1"/>
  <c r="H170" i="15"/>
  <c r="I170" i="15" s="1"/>
  <c r="H168" i="15"/>
  <c r="I168" i="15" s="1"/>
  <c r="H167" i="15"/>
  <c r="I167" i="15" s="1"/>
  <c r="H166" i="15"/>
  <c r="I166" i="15" s="1"/>
  <c r="H165" i="15"/>
  <c r="I165" i="15" s="1"/>
  <c r="H164" i="15"/>
  <c r="I164" i="15" s="1"/>
  <c r="H162" i="15"/>
  <c r="I162" i="15" s="1"/>
  <c r="H161" i="15"/>
  <c r="I161" i="15" s="1"/>
  <c r="H160" i="15"/>
  <c r="I160" i="15" s="1"/>
  <c r="H159" i="15"/>
  <c r="I159" i="15" s="1"/>
  <c r="H158" i="15"/>
  <c r="I158" i="15" s="1"/>
  <c r="H157" i="15"/>
  <c r="I157" i="15" s="1"/>
  <c r="H156" i="15"/>
  <c r="I156" i="15" s="1"/>
  <c r="H155" i="15"/>
  <c r="I155" i="15" s="1"/>
  <c r="H154" i="15"/>
  <c r="I154" i="15" s="1"/>
  <c r="H153" i="15"/>
  <c r="I153" i="15" s="1"/>
  <c r="H151" i="15"/>
  <c r="I151" i="15" s="1"/>
  <c r="H150" i="15"/>
  <c r="I150" i="15" s="1"/>
  <c r="H149" i="15"/>
  <c r="I149" i="15" s="1"/>
  <c r="H148" i="15"/>
  <c r="I148" i="15" s="1"/>
  <c r="H147" i="15"/>
  <c r="I147" i="15" s="1"/>
  <c r="H146" i="15"/>
  <c r="I146" i="15" s="1"/>
  <c r="H145" i="15"/>
  <c r="I145" i="15" s="1"/>
  <c r="H144" i="15"/>
  <c r="I144" i="15" s="1"/>
  <c r="H143" i="15"/>
  <c r="I143" i="15" s="1"/>
  <c r="H142" i="15"/>
  <c r="I142" i="15" s="1"/>
  <c r="H141" i="15"/>
  <c r="I141" i="15" s="1"/>
  <c r="H140" i="15"/>
  <c r="I140" i="15" s="1"/>
  <c r="H139" i="15"/>
  <c r="I139" i="15" s="1"/>
  <c r="H136" i="15"/>
  <c r="I136" i="15" s="1"/>
  <c r="H135" i="15"/>
  <c r="I135" i="15" s="1"/>
  <c r="H134" i="15"/>
  <c r="I134" i="15" s="1"/>
  <c r="H133" i="15"/>
  <c r="I133" i="15" s="1"/>
  <c r="H132" i="15"/>
  <c r="I132" i="15" s="1"/>
  <c r="H131" i="15"/>
  <c r="I131" i="15" s="1"/>
  <c r="H130" i="15"/>
  <c r="I130" i="15" s="1"/>
  <c r="H129" i="15"/>
  <c r="I129" i="15" s="1"/>
  <c r="H128" i="15"/>
  <c r="I128" i="15" s="1"/>
  <c r="H127" i="15"/>
  <c r="I127" i="15" s="1"/>
  <c r="H126" i="15"/>
  <c r="I126" i="15" s="1"/>
  <c r="H125" i="15"/>
  <c r="I125" i="15" s="1"/>
  <c r="H124" i="15"/>
  <c r="I124" i="15" s="1"/>
  <c r="H123" i="15"/>
  <c r="I123" i="15" s="1"/>
  <c r="H121" i="15"/>
  <c r="I121" i="15" s="1"/>
  <c r="H120" i="15"/>
  <c r="I120" i="15" s="1"/>
  <c r="H118" i="15"/>
  <c r="I118" i="15" s="1"/>
  <c r="H117" i="15"/>
  <c r="I117" i="15" s="1"/>
  <c r="H116" i="15"/>
  <c r="I116" i="15" s="1"/>
  <c r="H115" i="15"/>
  <c r="I115" i="15" s="1"/>
  <c r="H114" i="15"/>
  <c r="I114" i="15" s="1"/>
  <c r="H113" i="15"/>
  <c r="I113" i="15" s="1"/>
  <c r="H111" i="15"/>
  <c r="I111" i="15" s="1"/>
  <c r="H110" i="15"/>
  <c r="I110" i="15" s="1"/>
  <c r="H109" i="15"/>
  <c r="I109" i="15" s="1"/>
  <c r="H108" i="15"/>
  <c r="I108" i="15" s="1"/>
  <c r="H107" i="15"/>
  <c r="I107" i="15" s="1"/>
  <c r="H106" i="15"/>
  <c r="I106" i="15" s="1"/>
  <c r="H105" i="15"/>
  <c r="I105" i="15" s="1"/>
  <c r="H104" i="15"/>
  <c r="I104" i="15" s="1"/>
  <c r="H103" i="15"/>
  <c r="I103" i="15" s="1"/>
  <c r="H102" i="15"/>
  <c r="I102" i="15" s="1"/>
  <c r="H100" i="15"/>
  <c r="I100" i="15" s="1"/>
  <c r="H99" i="15"/>
  <c r="I99" i="15" s="1"/>
  <c r="H98" i="15"/>
  <c r="I98" i="15" s="1"/>
  <c r="H97" i="15"/>
  <c r="I97" i="15" s="1"/>
  <c r="H96" i="15"/>
  <c r="I96" i="15" s="1"/>
  <c r="H95" i="15"/>
  <c r="I95" i="15" s="1"/>
  <c r="H93" i="15"/>
  <c r="I93" i="15" s="1"/>
  <c r="H92" i="15"/>
  <c r="I92" i="15" s="1"/>
  <c r="H91" i="15"/>
  <c r="I91" i="15" s="1"/>
  <c r="H89" i="15"/>
  <c r="I89" i="15" s="1"/>
  <c r="H88" i="15"/>
  <c r="I88" i="15" s="1"/>
  <c r="H87" i="15"/>
  <c r="I87" i="15" s="1"/>
  <c r="H86" i="15"/>
  <c r="I86" i="15" s="1"/>
  <c r="H85" i="15"/>
  <c r="I85" i="15" s="1"/>
  <c r="H84" i="15"/>
  <c r="I84" i="15" s="1"/>
  <c r="H83" i="15"/>
  <c r="I83" i="15" s="1"/>
  <c r="H82" i="15"/>
  <c r="I82" i="15" s="1"/>
  <c r="H81" i="15"/>
  <c r="I81" i="15" s="1"/>
  <c r="H80" i="15"/>
  <c r="I80" i="15" s="1"/>
  <c r="H79" i="15"/>
  <c r="I79" i="15" s="1"/>
  <c r="H77" i="15"/>
  <c r="I77" i="15" s="1"/>
  <c r="H76" i="15"/>
  <c r="I76" i="15" s="1"/>
  <c r="H75" i="15"/>
  <c r="I75" i="15" s="1"/>
  <c r="H74" i="15"/>
  <c r="I74" i="15" s="1"/>
  <c r="H73" i="15"/>
  <c r="I73" i="15" s="1"/>
  <c r="H72" i="15"/>
  <c r="I72" i="15" s="1"/>
  <c r="H71" i="15"/>
  <c r="I71" i="15" s="1"/>
  <c r="H70" i="15"/>
  <c r="I70" i="15" s="1"/>
  <c r="H69" i="15"/>
  <c r="I69" i="15" s="1"/>
  <c r="H68" i="15"/>
  <c r="I68" i="15" s="1"/>
  <c r="H67" i="15"/>
  <c r="I67" i="15" s="1"/>
  <c r="H66" i="15"/>
  <c r="I66" i="15" s="1"/>
  <c r="H65" i="15"/>
  <c r="I65" i="15" s="1"/>
  <c r="H64" i="15"/>
  <c r="I64" i="15" s="1"/>
  <c r="H63" i="15"/>
  <c r="I63" i="15" s="1"/>
  <c r="H62" i="15"/>
  <c r="I62" i="15" s="1"/>
  <c r="H61" i="15"/>
  <c r="I61" i="15" s="1"/>
  <c r="H60" i="15"/>
  <c r="I60" i="15" s="1"/>
  <c r="H59" i="15"/>
  <c r="I59" i="15" s="1"/>
  <c r="H58" i="15"/>
  <c r="I58" i="15" s="1"/>
  <c r="H57" i="15"/>
  <c r="I57" i="15" s="1"/>
  <c r="H56" i="15"/>
  <c r="I56" i="15" s="1"/>
  <c r="H55" i="15"/>
  <c r="I55" i="15" s="1"/>
  <c r="H54" i="15"/>
  <c r="I54" i="15" s="1"/>
  <c r="H52" i="15"/>
  <c r="I52" i="15" s="1"/>
  <c r="H51" i="15"/>
  <c r="I51" i="15" s="1"/>
  <c r="H50" i="15"/>
  <c r="I50" i="15" s="1"/>
  <c r="H49" i="15"/>
  <c r="I49" i="15" s="1"/>
  <c r="H48" i="15"/>
  <c r="I48" i="15" s="1"/>
  <c r="H47" i="15"/>
  <c r="I47" i="15" s="1"/>
  <c r="H46" i="15"/>
  <c r="I46" i="15" s="1"/>
  <c r="H45" i="15"/>
  <c r="I45" i="15" s="1"/>
  <c r="H44" i="15"/>
  <c r="I44" i="15" s="1"/>
  <c r="H43" i="15"/>
  <c r="I43" i="15" s="1"/>
  <c r="H42" i="15"/>
  <c r="I42" i="15" s="1"/>
  <c r="H41" i="15"/>
  <c r="I41" i="15" s="1"/>
  <c r="H40" i="15"/>
  <c r="I40" i="15" s="1"/>
  <c r="H39" i="15"/>
  <c r="I39" i="15" s="1"/>
  <c r="H38" i="15"/>
  <c r="I38" i="15" s="1"/>
  <c r="H36" i="15"/>
  <c r="I36" i="15" s="1"/>
  <c r="H35" i="15"/>
  <c r="I35" i="15" s="1"/>
  <c r="H34" i="15"/>
  <c r="I34" i="15" s="1"/>
  <c r="H33" i="15"/>
  <c r="I33" i="15" s="1"/>
  <c r="H32" i="15"/>
  <c r="I32" i="15" s="1"/>
  <c r="H31" i="15"/>
  <c r="I31" i="15" s="1"/>
  <c r="H30" i="15"/>
  <c r="I30" i="15" s="1"/>
  <c r="H29" i="15"/>
  <c r="I29" i="15" s="1"/>
  <c r="H28" i="15"/>
  <c r="I28" i="15" s="1"/>
  <c r="H27" i="15"/>
  <c r="I27" i="15" s="1"/>
  <c r="H26" i="15"/>
  <c r="I26" i="15" s="1"/>
  <c r="H25" i="15"/>
  <c r="I25" i="15" s="1"/>
  <c r="H24" i="15"/>
  <c r="I24" i="15" s="1"/>
  <c r="H23" i="15"/>
  <c r="I23" i="15" s="1"/>
  <c r="H22" i="15"/>
  <c r="I22" i="15" s="1"/>
  <c r="H21" i="15"/>
  <c r="I21" i="15" s="1"/>
  <c r="H20" i="15"/>
  <c r="I20" i="15" s="1"/>
  <c r="H19" i="15"/>
  <c r="I19" i="15" s="1"/>
  <c r="H18" i="15"/>
  <c r="I18" i="15" s="1"/>
  <c r="H17" i="15"/>
  <c r="I17" i="15" s="1"/>
  <c r="H15" i="15"/>
  <c r="I15" i="15" s="1"/>
  <c r="H14" i="15"/>
  <c r="I14" i="15" s="1"/>
  <c r="H12" i="15"/>
  <c r="I12" i="15" s="1"/>
  <c r="H90" i="15" l="1"/>
  <c r="I90" i="15" s="1"/>
  <c r="H231" i="15"/>
  <c r="I231" i="15" s="1"/>
  <c r="H37" i="15"/>
  <c r="I37" i="15" s="1"/>
  <c r="H179" i="15"/>
  <c r="I179" i="15" s="1"/>
  <c r="H122" i="15"/>
  <c r="I122" i="15" s="1"/>
  <c r="H13" i="15"/>
  <c r="I13" i="15" s="1"/>
  <c r="H94" i="15"/>
  <c r="I94" i="15" s="1"/>
  <c r="H175" i="15"/>
  <c r="I175" i="15" s="1"/>
  <c r="H112" i="15"/>
  <c r="I112" i="15" s="1"/>
  <c r="H11" i="15"/>
  <c r="I11" i="15" s="1"/>
  <c r="H16" i="15"/>
  <c r="I16" i="15" s="1"/>
  <c r="H208" i="15"/>
  <c r="I208" i="15" s="1"/>
  <c r="H152" i="15"/>
  <c r="I152" i="15" s="1"/>
  <c r="H171" i="15"/>
  <c r="I171" i="15" s="1"/>
  <c r="H163" i="15"/>
  <c r="I163" i="15" s="1"/>
  <c r="H78" i="15"/>
  <c r="I78" i="15" s="1"/>
  <c r="H138" i="15"/>
  <c r="I138" i="15" s="1"/>
  <c r="H119" i="15"/>
  <c r="I119" i="15" s="1"/>
  <c r="H218" i="15"/>
  <c r="I218" i="15" s="1"/>
  <c r="H191" i="15"/>
  <c r="I191" i="15" s="1"/>
  <c r="H53" i="15"/>
  <c r="I53" i="15" s="1"/>
  <c r="H169" i="15"/>
  <c r="I169" i="15" s="1"/>
  <c r="H173" i="15"/>
  <c r="I173" i="15" s="1"/>
  <c r="H237" i="15"/>
  <c r="I237" i="15" s="1"/>
  <c r="H101" i="15"/>
  <c r="I101" i="15" s="1"/>
  <c r="H137" i="15" l="1"/>
  <c r="I137" i="15" s="1"/>
  <c r="J7" i="15" s="1"/>
  <c r="J169" i="15" l="1"/>
  <c r="J11" i="15"/>
  <c r="J237" i="15"/>
  <c r="J122" i="15"/>
  <c r="J13" i="15"/>
  <c r="J163" i="15"/>
  <c r="J53" i="15"/>
  <c r="J90" i="15"/>
  <c r="J171" i="15"/>
  <c r="J101" i="15"/>
  <c r="J231" i="15"/>
  <c r="J112" i="15"/>
  <c r="J179" i="15"/>
  <c r="J175" i="15"/>
  <c r="J16" i="15"/>
  <c r="J208" i="15"/>
  <c r="J152" i="15"/>
  <c r="J37" i="15"/>
  <c r="J78" i="15"/>
  <c r="J119" i="15"/>
  <c r="J195" i="15"/>
  <c r="J219" i="15"/>
  <c r="J155" i="15"/>
  <c r="J203" i="15"/>
  <c r="J235" i="15"/>
  <c r="J223" i="15"/>
  <c r="J215" i="15"/>
  <c r="J211" i="15"/>
  <c r="J207" i="15"/>
  <c r="J199" i="15"/>
  <c r="J187" i="15"/>
  <c r="J183" i="15"/>
  <c r="J167" i="15"/>
  <c r="J159" i="15"/>
  <c r="J227" i="15"/>
  <c r="J133" i="15"/>
  <c r="J87" i="15"/>
  <c r="J135" i="15"/>
  <c r="J23" i="15"/>
  <c r="J180" i="15"/>
  <c r="J189" i="15"/>
  <c r="J115" i="15"/>
  <c r="J52" i="15"/>
  <c r="J216" i="15"/>
  <c r="J63" i="15"/>
  <c r="J158" i="15"/>
  <c r="J85" i="15"/>
  <c r="J236" i="15"/>
  <c r="J97" i="15"/>
  <c r="J75" i="15"/>
  <c r="J220" i="15"/>
  <c r="J35" i="15"/>
  <c r="J176" i="15"/>
  <c r="J118" i="15"/>
  <c r="J19" i="15"/>
  <c r="J30" i="15"/>
  <c r="J238" i="15"/>
  <c r="J58" i="15"/>
  <c r="J185" i="15"/>
  <c r="J39" i="15"/>
  <c r="J206" i="15"/>
  <c r="J170" i="15"/>
  <c r="J47" i="15"/>
  <c r="J177" i="15"/>
  <c r="J147" i="15"/>
  <c r="J25" i="15"/>
  <c r="J51" i="15"/>
  <c r="J181" i="15"/>
  <c r="J62" i="15"/>
  <c r="J100" i="15"/>
  <c r="J151" i="15"/>
  <c r="J198" i="15"/>
  <c r="J108" i="15"/>
  <c r="J33" i="15"/>
  <c r="J200" i="15"/>
  <c r="J57" i="15"/>
  <c r="J226" i="15"/>
  <c r="J86" i="15"/>
  <c r="J228" i="15"/>
  <c r="J48" i="15"/>
  <c r="J157" i="15"/>
  <c r="J38" i="15"/>
  <c r="J188" i="15"/>
  <c r="J82" i="15"/>
  <c r="J14" i="15"/>
  <c r="J72" i="15"/>
  <c r="J217" i="15"/>
  <c r="J40" i="15"/>
  <c r="J164" i="15"/>
  <c r="J221" i="15"/>
  <c r="J99" i="15"/>
  <c r="J21" i="15"/>
  <c r="J107" i="15"/>
  <c r="J136" i="15"/>
  <c r="J50" i="15"/>
  <c r="J194" i="15"/>
  <c r="J125" i="15"/>
  <c r="J24" i="15"/>
  <c r="J166" i="15"/>
  <c r="J214" i="15"/>
  <c r="J116" i="15"/>
  <c r="J83" i="15"/>
  <c r="J46" i="15"/>
  <c r="J17" i="15"/>
  <c r="J130" i="15"/>
  <c r="J44" i="15"/>
  <c r="J88" i="15"/>
  <c r="J54" i="15"/>
  <c r="J121" i="15"/>
  <c r="J73" i="15"/>
  <c r="J149" i="15"/>
  <c r="J32" i="15"/>
  <c r="J91" i="15"/>
  <c r="J134" i="15"/>
  <c r="J36" i="15"/>
  <c r="J178" i="15"/>
  <c r="J60" i="15"/>
  <c r="J233" i="15"/>
  <c r="J140" i="15"/>
  <c r="J71" i="15"/>
  <c r="J96" i="15"/>
  <c r="J22" i="15"/>
  <c r="J229" i="15"/>
  <c r="J142" i="15"/>
  <c r="J34" i="15"/>
  <c r="J55" i="15"/>
  <c r="J89" i="15"/>
  <c r="J31" i="15"/>
  <c r="J132" i="15"/>
  <c r="J79" i="15"/>
  <c r="J162" i="15"/>
  <c r="J80" i="15"/>
  <c r="J145" i="15"/>
  <c r="J174" i="15"/>
  <c r="J15" i="15"/>
  <c r="J18" i="15"/>
  <c r="J222" i="15"/>
  <c r="J193" i="15"/>
  <c r="J146" i="15"/>
  <c r="J49" i="15"/>
  <c r="J197" i="15"/>
  <c r="J81" i="15"/>
  <c r="J76" i="15"/>
  <c r="J225" i="15"/>
  <c r="J106" i="15"/>
  <c r="J111" i="15"/>
  <c r="J124" i="15"/>
  <c r="J84" i="15"/>
  <c r="J153" i="15"/>
  <c r="J212" i="15"/>
  <c r="J74" i="15"/>
  <c r="J105" i="15"/>
  <c r="J65" i="15"/>
  <c r="J144" i="15"/>
  <c r="J117" i="15"/>
  <c r="J98" i="15"/>
  <c r="J109" i="15"/>
  <c r="J161" i="15"/>
  <c r="J120" i="15"/>
  <c r="J131" i="15"/>
  <c r="J204" i="15"/>
  <c r="J141" i="15"/>
  <c r="J93" i="15"/>
  <c r="J20" i="15"/>
  <c r="J213" i="15"/>
  <c r="J126" i="15"/>
  <c r="J12" i="15"/>
  <c r="J28" i="15"/>
  <c r="J184" i="15"/>
  <c r="J156" i="15"/>
  <c r="J59" i="15"/>
  <c r="J205" i="15"/>
  <c r="J92" i="15"/>
  <c r="J234" i="15"/>
  <c r="J95" i="15"/>
  <c r="J186" i="15"/>
  <c r="J113" i="15"/>
  <c r="J160" i="15"/>
  <c r="J224" i="15"/>
  <c r="J154" i="15"/>
  <c r="J209" i="15"/>
  <c r="J29" i="15"/>
  <c r="J77" i="15"/>
  <c r="J61" i="15"/>
  <c r="J172" i="15"/>
  <c r="J68" i="15"/>
  <c r="J43" i="15"/>
  <c r="J45" i="15"/>
  <c r="J196" i="15"/>
  <c r="J69" i="15"/>
  <c r="J232" i="15"/>
  <c r="J104" i="15"/>
  <c r="J123" i="15"/>
  <c r="J66" i="15"/>
  <c r="J128" i="15"/>
  <c r="J129" i="15"/>
  <c r="J102" i="15"/>
  <c r="J114" i="15"/>
  <c r="J168" i="15"/>
  <c r="J67" i="15"/>
  <c r="J230" i="15"/>
  <c r="J103" i="15"/>
  <c r="J165" i="15"/>
  <c r="J148" i="15"/>
  <c r="J70" i="15"/>
  <c r="J26" i="15"/>
  <c r="J41" i="15"/>
  <c r="J190" i="15"/>
  <c r="J27" i="15"/>
  <c r="J127" i="15"/>
  <c r="J64" i="15"/>
  <c r="J201" i="15"/>
  <c r="J42" i="15"/>
  <c r="J210" i="15"/>
  <c r="J192" i="15"/>
  <c r="J56" i="15"/>
  <c r="J202" i="15"/>
  <c r="J150" i="15"/>
  <c r="J143" i="15"/>
  <c r="J110" i="15"/>
  <c r="J182" i="15"/>
  <c r="J139" i="15"/>
  <c r="J218" i="15"/>
  <c r="J94" i="15"/>
  <c r="J137" i="15"/>
  <c r="J191" i="15"/>
  <c r="J173" i="15"/>
  <c r="J138" i="15"/>
  <c r="C21" i="17" l="1"/>
  <c r="C9" i="17"/>
  <c r="C107" i="17"/>
  <c r="C103" i="17"/>
  <c r="C99" i="17"/>
  <c r="C95" i="17"/>
  <c r="C91" i="17"/>
  <c r="C87" i="17"/>
  <c r="B107" i="17"/>
  <c r="B103" i="17"/>
  <c r="B99" i="17"/>
  <c r="B95" i="17"/>
  <c r="AB107" i="17"/>
  <c r="AB103" i="17"/>
  <c r="AB99" i="17"/>
  <c r="AB95" i="17"/>
  <c r="B91" i="17"/>
  <c r="B87" i="17"/>
  <c r="B59" i="17"/>
  <c r="B57" i="17"/>
  <c r="AA73" i="17" l="1"/>
  <c r="O73" i="17"/>
  <c r="AA69" i="17"/>
  <c r="O69" i="17"/>
  <c r="AA65" i="17"/>
  <c r="O65" i="17"/>
  <c r="AA61" i="17"/>
  <c r="O61" i="17"/>
  <c r="AA109" i="17"/>
  <c r="O109" i="17"/>
  <c r="AA105" i="17"/>
  <c r="O105" i="17"/>
  <c r="AA101" i="17"/>
  <c r="O101" i="17"/>
  <c r="AA97" i="17"/>
  <c r="O97" i="17"/>
  <c r="AA93" i="17"/>
  <c r="O93" i="17"/>
  <c r="AA89" i="17"/>
  <c r="O89" i="17"/>
  <c r="AA85" i="17"/>
  <c r="O85" i="17"/>
  <c r="AA81" i="17"/>
  <c r="O81" i="17"/>
  <c r="AA77" i="17"/>
  <c r="O77" i="17"/>
  <c r="AA55" i="17"/>
  <c r="O55" i="17"/>
  <c r="AA51" i="17"/>
  <c r="O51" i="17"/>
  <c r="AA47" i="17"/>
  <c r="O47" i="17"/>
  <c r="AA43" i="17"/>
  <c r="O43" i="17"/>
  <c r="AA39" i="17"/>
  <c r="O39" i="17"/>
  <c r="AA35" i="17"/>
  <c r="O35" i="17"/>
  <c r="AA31" i="17"/>
  <c r="O31" i="17"/>
  <c r="AA27" i="17"/>
  <c r="O27" i="17"/>
  <c r="AA23" i="17"/>
  <c r="O23" i="17"/>
  <c r="AA19" i="17"/>
  <c r="O19" i="17"/>
  <c r="AA15" i="17"/>
  <c r="O15" i="17"/>
  <c r="J11" i="17"/>
  <c r="V11" i="17"/>
  <c r="Z73" i="17"/>
  <c r="N73" i="17"/>
  <c r="Z69" i="17"/>
  <c r="N69" i="17"/>
  <c r="Z65" i="17"/>
  <c r="N65" i="17"/>
  <c r="Z61" i="17"/>
  <c r="N61" i="17"/>
  <c r="Z109" i="17"/>
  <c r="N109" i="17"/>
  <c r="Z105" i="17"/>
  <c r="N105" i="17"/>
  <c r="Z101" i="17"/>
  <c r="N101" i="17"/>
  <c r="Z97" i="17"/>
  <c r="N97" i="17"/>
  <c r="Z93" i="17"/>
  <c r="N93" i="17"/>
  <c r="Z89" i="17"/>
  <c r="N89" i="17"/>
  <c r="Z85" i="17"/>
  <c r="N85" i="17"/>
  <c r="Z81" i="17"/>
  <c r="N81" i="17"/>
  <c r="Z77" i="17"/>
  <c r="N77" i="17"/>
  <c r="Z55" i="17"/>
  <c r="N55" i="17"/>
  <c r="Z51" i="17"/>
  <c r="N51" i="17"/>
  <c r="Z47" i="17"/>
  <c r="N47" i="17"/>
  <c r="Z43" i="17"/>
  <c r="N43" i="17"/>
  <c r="Z39" i="17"/>
  <c r="Y73" i="17"/>
  <c r="M73" i="17"/>
  <c r="Y69" i="17"/>
  <c r="M69" i="17"/>
  <c r="Y65" i="17"/>
  <c r="M65" i="17"/>
  <c r="Y61" i="17"/>
  <c r="M61" i="17"/>
  <c r="Y109" i="17"/>
  <c r="M109" i="17"/>
  <c r="Y105" i="17"/>
  <c r="M105" i="17"/>
  <c r="Y101" i="17"/>
  <c r="M101" i="17"/>
  <c r="Y97" i="17"/>
  <c r="M97" i="17"/>
  <c r="Y93" i="17"/>
  <c r="M93" i="17"/>
  <c r="Y89" i="17"/>
  <c r="M89" i="17"/>
  <c r="Y85" i="17"/>
  <c r="M85" i="17"/>
  <c r="Y81" i="17"/>
  <c r="M81" i="17"/>
  <c r="Y77" i="17"/>
  <c r="M77" i="17"/>
  <c r="Y55" i="17"/>
  <c r="M55" i="17"/>
  <c r="Y51" i="17"/>
  <c r="M51" i="17"/>
  <c r="Y47" i="17"/>
  <c r="M47" i="17"/>
  <c r="Y43" i="17"/>
  <c r="M43" i="17"/>
  <c r="Y39" i="17"/>
  <c r="M39" i="17"/>
  <c r="Y35" i="17"/>
  <c r="M35" i="17"/>
  <c r="Y31" i="17"/>
  <c r="M31" i="17"/>
  <c r="Y27" i="17"/>
  <c r="M27" i="17"/>
  <c r="Y23" i="17"/>
  <c r="M23" i="17"/>
  <c r="Y19" i="17"/>
  <c r="M19" i="17"/>
  <c r="Y15" i="17"/>
  <c r="M15" i="17"/>
  <c r="L11" i="17"/>
  <c r="X11" i="17"/>
  <c r="K73" i="17"/>
  <c r="W69" i="17"/>
  <c r="W65" i="17"/>
  <c r="W61" i="17"/>
  <c r="W109" i="17"/>
  <c r="W105" i="17"/>
  <c r="K105" i="17"/>
  <c r="K101" i="17"/>
  <c r="K97" i="17"/>
  <c r="W93" i="17"/>
  <c r="W89" i="17"/>
  <c r="W85" i="17"/>
  <c r="K85" i="17"/>
  <c r="K81" i="17"/>
  <c r="K77" i="17"/>
  <c r="K55" i="17"/>
  <c r="W51" i="17"/>
  <c r="X73" i="17"/>
  <c r="L73" i="17"/>
  <c r="X69" i="17"/>
  <c r="L69" i="17"/>
  <c r="X65" i="17"/>
  <c r="L65" i="17"/>
  <c r="X61" i="17"/>
  <c r="L61" i="17"/>
  <c r="X109" i="17"/>
  <c r="L109" i="17"/>
  <c r="X105" i="17"/>
  <c r="L105" i="17"/>
  <c r="X101" i="17"/>
  <c r="L101" i="17"/>
  <c r="X97" i="17"/>
  <c r="L97" i="17"/>
  <c r="X93" i="17"/>
  <c r="L93" i="17"/>
  <c r="X89" i="17"/>
  <c r="L89" i="17"/>
  <c r="X85" i="17"/>
  <c r="L85" i="17"/>
  <c r="X81" i="17"/>
  <c r="L81" i="17"/>
  <c r="X77" i="17"/>
  <c r="L77" i="17"/>
  <c r="X55" i="17"/>
  <c r="L55" i="17"/>
  <c r="X51" i="17"/>
  <c r="L51" i="17"/>
  <c r="X47" i="17"/>
  <c r="L47" i="17"/>
  <c r="X43" i="17"/>
  <c r="L43" i="17"/>
  <c r="X39" i="17"/>
  <c r="L39" i="17"/>
  <c r="X35" i="17"/>
  <c r="L35" i="17"/>
  <c r="X31" i="17"/>
  <c r="L31" i="17"/>
  <c r="X27" i="17"/>
  <c r="L27" i="17"/>
  <c r="X23" i="17"/>
  <c r="L23" i="17"/>
  <c r="X19" i="17"/>
  <c r="L19" i="17"/>
  <c r="X15" i="17"/>
  <c r="L15" i="17"/>
  <c r="M11" i="17"/>
  <c r="Y11" i="17"/>
  <c r="W73" i="17"/>
  <c r="K69" i="17"/>
  <c r="K65" i="17"/>
  <c r="K61" i="17"/>
  <c r="K109" i="17"/>
  <c r="W101" i="17"/>
  <c r="W97" i="17"/>
  <c r="K93" i="17"/>
  <c r="K89" i="17"/>
  <c r="W81" i="17"/>
  <c r="W77" i="17"/>
  <c r="W55" i="17"/>
  <c r="K51" i="17"/>
  <c r="U73" i="17"/>
  <c r="V73" i="17"/>
  <c r="D73" i="17"/>
  <c r="F69" i="17"/>
  <c r="H65" i="17"/>
  <c r="J61" i="17"/>
  <c r="Q109" i="17"/>
  <c r="S105" i="17"/>
  <c r="U101" i="17"/>
  <c r="D101" i="17"/>
  <c r="F97" i="17"/>
  <c r="H93" i="17"/>
  <c r="J89" i="17"/>
  <c r="Q85" i="17"/>
  <c r="S81" i="17"/>
  <c r="U77" i="17"/>
  <c r="D77" i="17"/>
  <c r="F55" i="17"/>
  <c r="H51" i="17"/>
  <c r="P47" i="17"/>
  <c r="T43" i="17"/>
  <c r="D43" i="17"/>
  <c r="I39" i="17"/>
  <c r="R35" i="17"/>
  <c r="Z31" i="17"/>
  <c r="I31" i="17"/>
  <c r="R27" i="17"/>
  <c r="Z23" i="17"/>
  <c r="I23" i="17"/>
  <c r="R19" i="17"/>
  <c r="Z15" i="17"/>
  <c r="I15" i="17"/>
  <c r="S11" i="17"/>
  <c r="T73" i="17"/>
  <c r="V69" i="17"/>
  <c r="E69" i="17"/>
  <c r="G65" i="17"/>
  <c r="I61" i="17"/>
  <c r="P109" i="17"/>
  <c r="R105" i="17"/>
  <c r="T101" i="17"/>
  <c r="V97" i="17"/>
  <c r="E97" i="17"/>
  <c r="G93" i="17"/>
  <c r="I89" i="17"/>
  <c r="P85" i="17"/>
  <c r="R81" i="17"/>
  <c r="T77" i="17"/>
  <c r="V55" i="17"/>
  <c r="E55" i="17"/>
  <c r="G51" i="17"/>
  <c r="K47" i="17"/>
  <c r="S43" i="17"/>
  <c r="W39" i="17"/>
  <c r="H39" i="17"/>
  <c r="Q35" i="17"/>
  <c r="W31" i="17"/>
  <c r="H31" i="17"/>
  <c r="Q27" i="17"/>
  <c r="W23" i="17"/>
  <c r="H23" i="17"/>
  <c r="Q19" i="17"/>
  <c r="W15" i="17"/>
  <c r="H15" i="17"/>
  <c r="T11" i="17"/>
  <c r="F93" i="17"/>
  <c r="Q81" i="17"/>
  <c r="U55" i="17"/>
  <c r="F51" i="17"/>
  <c r="R43" i="17"/>
  <c r="G39" i="17"/>
  <c r="V31" i="17"/>
  <c r="P27" i="17"/>
  <c r="V23" i="17"/>
  <c r="P19" i="17"/>
  <c r="V15" i="17"/>
  <c r="U11" i="17"/>
  <c r="R73" i="17"/>
  <c r="V65" i="17"/>
  <c r="G61" i="17"/>
  <c r="P105" i="17"/>
  <c r="T97" i="17"/>
  <c r="E93" i="17"/>
  <c r="I85" i="17"/>
  <c r="R77" i="17"/>
  <c r="V51" i="17"/>
  <c r="I47" i="17"/>
  <c r="U39" i="17"/>
  <c r="N35" i="17"/>
  <c r="U31" i="17"/>
  <c r="N27" i="17"/>
  <c r="U23" i="17"/>
  <c r="N19" i="17"/>
  <c r="F15" i="17"/>
  <c r="Q73" i="17"/>
  <c r="F61" i="17"/>
  <c r="J105" i="17"/>
  <c r="S97" i="17"/>
  <c r="D93" i="17"/>
  <c r="J81" i="17"/>
  <c r="S55" i="17"/>
  <c r="U51" i="17"/>
  <c r="P43" i="17"/>
  <c r="K35" i="17"/>
  <c r="K27" i="17"/>
  <c r="E23" i="17"/>
  <c r="E15" i="17"/>
  <c r="R69" i="17"/>
  <c r="G109" i="17"/>
  <c r="P101" i="17"/>
  <c r="V89" i="17"/>
  <c r="P77" i="17"/>
  <c r="W47" i="17"/>
  <c r="D39" i="17"/>
  <c r="J27" i="17"/>
  <c r="D23" i="17"/>
  <c r="AA11" i="17"/>
  <c r="S65" i="17"/>
  <c r="D61" i="17"/>
  <c r="J101" i="17"/>
  <c r="S93" i="17"/>
  <c r="D89" i="17"/>
  <c r="Q55" i="17"/>
  <c r="F47" i="17"/>
  <c r="Z35" i="17"/>
  <c r="Z27" i="17"/>
  <c r="Z19" i="17"/>
  <c r="K11" i="17"/>
  <c r="I73" i="17"/>
  <c r="V109" i="17"/>
  <c r="I101" i="17"/>
  <c r="R93" i="17"/>
  <c r="G81" i="17"/>
  <c r="R51" i="17"/>
  <c r="E47" i="17"/>
  <c r="W35" i="17"/>
  <c r="Q31" i="17"/>
  <c r="Q23" i="17"/>
  <c r="Q15" i="17"/>
  <c r="J69" i="17"/>
  <c r="H101" i="17"/>
  <c r="S89" i="17"/>
  <c r="H77" i="17"/>
  <c r="J55" i="17"/>
  <c r="T47" i="17"/>
  <c r="P39" i="17"/>
  <c r="V35" i="17"/>
  <c r="P31" i="17"/>
  <c r="P23" i="17"/>
  <c r="D15" i="17"/>
  <c r="S73" i="17"/>
  <c r="U69" i="17"/>
  <c r="D69" i="17"/>
  <c r="F65" i="17"/>
  <c r="H61" i="17"/>
  <c r="J109" i="17"/>
  <c r="Q105" i="17"/>
  <c r="S101" i="17"/>
  <c r="U97" i="17"/>
  <c r="D97" i="17"/>
  <c r="H89" i="17"/>
  <c r="J85" i="17"/>
  <c r="S77" i="17"/>
  <c r="D55" i="17"/>
  <c r="J47" i="17"/>
  <c r="V39" i="17"/>
  <c r="P35" i="17"/>
  <c r="G31" i="17"/>
  <c r="G23" i="17"/>
  <c r="G15" i="17"/>
  <c r="T69" i="17"/>
  <c r="E65" i="17"/>
  <c r="I109" i="17"/>
  <c r="R101" i="17"/>
  <c r="V93" i="17"/>
  <c r="G89" i="17"/>
  <c r="P81" i="17"/>
  <c r="T55" i="17"/>
  <c r="Q43" i="17"/>
  <c r="F39" i="17"/>
  <c r="F31" i="17"/>
  <c r="F23" i="17"/>
  <c r="U15" i="17"/>
  <c r="W11" i="17"/>
  <c r="S69" i="17"/>
  <c r="U65" i="17"/>
  <c r="H109" i="17"/>
  <c r="Q101" i="17"/>
  <c r="U93" i="17"/>
  <c r="F89" i="17"/>
  <c r="Q77" i="17"/>
  <c r="H47" i="17"/>
  <c r="E39" i="17"/>
  <c r="T31" i="17"/>
  <c r="T23" i="17"/>
  <c r="T15" i="17"/>
  <c r="P73" i="17"/>
  <c r="E61" i="17"/>
  <c r="R97" i="17"/>
  <c r="E89" i="17"/>
  <c r="I81" i="17"/>
  <c r="T51" i="17"/>
  <c r="K43" i="17"/>
  <c r="S31" i="17"/>
  <c r="S23" i="17"/>
  <c r="S15" i="17"/>
  <c r="Q69" i="17"/>
  <c r="H105" i="17"/>
  <c r="Q97" i="17"/>
  <c r="F85" i="17"/>
  <c r="J77" i="17"/>
  <c r="V47" i="17"/>
  <c r="J43" i="17"/>
  <c r="I35" i="17"/>
  <c r="I27" i="17"/>
  <c r="I19" i="17"/>
  <c r="R65" i="17"/>
  <c r="T61" i="17"/>
  <c r="G105" i="17"/>
  <c r="P97" i="17"/>
  <c r="V85" i="17"/>
  <c r="I77" i="17"/>
  <c r="P55" i="17"/>
  <c r="Q39" i="17"/>
  <c r="H27" i="17"/>
  <c r="N11" i="17"/>
  <c r="Q65" i="17"/>
  <c r="U109" i="17"/>
  <c r="F105" i="17"/>
  <c r="Q93" i="17"/>
  <c r="U85" i="17"/>
  <c r="F81" i="17"/>
  <c r="Q51" i="17"/>
  <c r="D47" i="17"/>
  <c r="G35" i="17"/>
  <c r="E51" i="17"/>
  <c r="D65" i="17"/>
  <c r="H85" i="17"/>
  <c r="D51" i="17"/>
  <c r="T39" i="17"/>
  <c r="E31" i="17"/>
  <c r="K19" i="17"/>
  <c r="Z11" i="17"/>
  <c r="T65" i="17"/>
  <c r="V61" i="17"/>
  <c r="I105" i="17"/>
  <c r="T93" i="17"/>
  <c r="G85" i="17"/>
  <c r="R55" i="17"/>
  <c r="G47" i="17"/>
  <c r="S39" i="17"/>
  <c r="J35" i="17"/>
  <c r="D31" i="17"/>
  <c r="J19" i="17"/>
  <c r="J73" i="17"/>
  <c r="U61" i="17"/>
  <c r="F109" i="17"/>
  <c r="U89" i="17"/>
  <c r="H81" i="17"/>
  <c r="S51" i="17"/>
  <c r="R39" i="17"/>
  <c r="R31" i="17"/>
  <c r="R23" i="17"/>
  <c r="R15" i="17"/>
  <c r="P69" i="17"/>
  <c r="E109" i="17"/>
  <c r="T89" i="17"/>
  <c r="E85" i="17"/>
  <c r="U47" i="17"/>
  <c r="I43" i="17"/>
  <c r="H35" i="17"/>
  <c r="W27" i="17"/>
  <c r="W19" i="17"/>
  <c r="H19" i="17"/>
  <c r="H73" i="17"/>
  <c r="S61" i="17"/>
  <c r="D109" i="17"/>
  <c r="AB109" i="17" s="1"/>
  <c r="AC109" i="17" s="1"/>
  <c r="J97" i="17"/>
  <c r="D85" i="17"/>
  <c r="H43" i="17"/>
  <c r="G73" i="17"/>
  <c r="T109" i="17"/>
  <c r="I97" i="17"/>
  <c r="V81" i="17"/>
  <c r="P51" i="17"/>
  <c r="N39" i="17"/>
  <c r="V27" i="17"/>
  <c r="U19" i="17"/>
  <c r="P11" i="17"/>
  <c r="J51" i="17"/>
  <c r="K39" i="17"/>
  <c r="U27" i="17"/>
  <c r="Q11" i="17"/>
  <c r="E73" i="17"/>
  <c r="R109" i="17"/>
  <c r="G97" i="17"/>
  <c r="T81" i="17"/>
  <c r="J39" i="17"/>
  <c r="S19" i="17"/>
  <c r="V105" i="17"/>
  <c r="P93" i="17"/>
  <c r="S47" i="17"/>
  <c r="S27" i="17"/>
  <c r="H69" i="17"/>
  <c r="J93" i="17"/>
  <c r="R47" i="17"/>
  <c r="G27" i="17"/>
  <c r="G69" i="17"/>
  <c r="V77" i="17"/>
  <c r="S35" i="17"/>
  <c r="E19" i="17"/>
  <c r="E105" i="17"/>
  <c r="G77" i="17"/>
  <c r="F35" i="17"/>
  <c r="J65" i="17"/>
  <c r="Q89" i="17"/>
  <c r="F77" i="17"/>
  <c r="D27" i="17"/>
  <c r="I65" i="17"/>
  <c r="P89" i="17"/>
  <c r="U43" i="17"/>
  <c r="N23" i="17"/>
  <c r="N15" i="17"/>
  <c r="R61" i="17"/>
  <c r="G43" i="17"/>
  <c r="K23" i="17"/>
  <c r="F101" i="17"/>
  <c r="H55" i="17"/>
  <c r="K31" i="17"/>
  <c r="J15" i="17"/>
  <c r="E101" i="17"/>
  <c r="G55" i="17"/>
  <c r="J31" i="17"/>
  <c r="V19" i="17"/>
  <c r="F73" i="17"/>
  <c r="S109" i="17"/>
  <c r="H97" i="17"/>
  <c r="U81" i="17"/>
  <c r="T19" i="17"/>
  <c r="I51" i="17"/>
  <c r="T27" i="17"/>
  <c r="R11" i="17"/>
  <c r="I69" i="17"/>
  <c r="E81" i="17"/>
  <c r="U35" i="17"/>
  <c r="G19" i="17"/>
  <c r="U105" i="17"/>
  <c r="D81" i="17"/>
  <c r="T35" i="17"/>
  <c r="F19" i="17"/>
  <c r="T105" i="17"/>
  <c r="I93" i="17"/>
  <c r="Q47" i="17"/>
  <c r="F27" i="17"/>
  <c r="P65" i="17"/>
  <c r="R89" i="17"/>
  <c r="W43" i="17"/>
  <c r="E27" i="17"/>
  <c r="D19" i="17"/>
  <c r="D105" i="17"/>
  <c r="V43" i="17"/>
  <c r="E35" i="17"/>
  <c r="P15" i="17"/>
  <c r="V101" i="17"/>
  <c r="E77" i="17"/>
  <c r="D35" i="17"/>
  <c r="G101" i="17"/>
  <c r="T85" i="17"/>
  <c r="I55" i="17"/>
  <c r="N31" i="17"/>
  <c r="K15" i="17"/>
  <c r="Q61" i="17"/>
  <c r="S85" i="17"/>
  <c r="F43" i="17"/>
  <c r="J23" i="17"/>
  <c r="P61" i="17"/>
  <c r="R85" i="17"/>
  <c r="E43" i="17"/>
  <c r="O11" i="17"/>
  <c r="AB91" i="17"/>
  <c r="C19" i="13"/>
  <c r="C14" i="4"/>
  <c r="C20" i="4" s="1"/>
  <c r="C11" i="4"/>
  <c r="AB87" i="17"/>
  <c r="AB83" i="17"/>
  <c r="C83" i="17"/>
  <c r="B83" i="17"/>
  <c r="AB79" i="17"/>
  <c r="C79" i="17"/>
  <c r="B79" i="17"/>
  <c r="AB75" i="17"/>
  <c r="C75" i="17"/>
  <c r="B75" i="17"/>
  <c r="AB71" i="17"/>
  <c r="C71" i="17"/>
  <c r="B71" i="17"/>
  <c r="AB67" i="17"/>
  <c r="C67" i="17"/>
  <c r="B67" i="17"/>
  <c r="AB63" i="17"/>
  <c r="C63" i="17"/>
  <c r="B63" i="17"/>
  <c r="AB59" i="17"/>
  <c r="C59" i="17"/>
  <c r="AB53" i="17"/>
  <c r="C53" i="17"/>
  <c r="B53" i="17"/>
  <c r="AB49" i="17"/>
  <c r="C49" i="17"/>
  <c r="B49" i="17"/>
  <c r="AB45" i="17"/>
  <c r="C45" i="17"/>
  <c r="B45" i="17"/>
  <c r="AB41" i="17"/>
  <c r="C41" i="17"/>
  <c r="B41" i="17"/>
  <c r="AB37" i="17"/>
  <c r="C37" i="17"/>
  <c r="B37" i="17"/>
  <c r="AB33" i="17"/>
  <c r="C33" i="17"/>
  <c r="B33" i="17"/>
  <c r="AB29" i="17"/>
  <c r="C29" i="17"/>
  <c r="B29" i="17"/>
  <c r="AB25" i="17"/>
  <c r="C25" i="17"/>
  <c r="B25" i="17"/>
  <c r="B21" i="17"/>
  <c r="C17" i="17"/>
  <c r="B17" i="17"/>
  <c r="AB13" i="17"/>
  <c r="C13" i="17"/>
  <c r="B13" i="17"/>
  <c r="AB9" i="17"/>
  <c r="B9" i="17"/>
  <c r="AB47" i="17" l="1"/>
  <c r="AC47" i="17" s="1"/>
  <c r="AB55" i="17"/>
  <c r="AC55" i="17" s="1"/>
  <c r="AB105" i="17"/>
  <c r="AC105" i="17" s="1"/>
  <c r="AB101" i="17"/>
  <c r="AC101" i="17" s="1"/>
  <c r="AB89" i="17"/>
  <c r="AC89" i="17" s="1"/>
  <c r="AB97" i="17"/>
  <c r="AC97" i="17" s="1"/>
  <c r="AB93" i="17"/>
  <c r="AC93" i="17" s="1"/>
  <c r="AB81" i="17"/>
  <c r="AC81" i="17" s="1"/>
  <c r="H11" i="17"/>
  <c r="G11" i="17"/>
  <c r="F11" i="17"/>
  <c r="E11" i="17"/>
  <c r="D11" i="17"/>
  <c r="I11" i="17"/>
  <c r="C111" i="17"/>
  <c r="AB77" i="17" l="1"/>
  <c r="AC77" i="17" s="1"/>
  <c r="AB73" i="17"/>
  <c r="AC73" i="17" s="1"/>
  <c r="AB51" i="17"/>
  <c r="AC51" i="17" s="1"/>
  <c r="AB61" i="17"/>
  <c r="AC61" i="17" s="1"/>
  <c r="AB65" i="17"/>
  <c r="AC65" i="17" s="1"/>
  <c r="D115" i="17"/>
  <c r="I115" i="17"/>
  <c r="I113" i="17" s="1"/>
  <c r="E115" i="17"/>
  <c r="E113" i="17" s="1"/>
  <c r="F115" i="17"/>
  <c r="F113" i="17" s="1"/>
  <c r="H115" i="17"/>
  <c r="H113" i="17" s="1"/>
  <c r="G115" i="17"/>
  <c r="G113" i="17" s="1"/>
  <c r="AB31" i="17"/>
  <c r="AC31" i="17" s="1"/>
  <c r="AB43" i="17"/>
  <c r="AC43" i="17" s="1"/>
  <c r="AB39" i="17"/>
  <c r="AC39" i="17" s="1"/>
  <c r="AB27" i="17"/>
  <c r="AC27" i="17" s="1"/>
  <c r="AB85" i="17"/>
  <c r="AC85" i="17" s="1"/>
  <c r="AB15" i="17"/>
  <c r="AC15" i="17" s="1"/>
  <c r="AB11" i="17"/>
  <c r="AC11" i="17" s="1"/>
  <c r="AB23" i="17"/>
  <c r="AC23" i="17" s="1"/>
  <c r="AB35" i="17"/>
  <c r="AC35" i="17" s="1"/>
  <c r="AB69" i="17"/>
  <c r="AC69" i="17" s="1"/>
  <c r="O115" i="17" l="1"/>
  <c r="O113" i="17" s="1"/>
  <c r="N115" i="17"/>
  <c r="N113" i="17" s="1"/>
  <c r="Q115" i="17"/>
  <c r="Q113" i="17" s="1"/>
  <c r="T115" i="17"/>
  <c r="T113" i="17" s="1"/>
  <c r="S115" i="17"/>
  <c r="S113" i="17" s="1"/>
  <c r="Y115" i="17"/>
  <c r="Y113" i="17" s="1"/>
  <c r="Z115" i="17"/>
  <c r="Z113" i="17" s="1"/>
  <c r="W115" i="17"/>
  <c r="W113" i="17" s="1"/>
  <c r="V115" i="17"/>
  <c r="V113" i="17" s="1"/>
  <c r="X115" i="17"/>
  <c r="X113" i="17" s="1"/>
  <c r="U115" i="17"/>
  <c r="U113" i="17" s="1"/>
  <c r="AA115" i="17"/>
  <c r="AA113" i="17" s="1"/>
  <c r="L115" i="17"/>
  <c r="L113" i="17" s="1"/>
  <c r="P115" i="17"/>
  <c r="P113" i="17" s="1"/>
  <c r="K115" i="17"/>
  <c r="K113" i="17" s="1"/>
  <c r="M115" i="17"/>
  <c r="M113" i="17" s="1"/>
  <c r="R115" i="17"/>
  <c r="R113" i="17" s="1"/>
  <c r="D116" i="17"/>
  <c r="E116" i="17" s="1"/>
  <c r="F116" i="17" s="1"/>
  <c r="G116" i="17" s="1"/>
  <c r="H116" i="17" s="1"/>
  <c r="I116" i="17" s="1"/>
  <c r="D113" i="17"/>
  <c r="AB17" i="17" l="1"/>
  <c r="D114" i="17"/>
  <c r="E114" i="17" s="1"/>
  <c r="F114" i="17" s="1"/>
  <c r="G114" i="17" s="1"/>
  <c r="H114" i="17" s="1"/>
  <c r="I114" i="17" s="1"/>
  <c r="J115" i="17" l="1"/>
  <c r="AB19" i="17"/>
  <c r="AC19" i="17" s="1"/>
  <c r="J113" i="17" l="1"/>
  <c r="J116" i="17"/>
  <c r="K116" i="17" s="1"/>
  <c r="L116" i="17" s="1"/>
  <c r="M116" i="17" s="1"/>
  <c r="N116" i="17" s="1"/>
  <c r="O116" i="17" s="1"/>
  <c r="P116" i="17" s="1"/>
  <c r="Q116" i="17" s="1"/>
  <c r="R116" i="17" s="1"/>
  <c r="S116" i="17" s="1"/>
  <c r="T116" i="17" s="1"/>
  <c r="U116" i="17" s="1"/>
  <c r="V116" i="17" s="1"/>
  <c r="W116" i="17" s="1"/>
  <c r="X116" i="17" s="1"/>
  <c r="Y116" i="17" s="1"/>
  <c r="Z116" i="17" s="1"/>
  <c r="AA116" i="17" s="1"/>
  <c r="AB113" i="17" l="1"/>
  <c r="J114" i="17"/>
  <c r="K114" i="17" s="1"/>
  <c r="L114" i="17" s="1"/>
  <c r="M114" i="17" s="1"/>
  <c r="N114" i="17" s="1"/>
  <c r="O114" i="17" s="1"/>
  <c r="P114" i="17" s="1"/>
  <c r="Q114" i="17" s="1"/>
  <c r="R114" i="17" s="1"/>
  <c r="S114" i="17" s="1"/>
  <c r="T114" i="17" s="1"/>
  <c r="U114" i="17" s="1"/>
  <c r="V114" i="17" s="1"/>
  <c r="W114" i="17" s="1"/>
  <c r="X114" i="17" s="1"/>
  <c r="Y114" i="17" s="1"/>
  <c r="Z114" i="17" s="1"/>
  <c r="AA114" i="17" s="1"/>
</calcChain>
</file>

<file path=xl/sharedStrings.xml><?xml version="1.0" encoding="utf-8"?>
<sst xmlns="http://schemas.openxmlformats.org/spreadsheetml/2006/main" count="1291" uniqueCount="769">
  <si>
    <t>Data Base:</t>
  </si>
  <si>
    <t>ITEM</t>
  </si>
  <si>
    <t>m²</t>
  </si>
  <si>
    <t>un</t>
  </si>
  <si>
    <t>4.1</t>
  </si>
  <si>
    <t>4.2</t>
  </si>
  <si>
    <t>5.1</t>
  </si>
  <si>
    <t>5.2</t>
  </si>
  <si>
    <t>5.3</t>
  </si>
  <si>
    <t>m</t>
  </si>
  <si>
    <t>m³</t>
  </si>
  <si>
    <t>Código</t>
  </si>
  <si>
    <t>Total</t>
  </si>
  <si>
    <t xml:space="preserve">Item    </t>
  </si>
  <si>
    <t>DESCRIÇÃO</t>
  </si>
  <si>
    <t>%</t>
  </si>
  <si>
    <t>ADMINISTRAÇÃO CENTRAL (AC)</t>
  </si>
  <si>
    <t>LUCRO (L)</t>
  </si>
  <si>
    <t>DESPESAS FINANCEIRAS (DF)</t>
  </si>
  <si>
    <t>SEGUROS, RISCOS E GARANTIAS</t>
  </si>
  <si>
    <t>Seguro (S) + Garantias (G)</t>
  </si>
  <si>
    <t>Risco ( R)</t>
  </si>
  <si>
    <t>TRIBUTOS (T)</t>
  </si>
  <si>
    <t>PROGRAMA DE INTEGRAÇÃO SOCIAL (PIS)</t>
  </si>
  <si>
    <t>CONTRIBUIÇÃO SOCIAL PARA FINANCIAMENTO DA SEGURIDADE SOCIAL (COFINS)</t>
  </si>
  <si>
    <t>BDI =</t>
  </si>
  <si>
    <t>Fórmula</t>
  </si>
  <si>
    <t>BDI = ((1+(𝐴𝐶+𝑆+𝑅+𝐺))∗(1+𝐷𝐹)∗(1+𝐿))/((1−𝐼)) -1</t>
  </si>
  <si>
    <t>Quant.</t>
  </si>
  <si>
    <t>PLANILHA DE COMPOSIÇÃO DE BDI PARA OBRA DE REFORMAS, CONFORME DETERMINAÇÃO DE ACÓRDÃO 2.622/13 DO TRIBUNAL DE CONTAS DA UNIÃO E CPRB CONFORME A LEI 13.161/2015</t>
  </si>
  <si>
    <t>TOTAL</t>
  </si>
  <si>
    <t xml:space="preserve">DATA BASE: </t>
  </si>
  <si>
    <t>VALIDADE: 6 MESES</t>
  </si>
  <si>
    <t>IMPOSTO SOBRE SERVIÇOS DE QUALQUER NATUREZA (ISSQN)*</t>
  </si>
  <si>
    <t>*OBS.: Percentual referente ao ISS refere-se a 50% da alíquota do imposto definido pela legislação do município, visto que tal imposto não incide sobre os materiais e equipamentos aplicados (§ 2º, inciso I, art. 7º da Lei Complementar nº 116, de 31/07/2003).</t>
  </si>
  <si>
    <t>Obra</t>
  </si>
  <si>
    <t>Bancos</t>
  </si>
  <si>
    <t>B.D.I.</t>
  </si>
  <si>
    <t>Encargos Sociais</t>
  </si>
  <si>
    <t>Item</t>
  </si>
  <si>
    <t>Descrição</t>
  </si>
  <si>
    <t>Peso (%)</t>
  </si>
  <si>
    <t xml:space="preserve"> 1 </t>
  </si>
  <si>
    <t>ADMINISTRAÇÃO LOCAL</t>
  </si>
  <si>
    <t xml:space="preserve"> 2 </t>
  </si>
  <si>
    <t>SERVIÇOS PRELIMINARES E CANTEIRO DE OBRAS</t>
  </si>
  <si>
    <t xml:space="preserve"> 3 </t>
  </si>
  <si>
    <t xml:space="preserve"> 3.1 </t>
  </si>
  <si>
    <t xml:space="preserve"> 3.2 </t>
  </si>
  <si>
    <t>COBERTURA</t>
  </si>
  <si>
    <t xml:space="preserve"> 3.3 </t>
  </si>
  <si>
    <t xml:space="preserve"> 3.4 </t>
  </si>
  <si>
    <t xml:space="preserve"> 3.5 </t>
  </si>
  <si>
    <t xml:space="preserve"> 3.6 </t>
  </si>
  <si>
    <t>ESQUADRIAS</t>
  </si>
  <si>
    <t xml:space="preserve"> 3.7 </t>
  </si>
  <si>
    <t xml:space="preserve"> 3.8 </t>
  </si>
  <si>
    <t xml:space="preserve"> 3.9 </t>
  </si>
  <si>
    <t xml:space="preserve"> 4 </t>
  </si>
  <si>
    <t xml:space="preserve"> 4.1 </t>
  </si>
  <si>
    <t xml:space="preserve"> 4.2 </t>
  </si>
  <si>
    <t xml:space="preserve"> 4.3 </t>
  </si>
  <si>
    <t xml:space="preserve"> 4.4 </t>
  </si>
  <si>
    <t xml:space="preserve"> 4.5 </t>
  </si>
  <si>
    <t>ALVENARIAS</t>
  </si>
  <si>
    <t xml:space="preserve"> 4.6 </t>
  </si>
  <si>
    <t xml:space="preserve"> 4.7 </t>
  </si>
  <si>
    <t xml:space="preserve"> 4.8 </t>
  </si>
  <si>
    <t>TRATAMENTOS, PINTURAS E REVESTIMENTOS</t>
  </si>
  <si>
    <t xml:space="preserve"> 4.9 </t>
  </si>
  <si>
    <t xml:space="preserve"> 5 </t>
  </si>
  <si>
    <t xml:space="preserve"> 5.1 </t>
  </si>
  <si>
    <t xml:space="preserve"> 5.2 </t>
  </si>
  <si>
    <t xml:space="preserve"> 5.3 </t>
  </si>
  <si>
    <t xml:space="preserve"> 6 </t>
  </si>
  <si>
    <t>INSTALAÇÕES HIDROSSANITÁRIAS</t>
  </si>
  <si>
    <t xml:space="preserve"> 6.1 </t>
  </si>
  <si>
    <t xml:space="preserve"> 6.2 </t>
  </si>
  <si>
    <t xml:space="preserve"> 7 </t>
  </si>
  <si>
    <t xml:space="preserve"> 7.1 </t>
  </si>
  <si>
    <t xml:space="preserve"> 7.2 </t>
  </si>
  <si>
    <t xml:space="preserve"> 8 </t>
  </si>
  <si>
    <t xml:space="preserve"> 8.1 </t>
  </si>
  <si>
    <t xml:space="preserve"> 8.2 </t>
  </si>
  <si>
    <t xml:space="preserve"> 8.3 </t>
  </si>
  <si>
    <t xml:space="preserve"> 8.4 </t>
  </si>
  <si>
    <t xml:space="preserve"> 8.5 </t>
  </si>
  <si>
    <t xml:space="preserve"> 9 </t>
  </si>
  <si>
    <t xml:space="preserve"> 10 </t>
  </si>
  <si>
    <t xml:space="preserve"> 11 </t>
  </si>
  <si>
    <t>PAISAGISMO</t>
  </si>
  <si>
    <t xml:space="preserve"> 12 </t>
  </si>
  <si>
    <t>DRENAGEM PLUVIAL</t>
  </si>
  <si>
    <t xml:space="preserve"> 12.1 </t>
  </si>
  <si>
    <t xml:space="preserve"> 12.2 </t>
  </si>
  <si>
    <t xml:space="preserve"> 12.3 </t>
  </si>
  <si>
    <t xml:space="preserve"> 12.4 </t>
  </si>
  <si>
    <t xml:space="preserve"> 12.5 </t>
  </si>
  <si>
    <t xml:space="preserve"> 12.6 </t>
  </si>
  <si>
    <t xml:space="preserve"> 13 </t>
  </si>
  <si>
    <t>Total sem BDI</t>
  </si>
  <si>
    <t>Total do BDI</t>
  </si>
  <si>
    <t>Total Geral</t>
  </si>
  <si>
    <t>Banco</t>
  </si>
  <si>
    <t>Und</t>
  </si>
  <si>
    <t>Valor Unit</t>
  </si>
  <si>
    <t>Valor Unit com BDI</t>
  </si>
  <si>
    <t/>
  </si>
  <si>
    <t xml:space="preserve"> 1.1 </t>
  </si>
  <si>
    <t>Próprio</t>
  </si>
  <si>
    <t xml:space="preserve"> 2.1 </t>
  </si>
  <si>
    <t>SINAPI</t>
  </si>
  <si>
    <t>FORNECIMENTO E INSTALAÇÃO DE PLACA DE OBRA COM CHAPA GALVANIZADA E ESTRUTURA DE MADEIRA. AF_03/2022_PS</t>
  </si>
  <si>
    <t xml:space="preserve"> 2.2 </t>
  </si>
  <si>
    <t>SETOP</t>
  </si>
  <si>
    <t xml:space="preserve"> ED-50150 </t>
  </si>
  <si>
    <t>LIGAÇÃO DE ÁGUA PROVISÓRIA PARA CANTEIRO,  INCLUSIVE HIDRÔMETRO E CAVALETE PARA MEDIÇÃO DE ÁGUA   ENTRADA PRINCIPAL, EM AÇO GALVANIZADO DN 20MM (1/2")   PADRÃO CONCESSIONÁRIA</t>
  </si>
  <si>
    <t xml:space="preserve"> ED-50151 </t>
  </si>
  <si>
    <t>LIGAÇÃO PROVISÓRIA COM ENTRADA DE ENERGIA AÉREA, PADRÃO CEMIG, CARGA INSTALADA DE 15,1KVA ATÉ 30KVA, TRIFÁSICO, COM SAÍDA SUBTERRÂNEA, INCLUSIVE POSTE, CAIXA PARA MEDIDOR, DISJUNTOR, BARRAMENTO, ATERRAMENTO E ACESSÓRIOS</t>
  </si>
  <si>
    <t>LOCACAO DE ANDAIME METALICO TIPO FACHADEIRO, PECAS COM APROXIMADAMENTE 1,20 M DE LARGURA E 2,0 M DE ALTURA, INCLUINDO DIAGONAIS EM X, BARRAS DE LIGACAO, SAPATAS E DEMAIS ITENS NECESSARIOS A MONTAGEM (NAO INCLUI INSTALACAO)</t>
  </si>
  <si>
    <t>M2/MES</t>
  </si>
  <si>
    <t>MONTAGEM E DESMONTAGEM DE ANDAIME MODULAR FACHADEIRO, COM PISO METÁLICO, PARA EDIFÍCIOS COM MULTIPLOS PAVIMENTOS (EXCLUSIVE ANDAIME E LIMPEZA). AF_03/2024</t>
  </si>
  <si>
    <t>LOCACAO DE ANDAIME METALICO TUBULAR DE ENCAIXE, TIPO DE TORRE, CADA PAINEL COM LARGURA DE 1 ATE 1,5 M E ALTURA DE *1,00* M, INCLUINDO DIAGONAL, BARRAS DE LIGACAO, SAPATAS OU RODIZIOS E DEMAIS ITENS NECESSARIOS A MONTAGEM (NAO INCLUI INSTALACAO)</t>
  </si>
  <si>
    <t>M/MES</t>
  </si>
  <si>
    <t>MONTAGEM E DESMONTAGEM DE ANDAIME TUBULAR TIPO "TORRE" (EXCLUSIVE ANDAIME E LIMPEZA). AF_03/2024</t>
  </si>
  <si>
    <t>M</t>
  </si>
  <si>
    <t xml:space="preserve"> 012689 </t>
  </si>
  <si>
    <t>SBC</t>
  </si>
  <si>
    <t>MOBILIZACAO E DESMOBILIZACAO DE CANTEIRO</t>
  </si>
  <si>
    <t>UN</t>
  </si>
  <si>
    <t>MES</t>
  </si>
  <si>
    <t>EXTINTOR DE INCÊNDIO PORTÁTIL COM CARGA DE PQS DE 8 KG, CLASSE BC - FORNECIMENTO E INSTALAÇÃO. AF_10/2020_PE</t>
  </si>
  <si>
    <t>EXTINTOR DE INCÊNDIO PORTÁTIL COM CARGA DE CO2 DE 6 KG, CLASSE BC - FORNECIMENTO E INSTALAÇÃO. AF_10/2020_PE</t>
  </si>
  <si>
    <t>EXTINTOR DE INCÊNDIO PORTÁTIL COM CARGA DE ÁGUA PRESSURIZADA DE 10 L, CLASSE A - FORNECIMENTO E INSTALAÇÃO. AF_10/2020_PE</t>
  </si>
  <si>
    <t xml:space="preserve"> ED-48480 </t>
  </si>
  <si>
    <t>DEMOLIÇÃO MANUAL DE PISO CERÂMICO OU LADRILHO HIDRÁULICO, INCLUSIVE AFASTAMENTO E EMPILHAMENTO, EXCLUSIVE DEMOLIÇÃO DE CONTRAPISO, TRANSPORTE E RETIRADA DO MATERIAL DEMOLIDO</t>
  </si>
  <si>
    <t xml:space="preserve"> ED-48485 </t>
  </si>
  <si>
    <t>ORSE</t>
  </si>
  <si>
    <t xml:space="preserve"> ED-48464 </t>
  </si>
  <si>
    <t>REMOÇÃO MANUAL DE FORRO DE TÁBUAS DE PINHO, COM REAPROVEITAMENTO, INCLUSIVE AFASTAMENTO E EMPILHAMENTO, EXCLUSIVE REMOÇÃO DA ESTRUTURA DE SUSTENTAÇÃO, TRANSPORTE E RETIRADA DO MATERIAL REMOVIDO NÃO REAPROVEITÁVEL</t>
  </si>
  <si>
    <t xml:space="preserve"> ED-48501 </t>
  </si>
  <si>
    <t xml:space="preserve"> ED-51134 </t>
  </si>
  <si>
    <t>TRANSPORTE DE MATERIAL DE QUALQUER NATUREZA COM CARRINHO DE MÃO, COM DISTÂNCIAS MAIORES QUE 50M E MENORES OU IGUAIS A 100M, INCLUSIVE CARGA/DESGARGA</t>
  </si>
  <si>
    <t xml:space="preserve"> ED-51125 </t>
  </si>
  <si>
    <t>TRANSPORTE DE MATERIAL DEMOLIDO EM CAÇAMBA, EXCLUSIVE CARGA MANUAL OU MECÂNICA</t>
  </si>
  <si>
    <t xml:space="preserve"> 01070238 </t>
  </si>
  <si>
    <t>UNID</t>
  </si>
  <si>
    <t xml:space="preserve"> ED-9017 </t>
  </si>
  <si>
    <t xml:space="preserve"> ED-50507 </t>
  </si>
  <si>
    <t xml:space="preserve"> 13559 </t>
  </si>
  <si>
    <t xml:space="preserve"> ED-14788 </t>
  </si>
  <si>
    <t>H</t>
  </si>
  <si>
    <t xml:space="preserve"> 9.1 </t>
  </si>
  <si>
    <t xml:space="preserve"> 9.2 </t>
  </si>
  <si>
    <t xml:space="preserve"> 9.3 </t>
  </si>
  <si>
    <t xml:space="preserve"> 9.4 </t>
  </si>
  <si>
    <t xml:space="preserve"> 10.1 </t>
  </si>
  <si>
    <t>EXTINTOR DE INCÊNDIO PORTÁTIL COM CARGA DE PQS DE 12 KG, CLASSE BC - FORNECIMENTO E INSTALAÇÃO. AF_10/2020_PE</t>
  </si>
  <si>
    <t xml:space="preserve"> 10.2 </t>
  </si>
  <si>
    <t xml:space="preserve"> 10.3 </t>
  </si>
  <si>
    <t>LUMINÁRIA DE EMERGÊNCIA, COM 30 LÂMPADAS LED DE 2 W, SEM REATOR - FORNECIMENTO E INSTALAÇÃO. AF_09/2024</t>
  </si>
  <si>
    <t xml:space="preserve"> 10.4 </t>
  </si>
  <si>
    <t xml:space="preserve"> ED-29405 </t>
  </si>
  <si>
    <t>PLACA FOTOLUMINESCENTE PARA SINALIZAÇÃO DE EMERGÊNCIA, TIPO "S8", DIMENSÃO (380X190)MM, INCLUSIVE FIXAÇÃO</t>
  </si>
  <si>
    <t xml:space="preserve"> ED-50205 </t>
  </si>
  <si>
    <t>PLACA FOTOLUMINESCENTE PARA SINALIZAÇÃO DE EMERGÊNCIA, TIPO "S12", DIMENSÃO (380X190)MM, INCLUSIVE FIXAÇÃO</t>
  </si>
  <si>
    <t xml:space="preserve"> ED-29388 </t>
  </si>
  <si>
    <t>PLACA FOTOLUMINESCENTE PARA SINALIZAÇÃO DE EMERGÊNCIA, TIPO "E1", DIMENSÃO (300X300)MM, INCLUSIVE FIXAÇÃO</t>
  </si>
  <si>
    <t xml:space="preserve"> ED-29389 </t>
  </si>
  <si>
    <t>PLACA FOTOLUMINESCENTE PARA SINALIZAÇÃO DE EMERGÊNCIA, TIPO "E2", DIMENSÃO (150X100)MM, INCLUSIVE FIXAÇÃO</t>
  </si>
  <si>
    <t xml:space="preserve"> ED-50199 </t>
  </si>
  <si>
    <t>PLACA FOTOLUMINESCENTE PARA SINALIZAÇÃO DE EMERGÊNCIA, TIPO "E5", DIMENSÃO (300X300)MM, INCLUSIVE FIXAÇÃO</t>
  </si>
  <si>
    <t xml:space="preserve"> 11.1 </t>
  </si>
  <si>
    <t>PLANTIO DE GRAMA ESMERALDA OU SÃO CARLOS OU CURITIBANA, EM PLACAS. AF_07/2024</t>
  </si>
  <si>
    <t xml:space="preserve"> 13.1 </t>
  </si>
  <si>
    <t xml:space="preserve"> ED-51054 </t>
  </si>
  <si>
    <t>CAIXA DE EQUALIZAÇÃO PARA USO INTERNO E EXTERNO COM 9 TERMINAIS 380X320X175MM EM AÇO E ACABAMENTO EM EPOXI</t>
  </si>
  <si>
    <t>U</t>
  </si>
  <si>
    <t xml:space="preserve"> 13.2 </t>
  </si>
  <si>
    <t xml:space="preserve"> 13.3 </t>
  </si>
  <si>
    <t xml:space="preserve"> 13.4 </t>
  </si>
  <si>
    <t xml:space="preserve">                 DEMONSTRATIVO ANALÍTICO DOS ENCARGOS SOCIAIS</t>
  </si>
  <si>
    <t>DISCRIMINAÇÃO</t>
  </si>
  <si>
    <t>VALOR</t>
  </si>
  <si>
    <t>MESES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</si>
  <si>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</si>
  <si>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</si>
  <si>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</si>
  <si>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</si>
  <si>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</si>
  <si>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</si>
  <si>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</si>
  <si>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</si>
  <si>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</si>
  <si>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</si>
  <si>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</si>
  <si>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</si>
  <si>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TOTAIS SIMPLES           (%)</t>
  </si>
  <si>
    <t>TOTAIS ACUMULADO      (%)</t>
  </si>
  <si>
    <t>TOTAIS SIMPLES           (R$)</t>
  </si>
  <si>
    <t>TOTAIS ACUMULADOS    (R$)</t>
  </si>
  <si>
    <t>CRONOGRAMA FÍSICO-FINANCEIRO</t>
  </si>
  <si>
    <t>PROJETO EXECUTIVO LUMINOTÉCNICO</t>
  </si>
  <si>
    <t>PROJETO EXECUTIVO DE INSTALAÇÕES ELÉTRICAS</t>
  </si>
  <si>
    <t>Valor Final do Orçamento</t>
  </si>
  <si>
    <t>BDI</t>
  </si>
  <si>
    <t xml:space="preserve"> 01220727 </t>
  </si>
  <si>
    <t>PESQUISA ARQUEOLÓGICA E ACOMPANHAMENTO DA OBRA DE RESTAURAÇÃO - LABORATÓRIO (PROFISSIONAIS DE ARQUEOLOGIA EQUIPARADOS AOS CÓDIGOS 90777 E 90779 POR NÃO EXISTIR COMPOSIÇÃO PRÓPRIA PARA A PROFISSÃO)</t>
  </si>
  <si>
    <t xml:space="preserve"> ED-51055 </t>
  </si>
  <si>
    <t>CAIXA DE INSPEÇÃO EM PVC, DIÂMETRO DE 30CM, ALTURA DE 30CM, COM TAMPA EM FERRO FUNDIDO, EXCLUSIVE HASTE DE ATERRAMENTO, INCLUSIVE INSTALAÇÃO</t>
  </si>
  <si>
    <t>PROSPECÇÃO NAS ALVENARIAS DE PAU-A-PIQUE PARA AVALIAÇÃO DO ESTADO DA TRAMA DE MADEIRA</t>
  </si>
  <si>
    <t>LIXAMENTO MANUAL EM SUPERFÍCIE DE MADEIRA PARA REMOÇÃO DE TINTA E/OU VERNIZ</t>
  </si>
  <si>
    <t xml:space="preserve"> ED-50600 </t>
  </si>
  <si>
    <t>APLICAÇÃO DE LONA PRETA, ESP. 150 MICRAS, INCLUSIVE FORNECIMENTO</t>
  </si>
  <si>
    <t xml:space="preserve"> 14 </t>
  </si>
  <si>
    <t xml:space="preserve"> 14.1 </t>
  </si>
  <si>
    <t xml:space="preserve"> ED-50266 </t>
  </si>
  <si>
    <t>LIMPEZA FINAL PARA ENTREGA DA OBRA</t>
  </si>
  <si>
    <t>COMPOSIÇÕES ANÁLITICAS DE CUSTOS UNITÁRIOS</t>
  </si>
  <si>
    <t>5.4</t>
  </si>
  <si>
    <t>CONTRIBUIÇÃO PREVIDENCIÁRIA SOBRE A RECEITA BRUTA (CPRB)</t>
  </si>
  <si>
    <t xml:space="preserve">  DEMONSTRATIVO ANALÍTICO DO BDI
 - OBRAS E SERVIÇOS DE ENGENHARIA - 
- PLANILHA DESONERADA -</t>
  </si>
  <si>
    <t xml:space="preserve">  DEMONSTRATIVO ANALÍTICO DO BDI
 - EQUIPAMENTOS - 
- PLANILHA DESONERADA -</t>
  </si>
  <si>
    <t>PR A1</t>
  </si>
  <si>
    <t xml:space="preserve"> 3.10 </t>
  </si>
  <si>
    <t xml:space="preserve"> 3.11 </t>
  </si>
  <si>
    <t xml:space="preserve"> 3.12 </t>
  </si>
  <si>
    <t xml:space="preserve"> 3.13 </t>
  </si>
  <si>
    <t xml:space="preserve"> 3.14 </t>
  </si>
  <si>
    <t xml:space="preserve"> 3.15 </t>
  </si>
  <si>
    <t xml:space="preserve"> 3.16 </t>
  </si>
  <si>
    <t xml:space="preserve"> 3.17 </t>
  </si>
  <si>
    <t xml:space="preserve"> 3.18 </t>
  </si>
  <si>
    <t xml:space="preserve"> 3.19 </t>
  </si>
  <si>
    <t xml:space="preserve"> 3.20 </t>
  </si>
  <si>
    <t xml:space="preserve"> 5.4 </t>
  </si>
  <si>
    <t xml:space="preserve"> 5.5 </t>
  </si>
  <si>
    <t xml:space="preserve"> 5.6 </t>
  </si>
  <si>
    <t xml:space="preserve"> 5.7 </t>
  </si>
  <si>
    <t xml:space="preserve"> 6.3 </t>
  </si>
  <si>
    <t xml:space="preserve"> 8.6 </t>
  </si>
  <si>
    <t xml:space="preserve"> 9.5 </t>
  </si>
  <si>
    <t xml:space="preserve"> 12.7 </t>
  </si>
  <si>
    <t xml:space="preserve"> 12.8 </t>
  </si>
  <si>
    <t xml:space="preserve"> 12.9 </t>
  </si>
  <si>
    <t xml:space="preserve"> 12.10 </t>
  </si>
  <si>
    <t xml:space="preserve"> 12.11 </t>
  </si>
  <si>
    <t xml:space="preserve"> 12.12 </t>
  </si>
  <si>
    <t xml:space="preserve"> 12.13 </t>
  </si>
  <si>
    <t xml:space="preserve"> 12.14 </t>
  </si>
  <si>
    <t xml:space="preserve"> 15 </t>
  </si>
  <si>
    <t xml:space="preserve"> 15.1 </t>
  </si>
  <si>
    <t>Desonerado: 
Horista: 86,63%
Mensalista: 49,57%</t>
  </si>
  <si>
    <t>ORÇAMENTO RESUMIDO - DESONERADO</t>
  </si>
  <si>
    <t>ORÇAMENTO SINTÉTICO - DESONERADO</t>
  </si>
  <si>
    <t>Restauração do Casarão do Museu do Ouro - Sabará/MG</t>
  </si>
  <si>
    <t xml:space="preserve"> 3</t>
  </si>
  <si>
    <t xml:space="preserve"> 4</t>
  </si>
  <si>
    <t xml:space="preserve"> 5</t>
  </si>
  <si>
    <t xml:space="preserve"> 6</t>
  </si>
  <si>
    <t xml:space="preserve"> 7</t>
  </si>
  <si>
    <t xml:space="preserve"> 8</t>
  </si>
  <si>
    <t xml:space="preserve"> 9</t>
  </si>
  <si>
    <t xml:space="preserve"> 10</t>
  </si>
  <si>
    <t xml:space="preserve"> 11</t>
  </si>
  <si>
    <t xml:space="preserve"> 12</t>
  </si>
  <si>
    <t xml:space="preserve"> 13</t>
  </si>
  <si>
    <t xml:space="preserve"> 15</t>
  </si>
  <si>
    <t xml:space="preserve"> 16</t>
  </si>
  <si>
    <t xml:space="preserve"> 17</t>
  </si>
  <si>
    <t xml:space="preserve"> 18</t>
  </si>
  <si>
    <t xml:space="preserve"> 19</t>
  </si>
  <si>
    <t xml:space="preserve"> 20</t>
  </si>
  <si>
    <t>PROJETOS EXECUTIVOS</t>
  </si>
  <si>
    <t>DEMOLIÇÕES E RETIRADAS (COM/SEM REAPROVEITAMENTO)</t>
  </si>
  <si>
    <t>ESTRUTURA DE MADEIRA</t>
  </si>
  <si>
    <t>PISOS, SOLEIRAS, RODAPÉS E PEITORIS</t>
  </si>
  <si>
    <t>DISPOSITIVOS MECÂNICOS</t>
  </si>
  <si>
    <t>INSTALAÇÕES SPDA</t>
  </si>
  <si>
    <t>INSTALAÇÕES SPCIP</t>
  </si>
  <si>
    <t>INSTALAÇÕES ELÉTRICAS/ILUMINAÇÃO</t>
  </si>
  <si>
    <t>LIMPEZA GERAL E FINAL DA OBRA</t>
  </si>
  <si>
    <t xml:space="preserve"> 21</t>
  </si>
  <si>
    <t>PESQUISA ARQUEOLÓGICA</t>
  </si>
  <si>
    <t xml:space="preserve">  </t>
  </si>
  <si>
    <t xml:space="preserve"> COMP-001 </t>
  </si>
  <si>
    <t xml:space="preserve"> COMP-002 </t>
  </si>
  <si>
    <t>PESQUISA ARQUEOLÓGICA - CAMPO</t>
  </si>
  <si>
    <t xml:space="preserve"> 103689 </t>
  </si>
  <si>
    <t xml:space="preserve"> 98458 </t>
  </si>
  <si>
    <t>INSTALAÇÃO DE TAPUME COM COMPENSADO DE MADEIRA NO PERÍMETRO DA CALÇADA.</t>
  </si>
  <si>
    <t xml:space="preserve"> 00010775 </t>
  </si>
  <si>
    <t>LOCACAO DE CONTAINER 2,30 X 6,00 M, ALT. 2,50 M, COM 1 SANITARIO, PARA ESCRITORIO, COMPLETO, SEM DIVISORIAS INTERNAS (NAO INCLUI MOBILIZACAO/DESMOBILIZACAO)</t>
  </si>
  <si>
    <t xml:space="preserve"> 00010777 </t>
  </si>
  <si>
    <t>LOCACAO DE CONTAINER 2,30 X 4,30 M, ALT. 2,50 M, PARA SANITARIO, COM 3 BACIAS, 4 CHUVEIROS, 1 LAVATORIO E 1 MICTORIO (NAO INCLUI MOBILIZACAO/DESMOBILIZACAO)</t>
  </si>
  <si>
    <t xml:space="preserve"> ED-16350 </t>
  </si>
  <si>
    <t>LOCAÇÃO DE CONTAINER COM ISOLAMENTO TÉRMICO, TIPO 3, PARA DEPÓSITO/FERRAMENTARIA DE OBRA, COM MEDIDAS REFERENCIAIS DE (6) METROS COMPRIMENTO, (2,3) METROS LARGURA E (2,5) METROS ALTURA ÚTIL INTERNA, INCLUSIVE LIGAÇÕES ELÉTRICAS INTERNAS, EXCLUSIVE MOBILIZAÇÃO/DESMOBILIZAÇÃO E LIGAÇÕES PROVISÓRIAS EXTERNAS</t>
  </si>
  <si>
    <t>mês</t>
  </si>
  <si>
    <t xml:space="preserve"> ED-16351 </t>
  </si>
  <si>
    <t>LOCAÇÃO DE CONTAINER COM ISOLAMENTO TÉRMICO, TIPO 4, PARA REFEITÓRIO DE OBRA, COM MEDIDAS REFERENCIAIS DE (6) METROS COMPRIMENTO, (2,3) METROS LARGURA E (2,5) METROS ALTURA ÚTIL INTERNA, INCLUSIVE LIGAÇÕES ELÉTRICAS INTERNAS, EXCLUSIVE MOBILIZAÇÃO/DESMOBILIZAÇÃO E LIGAÇÕES PROVISÓRIAS EXTERNAS</t>
  </si>
  <si>
    <t xml:space="preserve"> 00020193 </t>
  </si>
  <si>
    <t xml:space="preserve"> 97063 </t>
  </si>
  <si>
    <t xml:space="preserve"> 97062 </t>
  </si>
  <si>
    <t>COLOCAÇÃO DE TELA EM ANDAIME FACHADEIRO. AF_03/2024</t>
  </si>
  <si>
    <t xml:space="preserve"> 00010527 </t>
  </si>
  <si>
    <t xml:space="preserve"> 97064 </t>
  </si>
  <si>
    <t xml:space="preserve"> 101910 </t>
  </si>
  <si>
    <t xml:space="preserve"> 101907 </t>
  </si>
  <si>
    <t xml:space="preserve"> 101905 </t>
  </si>
  <si>
    <t xml:space="preserve"> COMP-004 </t>
  </si>
  <si>
    <t>PROTEÇÃO DO PISO DE MADEIRA COM MADEIRITE, PLÁSTICO BOLHA E/OU PAPELÃO</t>
  </si>
  <si>
    <t xml:space="preserve"> 3910 </t>
  </si>
  <si>
    <t xml:space="preserve"> CO-27422 </t>
  </si>
  <si>
    <t>PROJETO EXECUTIVO DE RESTAURAÇÃO ARQUITETURA</t>
  </si>
  <si>
    <t xml:space="preserve"> CO-27428 </t>
  </si>
  <si>
    <t>PROJETO EXECUTIVO DE ESTRUTURA</t>
  </si>
  <si>
    <t xml:space="preserve"> CO-27426 </t>
  </si>
  <si>
    <t>PROJETO EXECUTIVO DE DRENAGEM PLUVIAL</t>
  </si>
  <si>
    <t xml:space="preserve"> CO-27476 </t>
  </si>
  <si>
    <t>PROJETO EXECUTIVO DE PAISAGISMO</t>
  </si>
  <si>
    <t xml:space="preserve"> CO-27472 </t>
  </si>
  <si>
    <t xml:space="preserve"> CO-27431 </t>
  </si>
  <si>
    <t xml:space="preserve"> CO-27430 </t>
  </si>
  <si>
    <t>PROJETO EXECUTIVO DE INSTALAÇÕES HIDROSSANITÁRIAS</t>
  </si>
  <si>
    <t xml:space="preserve"> CO-27434 </t>
  </si>
  <si>
    <t>PROJETO EXECUTIVO DE SPDA</t>
  </si>
  <si>
    <t xml:space="preserve"> 4.10 </t>
  </si>
  <si>
    <t xml:space="preserve"> CO-27468 </t>
  </si>
  <si>
    <t>PROJETO EXECUTIVO DE PREVENÇÃO E COMBATE A INCÊNDIO</t>
  </si>
  <si>
    <t xml:space="preserve"> 4.11 </t>
  </si>
  <si>
    <t xml:space="preserve"> CO-27389 </t>
  </si>
  <si>
    <t xml:space="preserve"> 4.12 </t>
  </si>
  <si>
    <t xml:space="preserve"> CO-27406 </t>
  </si>
  <si>
    <t xml:space="preserve"> 4.13 </t>
  </si>
  <si>
    <t xml:space="preserve"> CO-27446 </t>
  </si>
  <si>
    <t xml:space="preserve"> ED-48514 </t>
  </si>
  <si>
    <t>REMOÇÃO MANUAL DE TELHA CERÂMICA, COM REAPROVEITAMENTO, INCLUSIVE AFASTAMENTO E EMPILHAMENTO, EXCLUSIVE TRANSPORTE E RETIRADA DO MATERIAL REMOVIDO NÃO REAPROVEITÁVEL (PREVISÃO DE 50% DE DESCARTE)</t>
  </si>
  <si>
    <t xml:space="preserve"> ED-48457 </t>
  </si>
  <si>
    <t>REMOÇÃO MANUAL DE ENGRADAMENTO PARA TELHA TIPO CERÂMICA OU CONCRETO, INCLUSIVE AFASTAMENTO E EMPILHAMENTO, EXCLUSIVE TRANSPORTE E RETIRADA DO MATERIAL REMOVIDO NÃO REAPROVEITÁVEL (PREVISÃO DE 50% DE PEÇAS DEGRADADAS)</t>
  </si>
  <si>
    <t xml:space="preserve"> 104803 </t>
  </si>
  <si>
    <t>REMOÇÃO CALHAS E RUFOS, DE FORMA MANUAL, SEM REAPROVEITAMENTO. AF_09/2023</t>
  </si>
  <si>
    <t xml:space="preserve"> 4800 </t>
  </si>
  <si>
    <t>DEMOLIÇÃO DE PAREDE EM PAU-A-PIQUE (PREVISÃO DE 10%)</t>
  </si>
  <si>
    <t>DEMOLIÇÃO MANUAL DE REBOCO OU EMBOÇO, COM ESPESSURA DE ATÉ 55MM, INCLUSIVE AFASTAMENTO EMPILHAMENTO, EXCLUSIVE TRANSPORTE E RETIRADA DO MATERIAL DEMOLIDO (PREVISÃO DE 30% DE REBOCO DEGRADADO)</t>
  </si>
  <si>
    <t xml:space="preserve"> 97633 </t>
  </si>
  <si>
    <t>DEMOLIÇÃO DE REVESTIMENTO CERÂMICO, DE FORMA MANUAL, SEM REAPROVEITAMENTO. AF_09/2023</t>
  </si>
  <si>
    <t xml:space="preserve"> 97622 </t>
  </si>
  <si>
    <t>DEMOLIÇÃO DE ALVENARIA DE BLOCO FURADO, DE FORMA MANUAL, SEM REAPROVEITAMENTO. AF_09/2023</t>
  </si>
  <si>
    <t xml:space="preserve"> 5.8 </t>
  </si>
  <si>
    <t xml:space="preserve"> 5.9 </t>
  </si>
  <si>
    <t>REMOÇÃO MANUAL DE PISO DE TÁBUAS, COM REAPROVEITAMENTO, INCLUSIVE AFASTAMENTO E EMPILHAMENTO, EXCLUSIVE TRANSPORTE E RETIRADA DO MATERIAL REMOVIDO NÃO REAPROVEITÁVEL (PREVISÃO DE 40% DE DESCARTE)</t>
  </si>
  <si>
    <t xml:space="preserve"> 5.10 </t>
  </si>
  <si>
    <t xml:space="preserve"> 97643 </t>
  </si>
  <si>
    <t>REMOÇÃO DE PISO DE BARROTEAMENTO DE MADEIRA, DE FORMA MANUAL, SEM REAPROVEITAMENTO. AF_09/2023 (PREVISÃO DE 30% DE DESCARTE)</t>
  </si>
  <si>
    <t xml:space="preserve"> 5.11 </t>
  </si>
  <si>
    <t>REMOÇÃO MANUAL DE FORRO DE ESTEIRA DE TAQUARA COM REAPROVEITAMENTO (PREVISÃO DE 50% DE DESCARTE)</t>
  </si>
  <si>
    <t xml:space="preserve"> 5.12 </t>
  </si>
  <si>
    <t xml:space="preserve"> 5.13 </t>
  </si>
  <si>
    <t xml:space="preserve"> ED-28355 </t>
  </si>
  <si>
    <t>REMOÇÃO MANUAL ESTRUTURA OU TRAMA DE SUSTENTAÇÃO DE MADEIRA OU METÁLICA PARA FORRO, COM REAPROVEITAMENTO, INCLUSIVE AFASTAMENTO E EMPILHAMENTO, EXCLUSIVE TRANSPORTE E RETIRADA DO MATERIAL REMOVIDO NÃO REAPROVEITÁVEL (FORROS DE ESTEIRA - PREVISÃO DE 50% DE DESCARTE)</t>
  </si>
  <si>
    <t xml:space="preserve"> 5.14 </t>
  </si>
  <si>
    <t xml:space="preserve"> ED-48437 </t>
  </si>
  <si>
    <t>REMOÇÃO MANUAL DE BANCADA DE PEDRA (MÁRMORE, GRANITO, ARDÓSIA, MARMORITE, ETC.), COM REAPROVEITAMENTO, INCLUSIVE RASGO EM ALVENARIA, REMOÇÃO DE ACESSÓRIOS DE FIXAÇÃO, AFASTAMENTO E EMPILHAMENTO, EXCLUSIVE TRANSPORTE E RETIRADA DO MATERIAL REMOVIDO NÃO REAPROVEITÁVEL</t>
  </si>
  <si>
    <t xml:space="preserve"> 5.15 </t>
  </si>
  <si>
    <t xml:space="preserve"> 97639 </t>
  </si>
  <si>
    <t>REMOÇÃO DE PLACAS E PILARETES DE CONCRETO, DE FORMA MANUAL, SEM REAPROVEITAMENTO. AF_09/2023 (LAJE SUPERIOR DOS MUROS)</t>
  </si>
  <si>
    <t xml:space="preserve"> 5.16 </t>
  </si>
  <si>
    <t xml:space="preserve"> 8721 </t>
  </si>
  <si>
    <t>RESTAURO - ERRADICAÇÃO DE VEGETAÇÃO EM PAREDES E ORNATOS</t>
  </si>
  <si>
    <t xml:space="preserve"> 5.17 </t>
  </si>
  <si>
    <t xml:space="preserve"> 97663 </t>
  </si>
  <si>
    <t>REMOÇÃO DE LOUÇAS, DE FORMA MANUAL, SEM REAPROVEITAMENTO. AF_09/2023</t>
  </si>
  <si>
    <t xml:space="preserve"> 5.18 </t>
  </si>
  <si>
    <t xml:space="preserve"> 97666 </t>
  </si>
  <si>
    <t>REMOÇÃO DE METAIS SANITÁRIOS, DE FORMA MANUAL, SEM REAPROVEITAMENTO. AF_09/2023</t>
  </si>
  <si>
    <t xml:space="preserve"> 5.19 </t>
  </si>
  <si>
    <t xml:space="preserve"> 97665 </t>
  </si>
  <si>
    <t>REMOÇÃO DE LUMINÁRIAS, DE FORMA MANUAL, SEM REAPROVEITAMENTO. AF_09/2023</t>
  </si>
  <si>
    <t xml:space="preserve"> 5.20 </t>
  </si>
  <si>
    <t xml:space="preserve"> 97660 </t>
  </si>
  <si>
    <t>REMOÇÃO DE INTERRUPTORES/TOMADAS ELÉTRICAS, DE FORMA MANUAL, SEM REAPROVEITAMENTO. AF_09/2023</t>
  </si>
  <si>
    <t xml:space="preserve"> 5.21 </t>
  </si>
  <si>
    <t xml:space="preserve"> 97661 </t>
  </si>
  <si>
    <t>REMOÇÃO DE CABOS ELÉTRICOS, COM SEÇÃO DE 10 MM², FORMA MANUAL, SEM REAPROVEITAMENTO. AF_09/2023</t>
  </si>
  <si>
    <t xml:space="preserve"> 5.22 </t>
  </si>
  <si>
    <t xml:space="preserve"> ED-48500 </t>
  </si>
  <si>
    <t>DEMOLIÇÃO MANUAL DE TUBULAÇÕES EMBUTIDAS DE REDE (ÁGUA, ELÉTRICA, GASES, ETC.), INCLUSIVE RASGO EM ALVENARIA, REMOÇÃO DE ACESSÓRIOS DE FIXAÇÃO, AFASTAMENTO E EMPILHAMENTO, EXCLUSIVE TRANSPORTE E RETIRADA DO MATERIAL DEMOLIDO</t>
  </si>
  <si>
    <t xml:space="preserve"> 5.23 </t>
  </si>
  <si>
    <t xml:space="preserve"> 5.24 </t>
  </si>
  <si>
    <t xml:space="preserve"> 3747 </t>
  </si>
  <si>
    <t xml:space="preserve"> 01070229 </t>
  </si>
  <si>
    <t>FORNECIMENTO E INSTALAÇÃO DE MADEIRA 16X6CM, EM MAÇARANDUBA, ANGELIM OU EQUIVALENTE NA REGIÃO - BRUTA.</t>
  </si>
  <si>
    <t xml:space="preserve"> 6.4 </t>
  </si>
  <si>
    <t xml:space="preserve"> 4810 </t>
  </si>
  <si>
    <t>MADEIRAMENTO EM MASSARANDUBA PARA TELHADO, PEÇA PRINCIPAL SERRADA 14CM X 25CM, COM ABERTURA DE ENCAIXES</t>
  </si>
  <si>
    <t xml:space="preserve"> 6.5 </t>
  </si>
  <si>
    <t xml:space="preserve"> 4809 </t>
  </si>
  <si>
    <t>MADEIRAMENTO EM MASSARANDUBA PARA TELHADO, PEÇA PRINCIPAL SERRADA 14CM X14CM,COM ABERTURA DE ENCAIXES</t>
  </si>
  <si>
    <t xml:space="preserve"> 6.6 </t>
  </si>
  <si>
    <t xml:space="preserve"> 9893 </t>
  </si>
  <si>
    <t>MADEIRAMENTO EM MASSARANDUBA PARA TELHADO, PEÇA PRINCIPAL SERRADA 20CM X20CM,COM ABERTURA DE ENCAIXES</t>
  </si>
  <si>
    <t xml:space="preserve"> 6.7 </t>
  </si>
  <si>
    <t xml:space="preserve"> 6.8 </t>
  </si>
  <si>
    <t xml:space="preserve"> 94204 </t>
  </si>
  <si>
    <t xml:space="preserve"> 6.9 </t>
  </si>
  <si>
    <t xml:space="preserve"> 94219 </t>
  </si>
  <si>
    <t xml:space="preserve"> 6.10 </t>
  </si>
  <si>
    <t xml:space="preserve"> 94224 </t>
  </si>
  <si>
    <t>EMBOÇAMENTO COM ARGAMASSA TRAÇO 1:2:9 (CIMENTO, CAL E AREIA). AF_07/2019</t>
  </si>
  <si>
    <t xml:space="preserve"> 6.11 </t>
  </si>
  <si>
    <t xml:space="preserve"> 4812 </t>
  </si>
  <si>
    <t>RESTAURAÇÃO DE MADEIRAMENTO COM PEÇAS-CACHORRO CONFORME OS EXISTENTES, INCLUSIVE REMOÇÃO DAS PEÇAS DEGRADAS PARA DESCARTE</t>
  </si>
  <si>
    <t xml:space="preserve"> 01070235 </t>
  </si>
  <si>
    <t xml:space="preserve"> 01070236 </t>
  </si>
  <si>
    <t>FORNECIMENTO E INSTALAÇÃO DE BARROTE DE MADEIRA 8X16CM (PREVISÃO DE 30% DE SUBSTITUIÇÃO)</t>
  </si>
  <si>
    <t xml:space="preserve"> 7.3 </t>
  </si>
  <si>
    <t xml:space="preserve"> 01070237 </t>
  </si>
  <si>
    <t>REFORÇO ESTRUTURAL COM FORNECIMENTO E INSTALAÇÃO DE CHAPA DE AÇO GROSSA 1/4".</t>
  </si>
  <si>
    <t xml:space="preserve"> 01070246 </t>
  </si>
  <si>
    <t>CONSOLIDAÇÃO DOS TRECHOS DE ARGAMASSA DE ENCHIMENTO EM DESPRENDIMENTO DA ALVENARIA DE PAU-A-PIQUE COM APLICAÇÃO DE AGUADA DE CAL EM 1 DEMÃO COM ADISÃO DE ADESIVO ACRÍLICO DILUÍDO EM ÁGUA NA PROPORÇÃO 1:10. O ADESIVO DEVERÁ SER ADICIONADO NA ÁGUA DE CAL NA PROPORÇÃO DE 1:1 (PREVISÃO DE 30%</t>
  </si>
  <si>
    <t xml:space="preserve"> 01070247 </t>
  </si>
  <si>
    <t>EXECUÇÃO DE TRATAMENTO DAS FISSURAS E TRINCAS COM SELAMENTO DO REVESTIMENTO NAS ALVENARIAS DE PAU-A-PIQUE, COM EMBRECHAMENTO DO VAZIO, UTILIZANDO ARGAMASSA FORTE DE CAL E AREIA (PREVISÃO DE 10%)</t>
  </si>
  <si>
    <t xml:space="preserve"> 01070249 </t>
  </si>
  <si>
    <t>RESTAURAÇÃO DOS MUROS EM PEDRA , COM REENROCAMENTO COM ROCHAS DO MESMO TIPO, RECOMPOSIÇÃO DE FISSURAS COM PÓ DE PEDRA, REMOÇÃO DE RESÍDUOS DE ARGAMASSA DE CIMENTO, FUNGOS E VEGETAIS (PREVISÃO DE 20%)</t>
  </si>
  <si>
    <t xml:space="preserve"> 103355 </t>
  </si>
  <si>
    <t>ALVENARIA DE VEDAÇÃO DE BLOCOS CERÂMICOS FURADOS NA HORIZONTAL DE 11,5X14X24 CM (ESPESSURA 11,5 CM) E ARGAMASSA DE ASSENTAMENTO COM PREPARO MANUAL. AF_12/2021 (SANITÁRIOS NOVOS)</t>
  </si>
  <si>
    <t xml:space="preserve"> 101746 </t>
  </si>
  <si>
    <t>SUBSTITUIÇÃO DE TÁBUAS DO PISO DE MADEIRA UTILIZANDO-SE PEÇAS COM MESMA LARGURA DAS EXISTENTES E MADEIRA COM CARACTERÍSTICAS SEMELHANTE (SUBSTITUIÇÃO DE 40%)</t>
  </si>
  <si>
    <t xml:space="preserve"> 3786 </t>
  </si>
  <si>
    <t>RESTAURAÇÃO E/OU RECUPERAÇÃO DE ASSOALHO MADEIRA LEI, RÉGUAS MACHO E FÊMEA, L= 20 A 30CM X 2CM, SOBRE RIPÃO 3,5CM X 5,5CM, INCLUSIVE ENCHIMENTO E RASPAGEM (RESTAURAÇÃO DE 60%)</t>
  </si>
  <si>
    <t xml:space="preserve"> ED-14560 </t>
  </si>
  <si>
    <t>RECOMPOSIÇÃO DE TRECHOS SOLTOS DO PISO EM SEIXO ROLADO  (PREVISÃO 30%)</t>
  </si>
  <si>
    <t xml:space="preserve"> 99814 </t>
  </si>
  <si>
    <t>EXECUÇÃO DE LIMPEZA A VAPOR D' ÁGUA NO PISO LAJEADO</t>
  </si>
  <si>
    <t xml:space="preserve"> 4328 </t>
  </si>
  <si>
    <t>PINTURA DE PROTEÇÃO SOBRE MADEIRA COM APLICAÇÃO DE 02 DEMÃOS DE VERNIZ OSMOCOLOR  OU SIMILAR - R2</t>
  </si>
  <si>
    <t xml:space="preserve"> 9.6 </t>
  </si>
  <si>
    <t xml:space="preserve"> ED-50582 </t>
  </si>
  <si>
    <t>RECOMPOSIÇÃO DE TRECHOS DO PISO EM TIJOLEIRA  (PREVISÃO 30%)</t>
  </si>
  <si>
    <t xml:space="preserve"> 9.7 </t>
  </si>
  <si>
    <t xml:space="preserve"> ED-50617 </t>
  </si>
  <si>
    <t>LIMPEZA E POLIMENTO DE PISO EM PLACA DE GRANITO 40X40CM EXISTENTE</t>
  </si>
  <si>
    <t xml:space="preserve"> 9.8 </t>
  </si>
  <si>
    <t xml:space="preserve"> 101726 </t>
  </si>
  <si>
    <t>PISO EM LADRILHO HIDRÁULICO APLICADO EM AMBIENTES INTERNOS DE ÁREA ENTRE 5 E 15 M², INCLUSO APLICAÇÃO DE RESINA. AF_09/2020</t>
  </si>
  <si>
    <t xml:space="preserve"> 9.9 </t>
  </si>
  <si>
    <t xml:space="preserve"> 13419 </t>
  </si>
  <si>
    <t>EXECUÇÃO DE ASSENTAMENTO DE  PEDRA LAJEADA NO TOPO DOS MUROS DE DIVISA LATERAL ESQUERDO E POSTERIOR DO TERRENO</t>
  </si>
  <si>
    <t xml:space="preserve"> 4491 </t>
  </si>
  <si>
    <t>RESTAURAÇÃO DO FORRO DE MADEIRA SAIA-CAMISA COM PINTURA LISA INCLUINDO RASPAGEM E CALAFETAGEM</t>
  </si>
  <si>
    <t xml:space="preserve"> 96112 </t>
  </si>
  <si>
    <t>EXECUÇÃO DE NOVO FORRO EM ESTEIRA DE TAQUARA COM TABEIRA DE MADEIRA. SUBSTITUIÇÃO DOS FORROS DEGRADADOS E PERDIDOS (PREVISÃO DE 70%)</t>
  </si>
  <si>
    <t xml:space="preserve"> 96122 </t>
  </si>
  <si>
    <t>ACABAMENTOS PARA FORRO (RODA-FORRO EM MADEIRA PINUS). AF_08/2023</t>
  </si>
  <si>
    <t>SUBSTITUIÇÃO DO BARROTEAMENTO DOS FORROS DE TAQUARA (PREVISÃO DE 70%)</t>
  </si>
  <si>
    <t xml:space="preserve"> 10.5 </t>
  </si>
  <si>
    <t>SUBSTITUIÇÃO DE BARROTEAMENTO PARA FORRO DE MADEIRA SAIA-CAMISA E TABUADO LISO (PREVISÃO DE 30%)</t>
  </si>
  <si>
    <t xml:space="preserve"> 10.6 </t>
  </si>
  <si>
    <t xml:space="preserve"> 3754 </t>
  </si>
  <si>
    <t>RESTAURAÇÃO DE GUARDA-PÓ DE MADEIRA DE LEI ANGELIM OU CEDRO, COM SUBSTITUIÇÃO DE PEÇAS DEGRADADAS, INCLUSIVE MADEIRAMENTO DE SUPORTE (SARRAFO), INSTALADO, E REMOÇÃO DAS PEÇAS DEGRADADAS PARA DESCARTE (PREVISÃO DE 40%)</t>
  </si>
  <si>
    <t>RESTAURO - RECUPERAÇÃO DE ESQUADRIA DE MADEIRA DE OBRAS HISTÓRICAS C/ APROVEITAMENTO DE 75%. REV 01_07/2024</t>
  </si>
  <si>
    <t xml:space="preserve"> 208 </t>
  </si>
  <si>
    <t>IMUNIZAÇÃO DE MADEIRAMENTO DE COBERTURA COM IMUNIZANTE INCOLOR TIPO PENETROL OU SIMILAR</t>
  </si>
  <si>
    <t xml:space="preserve"> 2324 </t>
  </si>
  <si>
    <t>IMUNIZAÇÃO DO PISO DE MADEIRA CONTRA CUPIM, COM APLICAÇÃO DE 01 DEMÃO DE PENTOX OU SIMILAR</t>
  </si>
  <si>
    <t>IMUNIZAÇÃO DO FORRO DE MADEIRA CONTRA CUPIM, COM APLICAÇÃO DE 01 DEMÃO DE PENTOX OU SIMILAR</t>
  </si>
  <si>
    <t>IMUNIZAÇÃO DAS ESQUADRIAS DE MADEIRA CONTRA CUPIM, COM APLICAÇÃO DE 01 DEMÃO DE PENTOX OU SIMILAR</t>
  </si>
  <si>
    <t xml:space="preserve"> ED-14789 </t>
  </si>
  <si>
    <t>PREPARAÇÃO PARA EMASSAMENTO OU PINTURA MINERAL EM PAREDE, INCLUSIVE UMA (1) DEMÃO DE FUNDO PREPARADOR MINERAL</t>
  </si>
  <si>
    <t xml:space="preserve"> 102229 </t>
  </si>
  <si>
    <t>PINTURA TINTA DE ACABAMENTO (PIGMENTADA) ESMALTE SINTÉTICO ACETINADO EM MADEIRA, 3 DEMÃOS. AF_01/2021 (FOLHAS DAS ESQUADRIAS DE MADEIRA, COR CANTO AZULÃO CORAL. REF.: CORAL DULUX 93BG 32/374 OU EQUIVALENTE)</t>
  </si>
  <si>
    <t>PINTURA TINTA DE ACABAMENTO (PIGMENTADA) ESMALTE SINTÉTICO ACETINADO EM MADEIRA, 3 DEMÃOS. AF_01/2021 (ENQUADRAMENTOS DE MADEIRA DAS ESQUADRIAS, ESTRUTURAS DE MADEIRA APARENTE E TABEIRAS DE MADEIRA DOS FORROS DE TAQUARA, COR SANGUE DE BOI CORAL. REF.: CORAL DULUX OU EQUIVALENTE)</t>
  </si>
  <si>
    <t>PINTURA TINTA DE ACABAMENTO (PIGMENTADA) ESMALTE SINTÉTICO ACETINADO EM MADEIRA, 3 DEMÃOS. AF_01/2021 (CAIXILHO DE MADEIRA, CORRIMÃO DA ESCADA, GUARDA-PÓ DE MADEIRA, E BARROTES, MADRES, ESTEIOS, CAIBROS E RIPAS APARENTES NO BEIRAL, COR BRANCO. REF.: CORAL OU EQUIVALENTE)</t>
  </si>
  <si>
    <t xml:space="preserve"> 100762 </t>
  </si>
  <si>
    <t>PINTURA COM TINTA ALQUÍDICA DE ACABAMENTO (ESMALTE SINTÉTICO FOSCO) APLICADA A ROLO OU PINCEL SOBRE SUPERFÍCIES METÁLICAS (EXCETO PERFIL) EXECUTADO EM OBRA (02 DEMÃOS). AF_01/2020 (PASSARELAS ACESSÍVEIS)</t>
  </si>
  <si>
    <t xml:space="preserve"> ED-50469 </t>
  </si>
  <si>
    <t>PINTURA EM CAIAÇÃO NOS FORROS PLANOS E INCLINADOS EM TAQUARA</t>
  </si>
  <si>
    <t xml:space="preserve"> 180511 </t>
  </si>
  <si>
    <t>PINTURA ESMALTE SINTETICO ACETINADO COR AREIA. REF.: CORAL OU EQUIVALENTE (FORROS E CIMALHAS DE MADEIRA LISOS)</t>
  </si>
  <si>
    <t>PINTURA MINERAL EM PAREDE, DUAS (2) DEMÃOS, EXCLUSIVE FUNDO PREPARADOR E MASSA CORRIDA MINERAL (ALVENARIA DE ADOBE E PAU-A-PIQUE)</t>
  </si>
  <si>
    <t xml:space="preserve"> 88489 </t>
  </si>
  <si>
    <t>PINTURA LÁTEX ACRÍLICA PREMIUM, APLICAÇÃO MANUAL EM PAREDES, DUAS DEMÃOS (ALVENARIAS DE TIJOLO FURADO)</t>
  </si>
  <si>
    <t xml:space="preserve"> 3907 </t>
  </si>
  <si>
    <t>RESTAURO - HIGIENIZAÇÃO À SECO DE FORRO ARTÍSTICO DE MADEIRA - REV 04_02/2022</t>
  </si>
  <si>
    <t xml:space="preserve"> 8723 </t>
  </si>
  <si>
    <t>RESTAURO - FIXAÇÃO E TRATAMENTO DE ELEMENTOS DECORATIVOS</t>
  </si>
  <si>
    <t xml:space="preserve"> 11759 </t>
  </si>
  <si>
    <t>RESTAURO - DESINFESTAÇÃO E IMUNIZAÇÃO DE FORRO ARTÍSTICO DE MADEIRA</t>
  </si>
  <si>
    <t xml:space="preserve"> 3905 </t>
  </si>
  <si>
    <t xml:space="preserve"> 13277 </t>
  </si>
  <si>
    <t>RESTAURO - REMOÇÃO DE REPINTURA EM ELEMENTO ARTÍSTICO</t>
  </si>
  <si>
    <t xml:space="preserve"> 13253 </t>
  </si>
  <si>
    <t>RESTAURO - NIVELAMENTO DA CAMADA PICTÓRICA</t>
  </si>
  <si>
    <t xml:space="preserve"> 12861 </t>
  </si>
  <si>
    <t>RESTAURO - REINTEGRAÇÃO CROMÁTICA DA POLICROMIA EM FORRO ARTÍSTICO</t>
  </si>
  <si>
    <t>RESTAURO - FACEAMENTO EM FORRO ARTÍSTICO DE MADEIRA - REV 03_02/2022</t>
  </si>
  <si>
    <t xml:space="preserve"> 080612 </t>
  </si>
  <si>
    <t>PLATAFORMA ELEVAT.TRANSPORTE VERTICAL DESNIVEL ATE 2M</t>
  </si>
  <si>
    <t xml:space="preserve"> ED-49908 </t>
  </si>
  <si>
    <t>CAIXA DE DRENAGEM DE INSPEÇÃO/PASSAGEM EM ALVENARIA (40X40X40CM), REVESTIMENTO EM ARGAMASSA COM ADITIVO IMPERMEABILIZANTE, COM TAMPA EM GRELHA, INCLUSIVE ESCAVAÇÃO, REATERRO E TRANSPORTE COM RETIRADA DO MATERIAL ESCAVADO (EM CAÇAMBA)</t>
  </si>
  <si>
    <t xml:space="preserve"> 94229 </t>
  </si>
  <si>
    <t>CALHA EM CHAPA DE AÇO GALVANIZADO NÚMERO 24, DESENVOLVIMENTO DE 100 CM, INCLUSO TRANSPORTE VERTICAL. AF_07/2019</t>
  </si>
  <si>
    <t xml:space="preserve"> 2004507 </t>
  </si>
  <si>
    <t>SICRO3</t>
  </si>
  <si>
    <t>DRENO PROFUNDO H = 1,5 M - COM GEOCOMPOSTO DRENANTE - INCLUSIVE ESCAVAÇÃO E REATERRO</t>
  </si>
  <si>
    <t xml:space="preserve"> 16 </t>
  </si>
  <si>
    <t xml:space="preserve"> 16.1 </t>
  </si>
  <si>
    <t xml:space="preserve"> 16.2 </t>
  </si>
  <si>
    <t xml:space="preserve"> 16.3 </t>
  </si>
  <si>
    <t xml:space="preserve"> 17 </t>
  </si>
  <si>
    <t xml:space="preserve"> 17.1 </t>
  </si>
  <si>
    <t xml:space="preserve"> 101911 </t>
  </si>
  <si>
    <t xml:space="preserve"> 17.2 </t>
  </si>
  <si>
    <t xml:space="preserve"> 97599 </t>
  </si>
  <si>
    <t xml:space="preserve"> 17.3 </t>
  </si>
  <si>
    <t xml:space="preserve"> ED-50201 </t>
  </si>
  <si>
    <t>PLACA FOTOLUMINESCENTE PARA SINALIZAÇÃO DE EMERGÊNCIA, TIPO "S2", DIMENSÃO (380X190)MM, INCLUSIVE FIXAÇÃO</t>
  </si>
  <si>
    <t xml:space="preserve"> 17.4 </t>
  </si>
  <si>
    <t xml:space="preserve"> ED-29400 </t>
  </si>
  <si>
    <t>PLACA FOTOLUMINESCENTE PARA SINALIZAÇÃO DE EMERGÊNCIA, TIPO "S3", DIMENSÃO (380X190)MM, INCLUSIVE FIXAÇÃO</t>
  </si>
  <si>
    <t xml:space="preserve"> 17.5 </t>
  </si>
  <si>
    <t xml:space="preserve"> 17.6 </t>
  </si>
  <si>
    <t xml:space="preserve"> 17.7 </t>
  </si>
  <si>
    <t xml:space="preserve"> ED-50203 </t>
  </si>
  <si>
    <t>PLACA FOTOLUMINESCENTE PARA SINALIZAÇÃO DE EMERGÊNCIA, TIPO "S9", DIMENSÃO (380X190)MM, INCLUSIVE FIXAÇÃO</t>
  </si>
  <si>
    <t xml:space="preserve"> 17.8 </t>
  </si>
  <si>
    <t xml:space="preserve"> 17.9 </t>
  </si>
  <si>
    <t xml:space="preserve"> 17.10 </t>
  </si>
  <si>
    <t xml:space="preserve"> 17.11 </t>
  </si>
  <si>
    <t xml:space="preserve"> ED-32246 </t>
  </si>
  <si>
    <t>PLACA FOTOLUMINESCENTE PARA SINALIZAÇÃO DE EMERGÊNCIA, TIPO "M1", DIMENSÃO (400X600)MM, INCLUSIVE FIXAÇÃO</t>
  </si>
  <si>
    <t xml:space="preserve"> ED-32250 </t>
  </si>
  <si>
    <t>PLACA FOTOLUMINESCENTE PARA SINALIZAÇÃO DE EMERGÊNCIA, TIPO "M7", DIMENSÃO (380X190)MM, INCLUSIVE FIXAÇÃO</t>
  </si>
  <si>
    <t xml:space="preserve"> ED-50180 </t>
  </si>
  <si>
    <t>ACIONADOR MANUAL DE ALARME DE INCÊNDIO, INCLUSIVE FORNECIMENTO E INSTALAÇÃO, EXCLUSIVE CABO DE 4 VIAS PARA ALARME</t>
  </si>
  <si>
    <t xml:space="preserve"> 10446 </t>
  </si>
  <si>
    <t>AVISADOR SONORO TIPO SIRENE PARA INCÊNDIO - FORNECIMENTO</t>
  </si>
  <si>
    <t xml:space="preserve"> 058112 </t>
  </si>
  <si>
    <t>CENTRAL REPETIDORA DE ALARME DE INCENDIO C/ LCD ENDERECAVEL</t>
  </si>
  <si>
    <t xml:space="preserve"> 11823 </t>
  </si>
  <si>
    <t>SENSOR ÓTICO DE FUMAÇA ENDEREÇÁVEL</t>
  </si>
  <si>
    <t xml:space="preserve"> 18 </t>
  </si>
  <si>
    <t xml:space="preserve"> 18.1 </t>
  </si>
  <si>
    <t xml:space="preserve"> ED-50228 </t>
  </si>
  <si>
    <t>PONTO DE EMBUTIR PARA UMA (1) LUMINÁRIA,COM ELETRODUTO DE PVC RÍGIDO ROSCÁVEL, DN 20MM (3/4"), EMBUTIDO NA LAJE E CABO DE COBRE FLEXÍVEL, CLASSE 5, ISOLAMENTO TIPO LSHF/ATOX, NÃO HALOGENADO, SEÇÃO 1,5MM2 (70°C 450/750V), COM DISTÂNCIA DE ATÉ CINCO (5) METROS DO PONTO DE DERIVAÇÃO, EXCLUSIVE LUMINÁRIA, INCLUSIVE CAIXA DE LIGAÇÃO OCTOGONAL, SUPORTE E FIXAÇÃO DO ELETRODUTO</t>
  </si>
  <si>
    <t xml:space="preserve"> 18.2 </t>
  </si>
  <si>
    <t xml:space="preserve"> ED-50232 </t>
  </si>
  <si>
    <t>PONTO DE EMBUTIR PARA UMA (1) TOMADA PADRÃO, TRÊS (3) POLOS (2P+T/10A 250V), COM PLACA 4"X2" DE UM (1) POSTO, COM ELETRODUTO FLEXÍVEL CORRUGADO, ANTI CHAMA, DN 25MM (3/4"), EMBUTIDO NA ALVENARIA E CABO DE COBRE FLEXÍVEL, CLASSE 5, ISOLAMENTO TIPO LSHF/ATOX, NÃO HALOGENADO, SEÇÃO 2,5MM2 (70°C 450/750V), COM DISTÂNCIA DE ATÉ DEZ (10) METROS DO PONTO DE DERIVAÇÃO, INCLUSIVE CAIXA DE LIGAÇÃO, SUPORTE E FIXAÇÃO DO ELETRODUTO COM ENCHIMENTO DO RASGO NA ALVENARIA/CONCRETO COM ARGAMASSA</t>
  </si>
  <si>
    <t xml:space="preserve"> 18.3 </t>
  </si>
  <si>
    <t xml:space="preserve"> ED-50227 </t>
  </si>
  <si>
    <t>PONTO DE EMBUTIR PARA UM (1) INTERRUPTOR SIMPLES (10A 250V), COM PLACA 4"X2" DE UM (1) POSTO, COM ELETRODUTO FLEXÍVEL CORRUGADO, ANTI CHAMA, DN 25MM (3/4"), EMBUTIDO NA ALVENARIA E CABO DE COBRE FLEXÍVEL, CLASSE 5, ISOLAMENTO TIPO LSHF/ATOX, NÃO HALOGENADO, SEÇÃO 1,5MM2 (70°C 450/750V), COM DISTÂNCIA DE ATÉ DEZ (10) METROS DO PONTO DE DERIVAÇÃO, INCLUSIVE CAIXA DE LIGAÇÃO, SUPORTE E FIXAÇÃO DO ELETRODUTO COM ENCHIMENTO DO RASGO NA ALVENARIA/CONCRETO COM ARGAMASSA</t>
  </si>
  <si>
    <t xml:space="preserve"> 18.4 </t>
  </si>
  <si>
    <t xml:space="preserve"> ED-27092 </t>
  </si>
  <si>
    <t>LUMINÁRIA COMERCIAL COM ALETAS DE SOBREPOR COMPLETA, PARA QUATRO (4) LÂMPADAS TUBULARES LED 4X18W ØT8, TEMPERATURA DA COR 6500K, FORNECIMENTO E INSTALAÇÃO, INCLUSIVE BASE E LÂMPADA</t>
  </si>
  <si>
    <t xml:space="preserve"> 18.5 </t>
  </si>
  <si>
    <t xml:space="preserve"> 13177 </t>
  </si>
  <si>
    <t>LUMINÁRIA SOBREPOR QUADRADA  LED 40W*, 6500K G- LIGHT OU SIMILAR</t>
  </si>
  <si>
    <t xml:space="preserve"> 18.6 </t>
  </si>
  <si>
    <t xml:space="preserve"> 9627 </t>
  </si>
  <si>
    <t>LUMINÁRIA PENDENTE, LINHA ALKES, REF. 20847, DA STILO CLEAN OU SIMILAR</t>
  </si>
  <si>
    <t xml:space="preserve"> 18.7 </t>
  </si>
  <si>
    <t xml:space="preserve"> 13919 </t>
  </si>
  <si>
    <t>ARANDELA DE PAREDE 1 FACHO, PARA LÂMPADA PALITO DE LED, ESTRUTURA EM ALUMÍNIO, BRANCO, REF. 510-2 LINHA KUBE DA DIMLUZ OU SIMILAR</t>
  </si>
  <si>
    <t xml:space="preserve"> 18.8 </t>
  </si>
  <si>
    <t xml:space="preserve"> 13906 </t>
  </si>
  <si>
    <t>BALIZADOR, 6W, BIVOLT, 3000K, PRETO, LUZ MORNA, 40 LM, REF.: STH9725PTO/30, LINE OU SIMILAR</t>
  </si>
  <si>
    <t xml:space="preserve"> 18.9 </t>
  </si>
  <si>
    <t xml:space="preserve"> 10749 </t>
  </si>
  <si>
    <t>PROJETOR DE PISO EM ALUMÍNIO COM LÂMPADAS EM LED POTÊNCIA TOTAL 50W, REF.: BCP473 36 LED'S-HB-4000 100-277V 10 BK, DA PHILIPS OU SIMILAR</t>
  </si>
  <si>
    <t xml:space="preserve"> 19 </t>
  </si>
  <si>
    <t xml:space="preserve"> 19.1 </t>
  </si>
  <si>
    <t xml:space="preserve"> 104660 </t>
  </si>
  <si>
    <t>CONJUNTO DE PONTOS HIDRÁULICOS DE ÁGUA FRIA PARA BANHEIRO (RAMAL/SUB-RAMAL E DISTRIBUIÇÃO) EM PVC, COM TUBOS, CONEXÕES, REGISTROS, CORTES E FIXAÇÕES EM PRÉDIO COM TUBULAÇÕES EMBUTIDAS COM RASGO. AF_05/2023</t>
  </si>
  <si>
    <t xml:space="preserve"> 19.2 </t>
  </si>
  <si>
    <t xml:space="preserve"> 104676 </t>
  </si>
  <si>
    <t>CONJUNTO DE PONTOS DE COLETA DE ESGOTO PARA BANHEIRO (RAMAL DE ESGOTO SANITÁRIO), EM PVC SÉRIE NORMAL, COM  TUBOS, CONEXÕES, RALOS, CAIXAS SIFONADAS, CORTES E FIXAÇÕES EM PRÉDIO COM PRUMADA DE DESCIDA DE ESGOTO DENTRO DO BANHEIRO. AF_05/2023_PA</t>
  </si>
  <si>
    <t xml:space="preserve"> 19.3 </t>
  </si>
  <si>
    <t xml:space="preserve"> ED-15205 </t>
  </si>
  <si>
    <t>KIT CAVALETE PARA MEDIÇÃO DE ÁGUA, EMBUTIDO EM ALVENARIA, EM AÇO GALVANIZADO DN 25MM (3/4")   PADRÃO CONCESSIONÁRIA LOCAL, EXCLUSIVE HIDRÔMETRO</t>
  </si>
  <si>
    <t xml:space="preserve"> 19.4 </t>
  </si>
  <si>
    <t xml:space="preserve"> ED-49939 </t>
  </si>
  <si>
    <t>CAIXA DE GORDURA SIMPLES (CGS), CIRCULAR, EM CONCRETO PRÉ MOLDADO, CAPACIDADE DE 31L, INCLUSIVE ESCAVAÇÃO, REATERRO, TRANSPORTE E RETIRADA DO MATERIAL ESCAVADO (EM CAÇAMBA)</t>
  </si>
  <si>
    <t xml:space="preserve"> 20 </t>
  </si>
  <si>
    <t xml:space="preserve"> 20.1 </t>
  </si>
  <si>
    <t xml:space="preserve"> 98504 </t>
  </si>
  <si>
    <t>PLANTIO DE GRAMA BATATAIS EM PLACAS. AF_07/2024</t>
  </si>
  <si>
    <t xml:space="preserve"> 20.2 </t>
  </si>
  <si>
    <t xml:space="preserve"> 103946 </t>
  </si>
  <si>
    <t xml:space="preserve"> 20.3 </t>
  </si>
  <si>
    <t xml:space="preserve"> 11795 </t>
  </si>
  <si>
    <t>PLANTA - COSTELA DE ADÃO (MOSTERA DELICIOSA), FORNECIMENTO E PLANTIO</t>
  </si>
  <si>
    <t xml:space="preserve"> 20.4 </t>
  </si>
  <si>
    <t xml:space="preserve"> 13674 </t>
  </si>
  <si>
    <t>PLANTA - GUAIMBÉ (PHILODENDRON BIPINNATIFIDUM), FORNECIMENTO E PLANTIO</t>
  </si>
  <si>
    <t xml:space="preserve"> 20.5 </t>
  </si>
  <si>
    <t xml:space="preserve"> 9260 </t>
  </si>
  <si>
    <t>PLANTA - PALMEIRA IMPERIAL H=1,00M (FORNECIMENTO E PLANTIO)</t>
  </si>
  <si>
    <t xml:space="preserve"> 21 </t>
  </si>
  <si>
    <t xml:space="preserve"> 21.1 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</si>
  <si>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</si>
  <si>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</si>
  <si>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</si>
  <si>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</si>
  <si>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</si>
  <si>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</si>
  <si>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</si>
  <si>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</si>
  <si>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FORROS LISOS</t>
  </si>
  <si>
    <t>RESTAURAÇÃO DOS ELEMENTOS ARTÍSTICOS INTEGRADOS</t>
  </si>
  <si>
    <t>RESTAURAÇÃO DOS FORROS POLICROMADOS (FORRO DOS QUATRO CONTINENTE, FORRO DAS QUATRO ESTAÇÕES, FORRO ARTÍSTICO “SAIA E CAMISA”)</t>
  </si>
  <si>
    <t>RESTAURAÇÃO DO MURAL DOS GARIMPEIROS</t>
  </si>
  <si>
    <t>RESTAURAÇÃO DO RELÓGIO DE SOL</t>
  </si>
  <si>
    <t>RESTAURAÇÃO DO ENGENHO</t>
  </si>
  <si>
    <t>MUSEOGRAFIA</t>
  </si>
  <si>
    <t xml:space="preserve"> 22 </t>
  </si>
  <si>
    <t xml:space="preserve"> 22</t>
  </si>
  <si>
    <t>13.1</t>
  </si>
  <si>
    <t>13.2</t>
  </si>
  <si>
    <t>13.3</t>
  </si>
  <si>
    <t>13.4</t>
  </si>
  <si>
    <t>Mês 21</t>
  </si>
  <si>
    <t>Mês 22</t>
  </si>
  <si>
    <t>Mês 23</t>
  </si>
  <si>
    <t>Mês 24</t>
  </si>
  <si>
    <t>PROJETO EXECUTIVO MUSEOGRÁFICO/EXPOGRÁFICO</t>
  </si>
  <si>
    <t>PROJETO DE RESTAURAÇÃO DOS ELEMENTOS ARTÍSTICOS INTEGRADOS (FORRO DOS QUATRO CONTINENTE, FORRO DAS QUATRO ESTAÇÕES, FORRO ARTÍSTICO “SAIA E CAMISA”, MURAL DOS GARIMPEIROS, RELÓGIO DE SOL E ENGENHO)</t>
  </si>
  <si>
    <t>COMO CONSTRUÍDO ("AS BUILT") DE PROJETOS COM ÁREA ATÉ 10.000 M2 (OBS. CONSIDERADA 11X A ÁREA PARA CONTEMPLAR OS 11 PROJETOS PREVISTOS)</t>
  </si>
  <si>
    <t>PLANILHA ORÇAMENTÁRIA PARA REFORMA E/OU AMPLIAÇÃO DE PATRIMÔNIOS HISTÓRICOS   ÁREA ATÉ 1.000 M2 (OBS. CONSIDERADA 11X A ÁREA PARA CONTEMPLAR OS 11 PROJETOS PREVISTOS)</t>
  </si>
  <si>
    <t xml:space="preserve"> 4.14 </t>
  </si>
  <si>
    <t>ESPECIFICAÇÃO DOS MATERIAIS COM MEMORIAL DESCRITIVO DE CADA AMBIENTE E EQUIPAMENTOS PARA REFORMA E/OU AMPLIAÇÃO DE PATRIMÔNIOS HISTÓRICOS   ÁREA ATÉ 1.000 M2 (OBS. CONSIDERADA 11X A ÁREA PARA CONTEMPLAR OS 11 PROJETOS PREVISTOS)</t>
  </si>
  <si>
    <t xml:space="preserve"> 4.15 </t>
  </si>
  <si>
    <t>ESPECIFICAÇÃO DOS MATERIAIS COM MEMORIAL DESCRITIVO DE CADA AMBIENTE E EQUIPAMENTOS PARA REFORMA E/OU AMPLIAÇÃO DE PATRIMÔNIOS HISTÓRICOS   ÁREA ATÉ 1.000 M2 (MANUAL DE CONSERVAÇÃO PREVENTIVA)</t>
  </si>
  <si>
    <t>REMOÇÃO, LAVAGEM, E RECOLOCAÇÃO DE TELHAS CERÂMICAS, TIPO COLONIAL, DE OLARIA, COM FIXAÇÃO ATRAVÉS DE ARAME DE COBRE Nº12  (PREVISÃO DE DESCARTE DE 20%)</t>
  </si>
  <si>
    <t xml:space="preserve"> 92540 </t>
  </si>
  <si>
    <t>TRAMA DE MADEIRA COMPOSTA POR RIPAS, CAIBROS E TERÇAS PARA TELHADOS DE MAIS QUE 2 ÁGUAS PARA TELHA CERÂMICA OU DE CONCRETO, INCLUSO TRANSPORTE VERTICAL. AF_10/2025 (20% DE SUBSTITUIÇÃO)</t>
  </si>
  <si>
    <t>TELHAMENTO COM TELHA CERÂMICA CAPA-CANAL, TIPO COLONIAL, COM MAIS DE 2 ÁGUAS, INCLUSO TRANSPORTE VERTICAL. AF_07/2019 (PREVISÃO DE 20% DE SUBSTITUIÇÃO)</t>
  </si>
  <si>
    <t>CUMEEIRA E ESPIGÃO PARA TELHA CERÂMICA EMBOÇADA COM ARGAMASSA TRAÇO 1:2:9 (CIMENTO, CAL E AREIA), PARA TELHADOS COM MAIS DE 2 ÁGUAS, INCLUSO TRANSPORTE VERTICAL. AF_07/2019 (PREVISÃO DE 20% DE SUBSTITUIÇÃO)</t>
  </si>
  <si>
    <t>FORNECIMENTO E INSTALAÇÃO DE PEÇA DE MADEIRA 20X20CM, EM MAÇARANDUBA, ANGELIM OU EQUIVALENTE NA REGIÃO - BRUTA (PREVISÃO DE 30% DE SUBSTITUIÇÃO DAS PEÇAS)</t>
  </si>
  <si>
    <t xml:space="preserve"> 8743 </t>
  </si>
  <si>
    <t>RESTAURO - EXECUÇÃO DE PAREDE DE PAU-A-PIQUE</t>
  </si>
  <si>
    <t xml:space="preserve"> 13.1.1 </t>
  </si>
  <si>
    <t xml:space="preserve"> 13263 </t>
  </si>
  <si>
    <t>PLATAFORMA DE MADEIRA, EM ANGELIM VERMELHO, PARA ANDAIMES COM PROTEÇÃO EM ESPUMA (PARA ESCORAMENTO DOS FORROS)</t>
  </si>
  <si>
    <t xml:space="preserve"> 13.1.2 </t>
  </si>
  <si>
    <t xml:space="preserve"> 13266 </t>
  </si>
  <si>
    <t>PROTEÇÃO DE PISO CONTRA IMPACTOS, COM CHAPA COMPENSADA RESINADAS E=6MM E LONAPLÁSTICA</t>
  </si>
  <si>
    <t xml:space="preserve"> 13.1.3 </t>
  </si>
  <si>
    <t xml:space="preserve"> 2450 </t>
  </si>
  <si>
    <t>LIMPEZA DO ENTREFORRO - REMOÇÃO DE DETRITOS E ASPIRAÇÃO</t>
  </si>
  <si>
    <t xml:space="preserve"> 13.1.4 </t>
  </si>
  <si>
    <t xml:space="preserve"> 12365 </t>
  </si>
  <si>
    <t>RESTAURO - CONSOLIDAÇÃO ESTRUTURAL DE FORRO ARTÍSTICO DE MADEIRA - REVISADA 12/18</t>
  </si>
  <si>
    <t xml:space="preserve"> 13.1.5 </t>
  </si>
  <si>
    <t>RESTAURO - DESMONTAGEM DE FORRO ARTÍSTICO DE MADEIRA - REV 02_02/2022 (PREVISÃO PARA RENIVELAMENTO DO FORRO)</t>
  </si>
  <si>
    <t xml:space="preserve"> 13.1.6 </t>
  </si>
  <si>
    <t xml:space="preserve"> 13.1.7 </t>
  </si>
  <si>
    <t xml:space="preserve"> 13.1.8 </t>
  </si>
  <si>
    <t xml:space="preserve"> 13.1.9 </t>
  </si>
  <si>
    <t xml:space="preserve"> 13.1.10 </t>
  </si>
  <si>
    <t xml:space="preserve"> 13.1.11 </t>
  </si>
  <si>
    <t xml:space="preserve"> 13.1.12 </t>
  </si>
  <si>
    <t xml:space="preserve"> 13.1.13 </t>
  </si>
  <si>
    <t xml:space="preserve"> 3909 </t>
  </si>
  <si>
    <t>RESTAURO - REFIXAÇÃO DE POLICROMIA EM FORRO ARTÍSTICO  DE MADEIRA - REV 04_02/2022</t>
  </si>
  <si>
    <t xml:space="preserve"> 13.2.1 </t>
  </si>
  <si>
    <t xml:space="preserve"> 13.2.2 </t>
  </si>
  <si>
    <t>RESTAURO - CONSOLIDAÇÃO ESTRUTURAL</t>
  </si>
  <si>
    <t xml:space="preserve"> 13.2.3 </t>
  </si>
  <si>
    <t xml:space="preserve"> 13284 </t>
  </si>
  <si>
    <t>RESTAURO - DESINFESTAÇÃO E IMUNIZAÇÃO</t>
  </si>
  <si>
    <t xml:space="preserve"> 13.2.4 </t>
  </si>
  <si>
    <t xml:space="preserve"> 13273 </t>
  </si>
  <si>
    <t>RESTAURO - FACEAMENTO DE PINTURA ARTÍSTICA</t>
  </si>
  <si>
    <t xml:space="preserve"> 13.2.5 </t>
  </si>
  <si>
    <t>RESTAURO - HIGIENIZAÇÃO À SECO</t>
  </si>
  <si>
    <t xml:space="preserve"> 13.2.6 </t>
  </si>
  <si>
    <t xml:space="preserve"> 13.2.7 </t>
  </si>
  <si>
    <t xml:space="preserve"> 13.2.8 </t>
  </si>
  <si>
    <t xml:space="preserve"> 13.2.9 </t>
  </si>
  <si>
    <t>RESTAURO - REINTEGRAÇÃO CROMÁTICA DA POLICROMIA</t>
  </si>
  <si>
    <t xml:space="preserve"> 13.2.10 </t>
  </si>
  <si>
    <t xml:space="preserve"> 4050 </t>
  </si>
  <si>
    <t>RESTAURO - VERNIZ DE PROTEÇÃO COM APLICAÇÃO DE 01 DEMÃO DE VERNIZ PARALOID B72 OU SIMILAR - REV 04_08/2025</t>
  </si>
  <si>
    <t xml:space="preserve"> 13.3.1 </t>
  </si>
  <si>
    <t xml:space="preserve"> 3914 </t>
  </si>
  <si>
    <t>RESTAURO - LIMPEZA A SECO</t>
  </si>
  <si>
    <t xml:space="preserve"> 13.3.2 </t>
  </si>
  <si>
    <t xml:space="preserve"> 13251 </t>
  </si>
  <si>
    <t>RESTAURO - HIGIENIZAÇÃO MANUAL E ANÁLISE - REV 01_09/2025</t>
  </si>
  <si>
    <t xml:space="preserve"> 13.3.3 </t>
  </si>
  <si>
    <t xml:space="preserve"> C - 59 </t>
  </si>
  <si>
    <t>APLICAÇÃO DE BIOCIDA</t>
  </si>
  <si>
    <t xml:space="preserve"> 13.3.4 </t>
  </si>
  <si>
    <t xml:space="preserve"> 4055 </t>
  </si>
  <si>
    <t>RESTAURO - LIMPEZA SUPERFICIAL DE OBRAS DE ARTE</t>
  </si>
  <si>
    <t xml:space="preserve"> 13.3.5 </t>
  </si>
  <si>
    <t xml:space="preserve"> 132 CP 009 </t>
  </si>
  <si>
    <t>CONSOLIDAÇÃO ESTRUTURAL, REJUNTAMENTO E OBTURAÇÃO DE FALHAS EM PEDRAS DE CANTARIA</t>
  </si>
  <si>
    <t xml:space="preserve"> 13.4.1 </t>
  </si>
  <si>
    <t xml:space="preserve"> MDO_02 </t>
  </si>
  <si>
    <t xml:space="preserve"> MDO_01 </t>
  </si>
  <si>
    <t xml:space="preserve"> 078043 </t>
  </si>
  <si>
    <t>CONECTOR PARAFUSO FENDIDO SPLIT BOLD CABO 70mm2</t>
  </si>
  <si>
    <t xml:space="preserve"> 96986 </t>
  </si>
  <si>
    <t>HASTE DE ATERRAMENTO, DIÂMETRO 3/4", COM 3 METROS - FORNECIMENTO E INSTALAÇÃO. AF_08/2023</t>
  </si>
  <si>
    <t xml:space="preserve"> 104746 </t>
  </si>
  <si>
    <t>MINI CAPTOR PARA SPDA - FORNECIMENTO E INSTALAÇÃO. AF_08/2023</t>
  </si>
  <si>
    <t xml:space="preserve"> 11039 </t>
  </si>
  <si>
    <t>PARAFUSO AUTO-ATARRAXANTE EM AÇO INOX - 4,2 X 32MM - FORNECIMENTO E COLOCAÇÃO</t>
  </si>
  <si>
    <t xml:space="preserve"> 11036 </t>
  </si>
  <si>
    <t>PARAFUSO CABEÇA CHATA EM ALUMÍNIO 1/4" X 7/8" - FORNECIMENTO E COLOCAÇÃO</t>
  </si>
  <si>
    <t xml:space="preserve"> 96983 </t>
  </si>
  <si>
    <t>SOLDA EXOTÉRMICA PARA SPDA - FORNECIMENTO E INSTALAÇÃO. AF_08/2023</t>
  </si>
  <si>
    <t xml:space="preserve"> ED-51091 </t>
  </si>
  <si>
    <t>TERMINAL À COMPRESSÃO EM COBRE ESTANHADO, COM DOIS (2) FUROS PARA CABO COM DIÂMETRO DE 50MM2, EXCLUSIVE CABO</t>
  </si>
  <si>
    <t xml:space="preserve"> 18.10 </t>
  </si>
  <si>
    <t xml:space="preserve"> 18.11 </t>
  </si>
  <si>
    <t xml:space="preserve"> 18.12 </t>
  </si>
  <si>
    <t xml:space="preserve"> 18.13 </t>
  </si>
  <si>
    <t xml:space="preserve"> 18.14 </t>
  </si>
  <si>
    <t xml:space="preserve"> 18.15 </t>
  </si>
  <si>
    <t xml:space="preserve"> 18.16 </t>
  </si>
  <si>
    <t xml:space="preserve"> 19.5 </t>
  </si>
  <si>
    <t xml:space="preserve"> 19.6 </t>
  </si>
  <si>
    <t xml:space="preserve"> 19.7 </t>
  </si>
  <si>
    <t xml:space="preserve"> 19.8 </t>
  </si>
  <si>
    <t xml:space="preserve"> 19.9 </t>
  </si>
  <si>
    <t xml:space="preserve"> 21.2 </t>
  </si>
  <si>
    <t xml:space="preserve"> 21.3 </t>
  </si>
  <si>
    <t xml:space="preserve"> 21.4 </t>
  </si>
  <si>
    <t xml:space="preserve"> 21.5 </t>
  </si>
  <si>
    <t xml:space="preserve"> 22.1 </t>
  </si>
  <si>
    <t xml:space="preserve"> 11.2 </t>
  </si>
  <si>
    <t xml:space="preserve"> 12634 </t>
  </si>
  <si>
    <t>PORTA EM MADEIRA MUIRACATIARA, LISA, MACIÇA, (0,80 X 2,10M), P/PINTURA, INCLUSIVE FERRAGENS, EXCLUSIVE BATENTE</t>
  </si>
  <si>
    <t xml:space="preserve"> 95471 </t>
  </si>
  <si>
    <t>BACIA SANITÁRIA EM LOUÇA BRANCA PARA PCD SEM FURO FRONTAL, COM TUBO DE LIGAÇÃO CROMADO, SEM ASSENTO - FORNECIMENTO E INSTALAÇÃO. AF_02/2026_PS</t>
  </si>
  <si>
    <t xml:space="preserve"> 20.6 </t>
  </si>
  <si>
    <t xml:space="preserve"> 20.7 </t>
  </si>
  <si>
    <t xml:space="preserve"> 100868 </t>
  </si>
  <si>
    <t>BARRA DE APOIO RETA, EM AÇO INOX POLIDO, COMPRIMENTO 80 CM, FIXADA NA PAREDE - FORNECIMENTO E INSTALAÇÃO. AF_02/2026</t>
  </si>
  <si>
    <t xml:space="preserve"> 20.8 </t>
  </si>
  <si>
    <t xml:space="preserve"> 13110 </t>
  </si>
  <si>
    <t>BARRA DE APOIO, RETA, FIXA, EM AÇO INOX, L=40CM, D=1 1/4", JACKWAL OU SIMILAR</t>
  </si>
  <si>
    <t xml:space="preserve"> 20.9 </t>
  </si>
  <si>
    <t xml:space="preserve"> 100871 </t>
  </si>
  <si>
    <t>BARRA DE APOIO RETA, EM ALUMÍNIO, COMPRIMENTO 70 CM, FIXADA NA PAREDE - FORNECIMENTO E INSTALAÇÃO. AF_02/2026</t>
  </si>
  <si>
    <t xml:space="preserve"> 20.10 </t>
  </si>
  <si>
    <t xml:space="preserve"> 4807 </t>
  </si>
  <si>
    <t>DUCHA CROMADA, DECA, LINHA DUNA 1984 C 61 OU SIMILAR</t>
  </si>
  <si>
    <t xml:space="preserve"> 20.11 </t>
  </si>
  <si>
    <t xml:space="preserve"> ED-50280 </t>
  </si>
  <si>
    <t>CUBA DE LOUÇA BRANCA DE SOBREPOR, INCLUSIVE VÁLVULA DE ESCOAMENTO DE METAL COM ACABAMENTO CROMADO, SIFÃO DE METAL TIPO COPO COM ACABAMENTO CROMADO</t>
  </si>
  <si>
    <t xml:space="preserve"> 20.12 </t>
  </si>
  <si>
    <t xml:space="preserve"> 86889 </t>
  </si>
  <si>
    <t>BANCADA DE GRANITO CINZA POLIDO, DE 1,50 X 0,60 M, PARA BANHEIRO - FORNECIMENTO E INSTALAÇÃO. AF_02/2026</t>
  </si>
  <si>
    <t xml:space="preserve"> 014015 </t>
  </si>
  <si>
    <t>CONSUMO AGUA E ESGOTO OBRAS ATE 1.500m2</t>
  </si>
  <si>
    <t xml:space="preserve"> 014300 </t>
  </si>
  <si>
    <t>CONSUMO DE ENERGIA (LUZ E FORCA) EM SERVICOS DE OBRAS</t>
  </si>
  <si>
    <t xml:space="preserve"> 9.10 </t>
  </si>
  <si>
    <t xml:space="preserve"> 101725 </t>
  </si>
  <si>
    <t>PISO EM LADRILHO HIDRÁULICO APLICADO EM AMBIENTES INTERNOS DE ÁREA MENOR QUE 5 M², INCLUSO APLICAÇÃO DE RESINA. AF_02/2026</t>
  </si>
  <si>
    <t xml:space="preserve"> MATED-27557 </t>
  </si>
  <si>
    <t>PARAFUSO (TIPO: ALLEN|ROSCA: MÁQUINA|CABEÇA: SEXTAVADA|MATERIAL: AÇO|ACABAMENTO: ENEGRECIDO DE TÊMPERA|COMPRIMENTO: 25MM |DIÂMETRO: 6MM|CABEÇA: CHATA|PESO/100PÇ: 0,480KG)</t>
  </si>
  <si>
    <t xml:space="preserve"> 190249 </t>
  </si>
  <si>
    <t>LAVATORIO PEQUENO DE COLUNA SUSPENSA VOGUE PLUS L.510.17DECa</t>
  </si>
  <si>
    <t>EXECUÇÃO DE RESTAURAÇÃO DO ENGENHO DE MINÁRIO</t>
  </si>
  <si>
    <t>EXECUÇÃO DE PROJETO MUSEOGRÁFICO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</si>
</sst>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%"/>
    <numFmt numFmtId="165" formatCode="_(* #,##0.00_);_(* \(#,##0.00\);_(* &quot;&quot;??_);_(@_)"/>
    <numFmt numFmtId="166" formatCode="_(* #,##0.00_);_(* \(#,##0.00\);_(* \-??_);_(@_)"/>
  </numFmts>
  <fonts count="32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10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1"/>
      <name val="Arial"/>
      <family val="1"/>
    </font>
    <font>
      <b/>
      <sz val="10"/>
      <name val="Arial"/>
      <family val="1"/>
    </font>
    <font>
      <b/>
      <sz val="10"/>
      <color rgb="FF000000"/>
      <name val="Arial"/>
      <family val="1"/>
    </font>
    <font>
      <sz val="10"/>
      <name val="Arial"/>
      <family val="1"/>
    </font>
    <font>
      <b/>
      <sz val="10"/>
      <color theme="1"/>
      <name val="Arial"/>
      <family val="2"/>
      <scheme val="major"/>
    </font>
    <font>
      <sz val="11"/>
      <color theme="1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color rgb="FF000000"/>
      <name val="Arial"/>
      <family val="1"/>
    </font>
    <font>
      <b/>
      <sz val="10"/>
      <name val="Arial"/>
      <family val="2"/>
      <scheme val="minor"/>
    </font>
    <font>
      <b/>
      <sz val="11"/>
      <name val="Arial"/>
      <family val="2"/>
      <scheme val="major"/>
    </font>
    <font>
      <sz val="10"/>
      <color indexed="19"/>
      <name val="Arial"/>
      <family val="2"/>
      <scheme val="major"/>
    </font>
    <font>
      <b/>
      <sz val="10"/>
      <name val="Arial"/>
      <family val="2"/>
      <scheme val="major"/>
    </font>
    <font>
      <i/>
      <sz val="10"/>
      <color theme="1"/>
      <name val="Arial"/>
      <family val="2"/>
      <scheme val="major"/>
    </font>
    <font>
      <sz val="10"/>
      <name val="Arial"/>
      <family val="2"/>
      <scheme val="major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sz val="10"/>
      <color indexed="10"/>
      <name val="Arial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8"/>
      <name val="Calibri"/>
      <family val="2"/>
      <charset val="1"/>
    </font>
    <font>
      <sz val="11"/>
      <name val="Arial"/>
      <family val="1"/>
    </font>
    <font>
      <b/>
      <sz val="10"/>
      <color rgb="FFFF0000"/>
      <name val="Arial"/>
      <family val="2"/>
      <scheme val="major"/>
    </font>
    <font>
      <sz val="10"/>
      <color rgb="FFFF0000"/>
      <name val="Arial"/>
      <family val="2"/>
      <scheme val="major"/>
    </font>
    <font>
      <b/>
      <sz val="10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rgb="FFFFFFD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rgb="FFFFFFD7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FF0D8"/>
        <bgColor rgb="FFDFF0D8"/>
      </patternFill>
    </fill>
    <fill>
      <patternFill patternType="solid">
        <fgColor rgb="FFF7F3DF"/>
        <bgColor rgb="FFF7F3DF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0" tint="-4.9989318521683403E-2"/>
        <bgColor rgb="FFD8ECF6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FFFF00"/>
        <bgColor rgb="FFFFFFD7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9" fontId="6" fillId="0" borderId="0" applyBorder="0" applyProtection="0"/>
    <xf numFmtId="0" fontId="1" fillId="0" borderId="0" applyBorder="0" applyProtection="0"/>
    <xf numFmtId="0" fontId="7" fillId="0" borderId="0"/>
    <xf numFmtId="0" fontId="7" fillId="0" borderId="0"/>
    <xf numFmtId="9" fontId="7" fillId="0" borderId="0" applyFill="0" applyBorder="0" applyAlignment="0" applyProtection="0"/>
    <xf numFmtId="166" fontId="7" fillId="0" borderId="0" applyFill="0" applyBorder="0" applyAlignment="0" applyProtection="0"/>
    <xf numFmtId="0" fontId="28" fillId="0" borderId="0"/>
  </cellStyleXfs>
  <cellXfs count="187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vertical="center"/>
    </xf>
    <xf numFmtId="0" fontId="11" fillId="4" borderId="0" xfId="0" applyFont="1" applyFill="1" applyAlignment="1">
      <alignment horizontal="center" vertical="top" wrapText="1"/>
    </xf>
    <xf numFmtId="0" fontId="11" fillId="4" borderId="0" xfId="0" applyFont="1" applyFill="1" applyAlignment="1">
      <alignment horizontal="left" vertical="top" wrapText="1"/>
    </xf>
    <xf numFmtId="0" fontId="9" fillId="4" borderId="0" xfId="0" applyFont="1" applyFill="1" applyAlignment="1">
      <alignment horizontal="right" vertical="top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6" borderId="4" xfId="0" applyFont="1" applyFill="1" applyBorder="1" applyAlignment="1">
      <alignment horizontal="left" vertical="top" wrapText="1"/>
    </xf>
    <xf numFmtId="0" fontId="0" fillId="3" borderId="4" xfId="0" applyFill="1" applyBorder="1"/>
    <xf numFmtId="0" fontId="3" fillId="7" borderId="4" xfId="0" applyFont="1" applyFill="1" applyBorder="1" applyAlignment="1">
      <alignment vertical="center"/>
    </xf>
    <xf numFmtId="17" fontId="3" fillId="7" borderId="5" xfId="0" applyNumberFormat="1" applyFont="1" applyFill="1" applyBorder="1" applyAlignment="1">
      <alignment horizontal="left" vertical="center"/>
    </xf>
    <xf numFmtId="0" fontId="0" fillId="3" borderId="8" xfId="0" applyFill="1" applyBorder="1"/>
    <xf numFmtId="0" fontId="0" fillId="3" borderId="2" xfId="0" applyFill="1" applyBorder="1"/>
    <xf numFmtId="0" fontId="13" fillId="0" borderId="0" xfId="0" applyFont="1"/>
    <xf numFmtId="0" fontId="14" fillId="0" borderId="0" xfId="0" applyFont="1"/>
    <xf numFmtId="0" fontId="2" fillId="3" borderId="4" xfId="0" applyFont="1" applyFill="1" applyBorder="1"/>
    <xf numFmtId="0" fontId="16" fillId="0" borderId="0" xfId="0" applyFont="1"/>
    <xf numFmtId="0" fontId="12" fillId="2" borderId="0" xfId="0" applyFont="1" applyFill="1" applyAlignment="1">
      <alignment horizontal="center" vertical="center"/>
    </xf>
    <xf numFmtId="0" fontId="17" fillId="6" borderId="3" xfId="0" applyFont="1" applyFill="1" applyBorder="1" applyAlignment="1">
      <alignment horizontal="left" vertical="top" wrapText="1"/>
    </xf>
    <xf numFmtId="0" fontId="17" fillId="6" borderId="4" xfId="0" applyFont="1" applyFill="1" applyBorder="1" applyAlignment="1">
      <alignment horizontal="left" vertical="top" wrapText="1"/>
    </xf>
    <xf numFmtId="0" fontId="17" fillId="6" borderId="5" xfId="0" applyFont="1" applyFill="1" applyBorder="1" applyAlignment="1">
      <alignment horizontal="left" vertical="top" wrapText="1"/>
    </xf>
    <xf numFmtId="0" fontId="18" fillId="0" borderId="0" xfId="0" applyFont="1" applyAlignment="1">
      <alignment vertical="center" wrapText="1"/>
    </xf>
    <xf numFmtId="0" fontId="17" fillId="3" borderId="1" xfId="0" applyFont="1" applyFill="1" applyBorder="1" applyAlignment="1">
      <alignment wrapText="1"/>
    </xf>
    <xf numFmtId="17" fontId="17" fillId="3" borderId="1" xfId="0" applyNumberFormat="1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10" fontId="12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/>
    </xf>
    <xf numFmtId="10" fontId="14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justify" vertical="center"/>
    </xf>
    <xf numFmtId="0" fontId="20" fillId="2" borderId="1" xfId="0" applyFont="1" applyFill="1" applyBorder="1" applyAlignment="1">
      <alignment horizontal="justify" vertical="center" wrapText="1"/>
    </xf>
    <xf numFmtId="10" fontId="14" fillId="0" borderId="0" xfId="1" applyNumberFormat="1" applyFont="1" applyBorder="1" applyProtection="1"/>
    <xf numFmtId="0" fontId="14" fillId="2" borderId="0" xfId="0" applyFont="1" applyFill="1"/>
    <xf numFmtId="0" fontId="13" fillId="2" borderId="0" xfId="0" applyFont="1" applyFill="1"/>
    <xf numFmtId="0" fontId="13" fillId="2" borderId="3" xfId="0" applyFont="1" applyFill="1" applyBorder="1"/>
    <xf numFmtId="0" fontId="13" fillId="2" borderId="4" xfId="0" applyFont="1" applyFill="1" applyBorder="1"/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7" xfId="0" applyFont="1" applyFill="1" applyBorder="1"/>
    <xf numFmtId="0" fontId="13" fillId="2" borderId="8" xfId="0" applyFont="1" applyFill="1" applyBorder="1"/>
    <xf numFmtId="0" fontId="13" fillId="2" borderId="2" xfId="0" applyFont="1" applyFill="1" applyBorder="1"/>
    <xf numFmtId="0" fontId="13" fillId="2" borderId="9" xfId="0" applyFont="1" applyFill="1" applyBorder="1"/>
    <xf numFmtId="0" fontId="5" fillId="3" borderId="4" xfId="0" applyFont="1" applyFill="1" applyBorder="1"/>
    <xf numFmtId="0" fontId="9" fillId="6" borderId="4" xfId="0" applyFont="1" applyFill="1" applyBorder="1" applyAlignment="1">
      <alignment horizontal="left" vertical="top" wrapText="1"/>
    </xf>
    <xf numFmtId="0" fontId="5" fillId="0" borderId="0" xfId="0" applyFont="1"/>
    <xf numFmtId="0" fontId="5" fillId="3" borderId="8" xfId="0" applyFont="1" applyFill="1" applyBorder="1"/>
    <xf numFmtId="0" fontId="5" fillId="3" borderId="2" xfId="0" applyFont="1" applyFill="1" applyBorder="1"/>
    <xf numFmtId="0" fontId="22" fillId="0" borderId="0" xfId="0" applyFont="1"/>
    <xf numFmtId="10" fontId="22" fillId="0" borderId="0" xfId="0" applyNumberFormat="1" applyFont="1"/>
    <xf numFmtId="165" fontId="22" fillId="0" borderId="0" xfId="0" applyNumberFormat="1" applyFont="1"/>
    <xf numFmtId="43" fontId="22" fillId="0" borderId="0" xfId="0" applyNumberFormat="1" applyFont="1"/>
    <xf numFmtId="1" fontId="16" fillId="0" borderId="14" xfId="4" applyNumberFormat="1" applyFont="1" applyBorder="1" applyAlignment="1">
      <alignment horizontal="center" vertical="center"/>
    </xf>
    <xf numFmtId="0" fontId="23" fillId="0" borderId="14" xfId="4" applyFont="1" applyBorder="1"/>
    <xf numFmtId="0" fontId="23" fillId="0" borderId="18" xfId="4" applyFont="1" applyBorder="1"/>
    <xf numFmtId="39" fontId="16" fillId="0" borderId="20" xfId="4" applyNumberFormat="1" applyFont="1" applyBorder="1" applyAlignment="1">
      <alignment horizontal="left" vertical="center" wrapText="1"/>
    </xf>
    <xf numFmtId="0" fontId="23" fillId="0" borderId="20" xfId="4" applyFont="1" applyBorder="1"/>
    <xf numFmtId="0" fontId="23" fillId="0" borderId="21" xfId="4" applyFont="1" applyBorder="1"/>
    <xf numFmtId="39" fontId="16" fillId="0" borderId="20" xfId="4" applyNumberFormat="1" applyFont="1" applyBorder="1" applyAlignment="1">
      <alignment horizontal="center" vertical="center" wrapText="1"/>
    </xf>
    <xf numFmtId="39" fontId="16" fillId="0" borderId="20" xfId="4" applyNumberFormat="1" applyFont="1" applyBorder="1" applyAlignment="1">
      <alignment horizontal="center"/>
    </xf>
    <xf numFmtId="10" fontId="23" fillId="8" borderId="20" xfId="5" applyNumberFormat="1" applyFont="1" applyFill="1" applyBorder="1" applyAlignment="1" applyProtection="1">
      <alignment vertical="center"/>
    </xf>
    <xf numFmtId="165" fontId="23" fillId="11" borderId="20" xfId="4" applyNumberFormat="1" applyFont="1" applyFill="1" applyBorder="1" applyAlignment="1">
      <alignment vertical="center"/>
    </xf>
    <xf numFmtId="165" fontId="23" fillId="0" borderId="20" xfId="4" applyNumberFormat="1" applyFont="1" applyBorder="1" applyAlignment="1">
      <alignment vertical="center"/>
    </xf>
    <xf numFmtId="10" fontId="23" fillId="11" borderId="20" xfId="5" applyNumberFormat="1" applyFont="1" applyFill="1" applyBorder="1" applyAlignment="1" applyProtection="1">
      <alignment vertical="center"/>
    </xf>
    <xf numFmtId="0" fontId="24" fillId="11" borderId="20" xfId="4" applyFont="1" applyFill="1" applyBorder="1" applyAlignment="1">
      <alignment horizontal="fill" vertical="center"/>
    </xf>
    <xf numFmtId="10" fontId="23" fillId="0" borderId="20" xfId="4" applyNumberFormat="1" applyFont="1" applyBorder="1"/>
    <xf numFmtId="165" fontId="23" fillId="0" borderId="21" xfId="4" applyNumberFormat="1" applyFont="1" applyBorder="1"/>
    <xf numFmtId="0" fontId="9" fillId="4" borderId="0" xfId="0" applyFont="1" applyFill="1" applyAlignment="1">
      <alignment horizontal="left" vertical="top" wrapText="1"/>
    </xf>
    <xf numFmtId="0" fontId="8" fillId="6" borderId="4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left" vertical="center"/>
    </xf>
    <xf numFmtId="0" fontId="9" fillId="6" borderId="9" xfId="0" applyFont="1" applyFill="1" applyBorder="1" applyAlignment="1">
      <alignment vertical="top" wrapText="1"/>
    </xf>
    <xf numFmtId="0" fontId="16" fillId="0" borderId="19" xfId="4" applyFont="1" applyBorder="1" applyAlignment="1">
      <alignment horizontal="center" vertical="center"/>
    </xf>
    <xf numFmtId="10" fontId="9" fillId="6" borderId="0" xfId="0" applyNumberFormat="1" applyFont="1" applyFill="1" applyAlignment="1">
      <alignment horizontal="left" vertical="top" wrapText="1"/>
    </xf>
    <xf numFmtId="0" fontId="8" fillId="6" borderId="29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right" vertical="center" wrapText="1"/>
    </xf>
    <xf numFmtId="164" fontId="9" fillId="6" borderId="1" xfId="0" applyNumberFormat="1" applyFont="1" applyFill="1" applyBorder="1" applyAlignment="1">
      <alignment horizontal="right" vertical="center" wrapText="1"/>
    </xf>
    <xf numFmtId="0" fontId="9" fillId="6" borderId="29" xfId="0" applyFont="1" applyFill="1" applyBorder="1" applyAlignment="1">
      <alignment horizontal="left" vertical="top" wrapText="1"/>
    </xf>
    <xf numFmtId="39" fontId="16" fillId="11" borderId="20" xfId="4" applyNumberFormat="1" applyFont="1" applyFill="1" applyBorder="1" applyAlignment="1">
      <alignment horizontal="left" vertical="center" wrapText="1"/>
    </xf>
    <xf numFmtId="1" fontId="16" fillId="11" borderId="14" xfId="4" applyNumberFormat="1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 wrapText="1"/>
    </xf>
    <xf numFmtId="39" fontId="16" fillId="11" borderId="20" xfId="4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vertical="top" wrapText="1"/>
    </xf>
    <xf numFmtId="0" fontId="24" fillId="13" borderId="20" xfId="4" applyFont="1" applyFill="1" applyBorder="1" applyAlignment="1">
      <alignment horizontal="fill" vertical="center"/>
    </xf>
    <xf numFmtId="165" fontId="23" fillId="13" borderId="20" xfId="4" applyNumberFormat="1" applyFont="1" applyFill="1" applyBorder="1" applyAlignment="1">
      <alignment vertical="center"/>
    </xf>
    <xf numFmtId="0" fontId="5" fillId="3" borderId="0" xfId="0" applyFont="1" applyFill="1"/>
    <xf numFmtId="0" fontId="9" fillId="6" borderId="0" xfId="0" applyFont="1" applyFill="1" applyAlignment="1">
      <alignment vertical="top" wrapText="1"/>
    </xf>
    <xf numFmtId="0" fontId="9" fillId="6" borderId="7" xfId="0" applyFont="1" applyFill="1" applyBorder="1" applyAlignment="1">
      <alignment vertical="top" wrapText="1"/>
    </xf>
    <xf numFmtId="4" fontId="10" fillId="5" borderId="1" xfId="0" applyNumberFormat="1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center" vertical="center" wrapText="1"/>
    </xf>
    <xf numFmtId="164" fontId="15" fillId="9" borderId="1" xfId="0" applyNumberFormat="1" applyFont="1" applyFill="1" applyBorder="1" applyAlignment="1">
      <alignment horizontal="center" vertical="center" wrapText="1"/>
    </xf>
    <xf numFmtId="4" fontId="15" fillId="10" borderId="1" xfId="0" applyNumberFormat="1" applyFont="1" applyFill="1" applyBorder="1" applyAlignment="1">
      <alignment horizontal="center" vertical="center" wrapText="1"/>
    </xf>
    <xf numFmtId="164" fontId="15" fillId="10" borderId="1" xfId="0" applyNumberFormat="1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horizontal="center" vertical="center"/>
    </xf>
    <xf numFmtId="10" fontId="29" fillId="14" borderId="1" xfId="0" applyNumberFormat="1" applyFont="1" applyFill="1" applyBorder="1" applyAlignment="1">
      <alignment horizontal="center" vertical="center"/>
    </xf>
    <xf numFmtId="10" fontId="30" fillId="14" borderId="1" xfId="0" applyNumberFormat="1" applyFont="1" applyFill="1" applyBorder="1" applyAlignment="1">
      <alignment horizontal="center" vertical="center"/>
    </xf>
    <xf numFmtId="17" fontId="31" fillId="7" borderId="5" xfId="0" applyNumberFormat="1" applyFont="1" applyFill="1" applyBorder="1" applyAlignment="1">
      <alignment horizontal="left" vertical="center"/>
    </xf>
    <xf numFmtId="0" fontId="26" fillId="7" borderId="4" xfId="0" applyFont="1" applyFill="1" applyBorder="1" applyAlignment="1">
      <alignment vertical="center"/>
    </xf>
    <xf numFmtId="17" fontId="26" fillId="7" borderId="5" xfId="0" applyNumberFormat="1" applyFont="1" applyFill="1" applyBorder="1" applyAlignment="1">
      <alignment horizontal="left" vertical="center"/>
    </xf>
    <xf numFmtId="10" fontId="23" fillId="3" borderId="20" xfId="5" applyNumberFormat="1" applyFont="1" applyFill="1" applyBorder="1" applyAlignment="1" applyProtection="1">
      <alignment vertical="center"/>
    </xf>
    <xf numFmtId="4" fontId="9" fillId="4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9" fillId="4" borderId="10" xfId="0" applyFont="1" applyFill="1" applyBorder="1" applyAlignment="1">
      <alignment horizontal="right" vertical="center" wrapText="1"/>
    </xf>
    <xf numFmtId="0" fontId="9" fillId="4" borderId="12" xfId="0" applyFont="1" applyFill="1" applyBorder="1" applyAlignment="1">
      <alignment horizontal="right" vertical="center" wrapText="1"/>
    </xf>
    <xf numFmtId="0" fontId="10" fillId="5" borderId="10" xfId="0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left" vertical="center" wrapText="1"/>
    </xf>
    <xf numFmtId="0" fontId="10" fillId="12" borderId="10" xfId="0" applyFont="1" applyFill="1" applyBorder="1" applyAlignment="1">
      <alignment horizontal="left" vertical="center" wrapText="1"/>
    </xf>
    <xf numFmtId="0" fontId="10" fillId="12" borderId="11" xfId="0" applyFont="1" applyFill="1" applyBorder="1" applyAlignment="1">
      <alignment horizontal="left" vertical="center" wrapText="1"/>
    </xf>
    <xf numFmtId="0" fontId="10" fillId="12" borderId="1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6" borderId="16" xfId="0" applyFont="1" applyFill="1" applyBorder="1" applyAlignment="1">
      <alignment horizontal="left" vertical="top" wrapText="1"/>
    </xf>
    <xf numFmtId="0" fontId="9" fillId="6" borderId="0" xfId="0" applyFont="1" applyFill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10" fontId="9" fillId="6" borderId="0" xfId="0" applyNumberFormat="1" applyFont="1" applyFill="1" applyAlignment="1">
      <alignment horizontal="left" vertical="top" wrapText="1"/>
    </xf>
    <xf numFmtId="0" fontId="9" fillId="6" borderId="2" xfId="0" applyFont="1" applyFill="1" applyBorder="1" applyAlignment="1">
      <alignment horizontal="left" vertical="top" wrapText="1"/>
    </xf>
    <xf numFmtId="0" fontId="9" fillId="6" borderId="9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25" fillId="6" borderId="0" xfId="0" applyFont="1" applyFill="1" applyAlignment="1">
      <alignment horizontal="left" vertical="top" wrapText="1"/>
    </xf>
    <xf numFmtId="0" fontId="25" fillId="6" borderId="7" xfId="0" applyFont="1" applyFill="1" applyBorder="1" applyAlignment="1">
      <alignment horizontal="left" vertical="top" wrapText="1"/>
    </xf>
    <xf numFmtId="0" fontId="26" fillId="6" borderId="2" xfId="0" applyFont="1" applyFill="1" applyBorder="1" applyAlignment="1">
      <alignment horizontal="left" vertical="top" wrapText="1"/>
    </xf>
    <xf numFmtId="0" fontId="26" fillId="6" borderId="9" xfId="0" applyFont="1" applyFill="1" applyBorder="1" applyAlignment="1">
      <alignment horizontal="left" vertical="top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left" vertical="top" wrapText="1"/>
    </xf>
    <xf numFmtId="0" fontId="19" fillId="6" borderId="2" xfId="0" applyFont="1" applyFill="1" applyBorder="1" applyAlignment="1">
      <alignment horizontal="left" vertical="top" wrapText="1"/>
    </xf>
    <xf numFmtId="0" fontId="19" fillId="6" borderId="9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21" fillId="0" borderId="1" xfId="3" applyFont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/>
    </xf>
    <xf numFmtId="1" fontId="16" fillId="11" borderId="15" xfId="4" applyNumberFormat="1" applyFont="1" applyFill="1" applyBorder="1" applyAlignment="1">
      <alignment horizontal="center" vertical="center"/>
    </xf>
    <xf numFmtId="1" fontId="16" fillId="11" borderId="16" xfId="4" applyNumberFormat="1" applyFont="1" applyFill="1" applyBorder="1" applyAlignment="1">
      <alignment horizontal="center" vertical="center"/>
    </xf>
    <xf numFmtId="1" fontId="16" fillId="11" borderId="17" xfId="4" applyNumberFormat="1" applyFont="1" applyFill="1" applyBorder="1" applyAlignment="1">
      <alignment horizontal="center" vertical="center"/>
    </xf>
    <xf numFmtId="39" fontId="16" fillId="11" borderId="20" xfId="4" applyNumberFormat="1" applyFont="1" applyFill="1" applyBorder="1" applyAlignment="1">
      <alignment horizontal="left" vertical="center" wrapText="1"/>
    </xf>
    <xf numFmtId="39" fontId="16" fillId="11" borderId="22" xfId="4" applyNumberFormat="1" applyFont="1" applyFill="1" applyBorder="1" applyAlignment="1">
      <alignment horizontal="center" vertical="center" wrapText="1"/>
    </xf>
    <xf numFmtId="39" fontId="16" fillId="11" borderId="23" xfId="4" applyNumberFormat="1" applyFont="1" applyFill="1" applyBorder="1" applyAlignment="1">
      <alignment horizontal="center" vertical="center" wrapText="1"/>
    </xf>
    <xf numFmtId="39" fontId="16" fillId="11" borderId="24" xfId="4" applyNumberFormat="1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left" vertical="top" wrapText="1"/>
    </xf>
    <xf numFmtId="1" fontId="16" fillId="13" borderId="15" xfId="4" applyNumberFormat="1" applyFont="1" applyFill="1" applyBorder="1" applyAlignment="1">
      <alignment horizontal="center" vertical="center"/>
    </xf>
    <xf numFmtId="1" fontId="16" fillId="13" borderId="16" xfId="4" applyNumberFormat="1" applyFont="1" applyFill="1" applyBorder="1" applyAlignment="1">
      <alignment horizontal="center" vertical="center"/>
    </xf>
    <xf numFmtId="1" fontId="16" fillId="13" borderId="17" xfId="4" applyNumberFormat="1" applyFont="1" applyFill="1" applyBorder="1" applyAlignment="1">
      <alignment horizontal="center" vertical="center"/>
    </xf>
    <xf numFmtId="39" fontId="16" fillId="13" borderId="20" xfId="4" applyNumberFormat="1" applyFont="1" applyFill="1" applyBorder="1" applyAlignment="1">
      <alignment horizontal="left" vertical="center" wrapText="1"/>
    </xf>
    <xf numFmtId="39" fontId="16" fillId="13" borderId="22" xfId="4" applyNumberFormat="1" applyFont="1" applyFill="1" applyBorder="1" applyAlignment="1">
      <alignment horizontal="center" vertical="center" wrapText="1"/>
    </xf>
    <xf numFmtId="39" fontId="16" fillId="13" borderId="23" xfId="4" applyNumberFormat="1" applyFont="1" applyFill="1" applyBorder="1" applyAlignment="1">
      <alignment horizontal="center" vertical="center" wrapText="1"/>
    </xf>
    <xf numFmtId="39" fontId="16" fillId="13" borderId="24" xfId="4" applyNumberFormat="1" applyFont="1" applyFill="1" applyBorder="1" applyAlignment="1">
      <alignment horizontal="center" vertical="center" wrapText="1"/>
    </xf>
    <xf numFmtId="1" fontId="16" fillId="11" borderId="14" xfId="4" applyNumberFormat="1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16" fillId="0" borderId="19" xfId="4" applyFont="1" applyBorder="1" applyAlignment="1">
      <alignment horizontal="center" vertical="center"/>
    </xf>
    <xf numFmtId="0" fontId="16" fillId="0" borderId="20" xfId="4" applyFont="1" applyBorder="1" applyAlignment="1">
      <alignment horizontal="center" vertical="center"/>
    </xf>
    <xf numFmtId="0" fontId="16" fillId="0" borderId="25" xfId="4" applyFont="1" applyBorder="1" applyAlignment="1">
      <alignment horizontal="center"/>
    </xf>
    <xf numFmtId="0" fontId="16" fillId="0" borderId="26" xfId="4" applyFont="1" applyBorder="1" applyAlignment="1">
      <alignment horizontal="center"/>
    </xf>
    <xf numFmtId="0" fontId="16" fillId="0" borderId="27" xfId="4" applyFont="1" applyBorder="1" applyAlignment="1">
      <alignment horizontal="center"/>
    </xf>
    <xf numFmtId="0" fontId="16" fillId="0" borderId="28" xfId="4" applyFont="1" applyBorder="1" applyAlignment="1">
      <alignment horizontal="center"/>
    </xf>
    <xf numFmtId="1" fontId="16" fillId="8" borderId="14" xfId="4" applyNumberFormat="1" applyFont="1" applyFill="1" applyBorder="1" applyAlignment="1">
      <alignment horizontal="center" vertical="center"/>
    </xf>
    <xf numFmtId="39" fontId="16" fillId="8" borderId="20" xfId="4" applyNumberFormat="1" applyFont="1" applyFill="1" applyBorder="1" applyAlignment="1">
      <alignment horizontal="left" vertical="center" wrapText="1"/>
    </xf>
    <xf numFmtId="0" fontId="16" fillId="0" borderId="13" xfId="4" applyFont="1" applyBorder="1" applyAlignment="1">
      <alignment horizontal="center" vertical="center"/>
    </xf>
    <xf numFmtId="0" fontId="16" fillId="0" borderId="14" xfId="4" applyFont="1" applyBorder="1" applyAlignment="1">
      <alignment horizontal="center" vertical="center"/>
    </xf>
    <xf numFmtId="4" fontId="10" fillId="12" borderId="1" xfId="0" applyNumberFormat="1" applyFont="1" applyFill="1" applyBorder="1" applyAlignment="1">
      <alignment horizontal="center" vertical="center" wrapText="1"/>
    </xf>
    <xf numFmtId="164" fontId="10" fillId="12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1" xfId="0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/>
    </xf>
    <xf numFmtId="0" fontId="9" fillId="4" borderId="0" xfId="0" applyFont="1" applyFill="1" applyAlignment="1">
      <alignment horizontal="center" vertical="top" wrapText="1"/>
    </xf>
  </cellXfs>
  <cellStyles count="8">
    <cellStyle name="Hyperlink 1" xfId="2" xr:uid="{00000000-0005-0000-0000-000006000000}"/>
    <cellStyle name="Normal" xfId="0" builtinId="0"/>
    <cellStyle name="Normal 2" xfId="7" xr:uid="{E34B867A-C853-4158-BCE6-B106FD610793}"/>
    <cellStyle name="Normal 2 2" xfId="4" xr:uid="{20D7333B-2C84-473D-9970-690C12829EC6}"/>
    <cellStyle name="Normal 2 7" xfId="3" xr:uid="{9CBEFB76-E9E4-4D68-9A23-C916A3576309}"/>
    <cellStyle name="Porcentagem" xfId="1" builtinId="5"/>
    <cellStyle name="Porcentagem_Planilha Ivan" xfId="5" xr:uid="{8BCD1275-9AE9-4FAD-B387-87CBE26C9B5C}"/>
    <cellStyle name="Vírgula 2" xfId="6" xr:uid="{1BD59E47-4E79-4450-BB30-62B076BF1915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5C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59400</xdr:colOff>
      <xdr:row>0</xdr:row>
      <xdr:rowOff>136080</xdr:rowOff>
    </xdr:from>
    <xdr:to>
      <xdr:col>1</xdr:col>
      <xdr:colOff>440130</xdr:colOff>
      <xdr:row>0</xdr:row>
      <xdr:rowOff>439005</xdr:rowOff>
    </xdr:to>
    <xdr:pic>
      <xdr:nvPicPr>
        <xdr:cNvPr id="3" name="Imagem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9400" y="136080"/>
          <a:ext cx="1496520" cy="293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59400</xdr:colOff>
      <xdr:row>0</xdr:row>
      <xdr:rowOff>136080</xdr:rowOff>
    </xdr:from>
    <xdr:to>
      <xdr:col>1</xdr:col>
      <xdr:colOff>440130</xdr:colOff>
      <xdr:row>0</xdr:row>
      <xdr:rowOff>439005</xdr:rowOff>
    </xdr:to>
    <xdr:pic>
      <xdr:nvPicPr>
        <xdr:cNvPr id="2" name="Imagem 7">
          <a:extLst>
            <a:ext uri="{FF2B5EF4-FFF2-40B4-BE49-F238E27FC236}">
              <a16:creationId xmlns:a16="http://schemas.microsoft.com/office/drawing/2014/main" id="{CB7EBAA2-FC46-420D-AB30-270B95C5CA2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9400" y="136080"/>
          <a:ext cx="1434195" cy="293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59400</xdr:colOff>
      <xdr:row>0</xdr:row>
      <xdr:rowOff>120960</xdr:rowOff>
    </xdr:from>
    <xdr:to>
      <xdr:col>2</xdr:col>
      <xdr:colOff>130680</xdr:colOff>
      <xdr:row>0</xdr:row>
      <xdr:rowOff>437760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9400" y="473400"/>
          <a:ext cx="1628280" cy="316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548280</xdr:colOff>
      <xdr:row>2</xdr:row>
      <xdr:rowOff>146520</xdr:rowOff>
    </xdr:from>
    <xdr:to>
      <xdr:col>10</xdr:col>
      <xdr:colOff>79200</xdr:colOff>
      <xdr:row>39</xdr:row>
      <xdr:rowOff>113460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48280" y="956145"/>
          <a:ext cx="5884095" cy="70535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1</xdr:col>
      <xdr:colOff>1463235</xdr:colOff>
      <xdr:row>0</xdr:row>
      <xdr:rowOff>494880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D58379D-B10D-4181-922D-830A7E62C6B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76200"/>
          <a:ext cx="2141415" cy="418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123825</xdr:colOff>
      <xdr:row>0</xdr:row>
      <xdr:rowOff>76200</xdr:rowOff>
    </xdr:from>
    <xdr:to>
      <xdr:col>1</xdr:col>
      <xdr:colOff>1463235</xdr:colOff>
      <xdr:row>0</xdr:row>
      <xdr:rowOff>494880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C8E12E-BF79-4C37-B8E0-36EA192EC32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76200"/>
          <a:ext cx="2141415" cy="418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A7FBF-C806-452F-90CA-326DDC5359C4}">
  <sheetPr>
    <pageSetUpPr fitToPage="1"/>
  </sheetPr>
  <dimension ref="A1:I37"/>
  <sheetViews>
    <sheetView tabSelected="1" topLeftCell="A17" zoomScaleNormal="100" workbookViewId="0">
      <selection activeCell="F21" sqref="F21:G24"/>
    </sheetView>
  </sheetViews>
  <sheetFormatPr defaultRowHeight="14.4" x14ac:dyDescent="0.3"/>
  <cols>
    <col min="1" max="1" width="9.6640625" customWidth="1"/>
    <col min="2" max="2" width="68.5546875" bestFit="1" customWidth="1"/>
    <col min="3" max="3" width="41.77734375" customWidth="1"/>
    <col min="4" max="4" width="5.6640625" bestFit="1" customWidth="1"/>
    <col min="5" max="5" width="11.88671875" style="9" customWidth="1"/>
    <col min="6" max="6" width="16.5546875" bestFit="1" customWidth="1"/>
    <col min="7" max="7" width="11.5546875" bestFit="1" customWidth="1"/>
    <col min="8" max="8" width="10.109375" bestFit="1" customWidth="1"/>
  </cols>
  <sheetData>
    <row r="1" spans="1:9" s="2" customFormat="1" ht="45.75" customHeight="1" x14ac:dyDescent="0.25">
      <c r="A1" s="123" t="s">
        <v>253</v>
      </c>
      <c r="B1" s="123"/>
      <c r="C1" s="123"/>
      <c r="D1" s="123"/>
      <c r="E1" s="123"/>
      <c r="F1" s="123"/>
      <c r="G1" s="123"/>
      <c r="H1" s="3"/>
      <c r="I1" s="4"/>
    </row>
    <row r="2" spans="1:9" s="2" customFormat="1" ht="13.2" x14ac:dyDescent="0.25">
      <c r="A2" s="124"/>
      <c r="B2" s="124"/>
      <c r="C2" s="124"/>
      <c r="D2" s="10"/>
      <c r="E2" s="3"/>
      <c r="F2" s="10"/>
      <c r="G2" s="10"/>
      <c r="H2" s="3"/>
      <c r="I2" s="4"/>
    </row>
    <row r="3" spans="1:9" s="2" customFormat="1" ht="18" customHeight="1" x14ac:dyDescent="0.3">
      <c r="A3" s="83" t="s">
        <v>35</v>
      </c>
      <c r="B3" s="13"/>
      <c r="C3" s="12" t="s">
        <v>36</v>
      </c>
      <c r="D3" s="12" t="s">
        <v>37</v>
      </c>
      <c r="E3" s="72"/>
      <c r="F3" s="14" t="s">
        <v>0</v>
      </c>
      <c r="G3" s="109"/>
      <c r="H3" s="3"/>
      <c r="I3" s="5"/>
    </row>
    <row r="4" spans="1:9" ht="15" customHeight="1" x14ac:dyDescent="0.3">
      <c r="A4" s="125" t="s">
        <v>255</v>
      </c>
      <c r="B4" s="126"/>
      <c r="C4" s="126"/>
      <c r="D4" s="129">
        <v>0.28499999999999998</v>
      </c>
      <c r="E4" s="126"/>
      <c r="F4" s="127" t="s">
        <v>38</v>
      </c>
      <c r="G4" s="128"/>
    </row>
    <row r="5" spans="1:9" ht="46.8" customHeight="1" x14ac:dyDescent="0.3">
      <c r="A5" s="16"/>
      <c r="B5" s="17"/>
      <c r="C5" s="130"/>
      <c r="D5" s="17"/>
      <c r="E5" s="73"/>
      <c r="F5" s="130" t="s">
        <v>252</v>
      </c>
      <c r="G5" s="131"/>
    </row>
    <row r="6" spans="1:9" s="2" customFormat="1" ht="13.2" x14ac:dyDescent="0.25">
      <c r="A6" s="124"/>
      <c r="B6" s="124"/>
      <c r="C6" s="124"/>
      <c r="D6" s="10"/>
      <c r="E6" s="3"/>
      <c r="F6" s="10"/>
      <c r="G6" s="10"/>
      <c r="H6" s="3"/>
      <c r="I6" s="4"/>
    </row>
    <row r="7" spans="1:9" ht="24.75" customHeight="1" x14ac:dyDescent="0.3">
      <c r="A7" s="84" t="s">
        <v>39</v>
      </c>
      <c r="B7" s="132" t="s">
        <v>40</v>
      </c>
      <c r="C7" s="132"/>
      <c r="D7" s="132"/>
      <c r="E7" s="84" t="s">
        <v>28</v>
      </c>
      <c r="F7" s="84" t="s">
        <v>12</v>
      </c>
      <c r="G7" s="84" t="s">
        <v>41</v>
      </c>
    </row>
    <row r="8" spans="1:9" s="85" customFormat="1" ht="21" customHeight="1" x14ac:dyDescent="0.3">
      <c r="A8" s="86" t="s">
        <v>42</v>
      </c>
      <c r="B8" s="117" t="s">
        <v>43</v>
      </c>
      <c r="C8" s="118"/>
      <c r="D8" s="119"/>
      <c r="E8" s="86">
        <v>1</v>
      </c>
      <c r="F8" s="100"/>
      <c r="G8" s="101"/>
    </row>
    <row r="9" spans="1:9" s="85" customFormat="1" ht="21" customHeight="1" x14ac:dyDescent="0.3">
      <c r="A9" s="86" t="s">
        <v>44</v>
      </c>
      <c r="B9" s="117" t="s">
        <v>283</v>
      </c>
      <c r="C9" s="118"/>
      <c r="D9" s="119"/>
      <c r="E9" s="86">
        <v>1</v>
      </c>
      <c r="F9" s="100"/>
      <c r="G9" s="101"/>
    </row>
    <row r="10" spans="1:9" s="85" customFormat="1" ht="21" customHeight="1" x14ac:dyDescent="0.3">
      <c r="A10" s="86" t="s">
        <v>256</v>
      </c>
      <c r="B10" s="117" t="s">
        <v>45</v>
      </c>
      <c r="C10" s="118"/>
      <c r="D10" s="119"/>
      <c r="E10" s="86">
        <v>1</v>
      </c>
      <c r="F10" s="100"/>
      <c r="G10" s="101"/>
    </row>
    <row r="11" spans="1:9" s="85" customFormat="1" ht="21" customHeight="1" x14ac:dyDescent="0.3">
      <c r="A11" s="86" t="s">
        <v>257</v>
      </c>
      <c r="B11" s="117" t="s">
        <v>273</v>
      </c>
      <c r="C11" s="118"/>
      <c r="D11" s="119"/>
      <c r="E11" s="86">
        <v>1</v>
      </c>
      <c r="F11" s="100"/>
      <c r="G11" s="101"/>
    </row>
    <row r="12" spans="1:9" s="85" customFormat="1" ht="21" customHeight="1" x14ac:dyDescent="0.3">
      <c r="A12" s="86" t="s">
        <v>258</v>
      </c>
      <c r="B12" s="117" t="s">
        <v>274</v>
      </c>
      <c r="C12" s="118"/>
      <c r="D12" s="119"/>
      <c r="E12" s="86">
        <v>1</v>
      </c>
      <c r="F12" s="100"/>
      <c r="G12" s="101"/>
    </row>
    <row r="13" spans="1:9" s="85" customFormat="1" ht="21" customHeight="1" x14ac:dyDescent="0.3">
      <c r="A13" s="86" t="s">
        <v>259</v>
      </c>
      <c r="B13" s="117" t="s">
        <v>49</v>
      </c>
      <c r="C13" s="118"/>
      <c r="D13" s="119"/>
      <c r="E13" s="86">
        <v>1</v>
      </c>
      <c r="F13" s="100"/>
      <c r="G13" s="101"/>
    </row>
    <row r="14" spans="1:9" s="85" customFormat="1" ht="21" customHeight="1" x14ac:dyDescent="0.3">
      <c r="A14" s="86" t="s">
        <v>260</v>
      </c>
      <c r="B14" s="117" t="s">
        <v>275</v>
      </c>
      <c r="C14" s="118"/>
      <c r="D14" s="119"/>
      <c r="E14" s="86">
        <v>1</v>
      </c>
      <c r="F14" s="100"/>
      <c r="G14" s="101"/>
    </row>
    <row r="15" spans="1:9" s="85" customFormat="1" ht="21" customHeight="1" x14ac:dyDescent="0.3">
      <c r="A15" s="86" t="s">
        <v>261</v>
      </c>
      <c r="B15" s="117" t="s">
        <v>64</v>
      </c>
      <c r="C15" s="118"/>
      <c r="D15" s="119"/>
      <c r="E15" s="86">
        <v>1</v>
      </c>
      <c r="F15" s="100"/>
      <c r="G15" s="101"/>
    </row>
    <row r="16" spans="1:9" s="85" customFormat="1" ht="21" customHeight="1" x14ac:dyDescent="0.3">
      <c r="A16" s="86" t="s">
        <v>262</v>
      </c>
      <c r="B16" s="117" t="s">
        <v>276</v>
      </c>
      <c r="C16" s="118"/>
      <c r="D16" s="119"/>
      <c r="E16" s="86">
        <v>1</v>
      </c>
      <c r="F16" s="100"/>
      <c r="G16" s="101"/>
    </row>
    <row r="17" spans="1:7" s="85" customFormat="1" ht="21" customHeight="1" x14ac:dyDescent="0.3">
      <c r="A17" s="86" t="s">
        <v>263</v>
      </c>
      <c r="B17" s="117" t="s">
        <v>607</v>
      </c>
      <c r="C17" s="118"/>
      <c r="D17" s="119"/>
      <c r="E17" s="86">
        <v>1</v>
      </c>
      <c r="F17" s="100"/>
      <c r="G17" s="101"/>
    </row>
    <row r="18" spans="1:7" s="85" customFormat="1" ht="21" customHeight="1" x14ac:dyDescent="0.3">
      <c r="A18" s="86" t="s">
        <v>264</v>
      </c>
      <c r="B18" s="117" t="s">
        <v>54</v>
      </c>
      <c r="C18" s="118"/>
      <c r="D18" s="119"/>
      <c r="E18" s="86">
        <v>1</v>
      </c>
      <c r="F18" s="100"/>
      <c r="G18" s="101"/>
    </row>
    <row r="19" spans="1:7" s="85" customFormat="1" ht="21" customHeight="1" x14ac:dyDescent="0.3">
      <c r="A19" s="86" t="s">
        <v>265</v>
      </c>
      <c r="B19" s="117" t="s">
        <v>68</v>
      </c>
      <c r="C19" s="118"/>
      <c r="D19" s="119"/>
      <c r="E19" s="86">
        <v>1</v>
      </c>
      <c r="F19" s="100"/>
      <c r="G19" s="101"/>
    </row>
    <row r="20" spans="1:7" s="85" customFormat="1" ht="21" customHeight="1" x14ac:dyDescent="0.3">
      <c r="A20" s="86" t="s">
        <v>266</v>
      </c>
      <c r="B20" s="117" t="s">
        <v>608</v>
      </c>
      <c r="C20" s="118"/>
      <c r="D20" s="119"/>
      <c r="E20" s="86">
        <v>1</v>
      </c>
      <c r="F20" s="100"/>
      <c r="G20" s="101"/>
    </row>
    <row r="21" spans="1:7" s="85" customFormat="1" ht="27.6" customHeight="1" x14ac:dyDescent="0.3">
      <c r="A21" s="92" t="s">
        <v>616</v>
      </c>
      <c r="B21" s="120" t="s">
        <v>609</v>
      </c>
      <c r="C21" s="121"/>
      <c r="D21" s="122"/>
      <c r="E21" s="92">
        <v>1</v>
      </c>
      <c r="F21" s="177"/>
      <c r="G21" s="178"/>
    </row>
    <row r="22" spans="1:7" s="85" customFormat="1" ht="21" customHeight="1" x14ac:dyDescent="0.3">
      <c r="A22" s="92" t="s">
        <v>617</v>
      </c>
      <c r="B22" s="120" t="s">
        <v>610</v>
      </c>
      <c r="C22" s="121"/>
      <c r="D22" s="122"/>
      <c r="E22" s="92">
        <v>1</v>
      </c>
      <c r="F22" s="177"/>
      <c r="G22" s="178"/>
    </row>
    <row r="23" spans="1:7" s="85" customFormat="1" ht="21" customHeight="1" x14ac:dyDescent="0.3">
      <c r="A23" s="92" t="s">
        <v>618</v>
      </c>
      <c r="B23" s="120" t="s">
        <v>611</v>
      </c>
      <c r="C23" s="121"/>
      <c r="D23" s="122"/>
      <c r="E23" s="92">
        <v>1</v>
      </c>
      <c r="F23" s="177"/>
      <c r="G23" s="178"/>
    </row>
    <row r="24" spans="1:7" s="85" customFormat="1" ht="21" customHeight="1" x14ac:dyDescent="0.3">
      <c r="A24" s="92" t="s">
        <v>619</v>
      </c>
      <c r="B24" s="120" t="s">
        <v>612</v>
      </c>
      <c r="C24" s="121"/>
      <c r="D24" s="122"/>
      <c r="E24" s="92">
        <v>1</v>
      </c>
      <c r="F24" s="177"/>
      <c r="G24" s="178"/>
    </row>
    <row r="25" spans="1:7" s="85" customFormat="1" ht="21" customHeight="1" x14ac:dyDescent="0.3">
      <c r="A25" s="86">
        <v>14</v>
      </c>
      <c r="B25" s="117" t="s">
        <v>613</v>
      </c>
      <c r="C25" s="118"/>
      <c r="D25" s="119"/>
      <c r="E25" s="86">
        <v>1</v>
      </c>
      <c r="F25" s="100"/>
      <c r="G25" s="101"/>
    </row>
    <row r="26" spans="1:7" s="85" customFormat="1" ht="21" customHeight="1" x14ac:dyDescent="0.3">
      <c r="A26" s="86" t="s">
        <v>267</v>
      </c>
      <c r="B26" s="117" t="s">
        <v>277</v>
      </c>
      <c r="C26" s="118"/>
      <c r="D26" s="119"/>
      <c r="E26" s="86">
        <v>1</v>
      </c>
      <c r="F26" s="100"/>
      <c r="G26" s="101"/>
    </row>
    <row r="27" spans="1:7" s="85" customFormat="1" ht="21" customHeight="1" x14ac:dyDescent="0.3">
      <c r="A27" s="86" t="s">
        <v>268</v>
      </c>
      <c r="B27" s="117" t="s">
        <v>92</v>
      </c>
      <c r="C27" s="118"/>
      <c r="D27" s="119"/>
      <c r="E27" s="86">
        <v>1</v>
      </c>
      <c r="F27" s="100"/>
      <c r="G27" s="101"/>
    </row>
    <row r="28" spans="1:7" s="85" customFormat="1" ht="21" customHeight="1" x14ac:dyDescent="0.3">
      <c r="A28" s="86" t="s">
        <v>269</v>
      </c>
      <c r="B28" s="117" t="s">
        <v>278</v>
      </c>
      <c r="C28" s="118"/>
      <c r="D28" s="119"/>
      <c r="E28" s="86">
        <v>1</v>
      </c>
      <c r="F28" s="100"/>
      <c r="G28" s="101"/>
    </row>
    <row r="29" spans="1:7" s="85" customFormat="1" ht="21" customHeight="1" x14ac:dyDescent="0.3">
      <c r="A29" s="86" t="s">
        <v>270</v>
      </c>
      <c r="B29" s="117" t="s">
        <v>279</v>
      </c>
      <c r="C29" s="118"/>
      <c r="D29" s="119"/>
      <c r="E29" s="86">
        <v>1</v>
      </c>
      <c r="F29" s="100"/>
      <c r="G29" s="101"/>
    </row>
    <row r="30" spans="1:7" s="85" customFormat="1" ht="21" customHeight="1" x14ac:dyDescent="0.3">
      <c r="A30" s="86" t="s">
        <v>271</v>
      </c>
      <c r="B30" s="117" t="s">
        <v>280</v>
      </c>
      <c r="C30" s="118"/>
      <c r="D30" s="119"/>
      <c r="E30" s="86">
        <v>1</v>
      </c>
      <c r="F30" s="100"/>
      <c r="G30" s="101"/>
    </row>
    <row r="31" spans="1:7" s="85" customFormat="1" ht="21" customHeight="1" x14ac:dyDescent="0.3">
      <c r="A31" s="86" t="s">
        <v>272</v>
      </c>
      <c r="B31" s="117" t="s">
        <v>75</v>
      </c>
      <c r="C31" s="118"/>
      <c r="D31" s="119"/>
      <c r="E31" s="86">
        <v>1</v>
      </c>
      <c r="F31" s="100"/>
      <c r="G31" s="101"/>
    </row>
    <row r="32" spans="1:7" s="85" customFormat="1" ht="21" customHeight="1" x14ac:dyDescent="0.3">
      <c r="A32" s="86" t="s">
        <v>282</v>
      </c>
      <c r="B32" s="117" t="s">
        <v>90</v>
      </c>
      <c r="C32" s="118"/>
      <c r="D32" s="119"/>
      <c r="E32" s="86">
        <v>1</v>
      </c>
      <c r="F32" s="100"/>
      <c r="G32" s="101"/>
    </row>
    <row r="33" spans="1:7" s="85" customFormat="1" ht="21" customHeight="1" x14ac:dyDescent="0.3">
      <c r="A33" s="86" t="s">
        <v>615</v>
      </c>
      <c r="B33" s="117" t="s">
        <v>281</v>
      </c>
      <c r="C33" s="118"/>
      <c r="D33" s="119"/>
      <c r="E33" s="86">
        <v>1</v>
      </c>
      <c r="F33" s="100"/>
      <c r="G33" s="101"/>
    </row>
    <row r="34" spans="1:7" x14ac:dyDescent="0.3">
      <c r="A34" s="6"/>
      <c r="B34" s="6"/>
      <c r="C34" s="6"/>
      <c r="D34" s="6"/>
      <c r="E34" s="6"/>
      <c r="F34" s="6"/>
      <c r="G34" s="6"/>
    </row>
    <row r="35" spans="1:7" ht="19.5" customHeight="1" x14ac:dyDescent="0.3">
      <c r="A35" s="8"/>
      <c r="B35" s="7"/>
      <c r="C35" s="115" t="s">
        <v>100</v>
      </c>
      <c r="D35" s="116"/>
      <c r="E35" s="113"/>
      <c r="F35" s="114"/>
      <c r="G35" s="114"/>
    </row>
    <row r="36" spans="1:7" ht="19.5" customHeight="1" x14ac:dyDescent="0.3">
      <c r="A36" s="8"/>
      <c r="B36" s="7"/>
      <c r="C36" s="115" t="s">
        <v>101</v>
      </c>
      <c r="D36" s="116"/>
      <c r="E36" s="113"/>
      <c r="F36" s="114"/>
      <c r="G36" s="114"/>
    </row>
    <row r="37" spans="1:7" ht="19.5" customHeight="1" x14ac:dyDescent="0.3">
      <c r="A37" s="8"/>
      <c r="B37" s="7"/>
      <c r="C37" s="115" t="s">
        <v>102</v>
      </c>
      <c r="D37" s="116"/>
      <c r="E37" s="113"/>
      <c r="F37" s="114"/>
      <c r="G37" s="114"/>
    </row>
  </sheetData>
  <mergeCells count="41">
    <mergeCell ref="B31:D31"/>
    <mergeCell ref="B30:D30"/>
    <mergeCell ref="B29:D29"/>
    <mergeCell ref="B28:D28"/>
    <mergeCell ref="F5:G5"/>
    <mergeCell ref="A6:C6"/>
    <mergeCell ref="C4:C5"/>
    <mergeCell ref="B19:D19"/>
    <mergeCell ref="B20:D20"/>
    <mergeCell ref="B7:D7"/>
    <mergeCell ref="B13:D13"/>
    <mergeCell ref="B14:D14"/>
    <mergeCell ref="B15:D15"/>
    <mergeCell ref="B16:D16"/>
    <mergeCell ref="B17:D17"/>
    <mergeCell ref="B8:D8"/>
    <mergeCell ref="B9:D9"/>
    <mergeCell ref="B10:D10"/>
    <mergeCell ref="B11:D11"/>
    <mergeCell ref="B12:D12"/>
    <mergeCell ref="A1:G1"/>
    <mergeCell ref="A2:C2"/>
    <mergeCell ref="A4:B4"/>
    <mergeCell ref="F4:G4"/>
    <mergeCell ref="D4:E4"/>
    <mergeCell ref="E36:G36"/>
    <mergeCell ref="E37:G37"/>
    <mergeCell ref="C36:D36"/>
    <mergeCell ref="C37:D37"/>
    <mergeCell ref="B18:D18"/>
    <mergeCell ref="B21:D21"/>
    <mergeCell ref="B22:D22"/>
    <mergeCell ref="E35:G35"/>
    <mergeCell ref="B23:D23"/>
    <mergeCell ref="B24:D24"/>
    <mergeCell ref="B25:D25"/>
    <mergeCell ref="B26:D26"/>
    <mergeCell ref="B27:D27"/>
    <mergeCell ref="C35:D35"/>
    <mergeCell ref="B33:D33"/>
    <mergeCell ref="B32:D32"/>
  </mergeCells>
  <phoneticPr fontId="27" type="noConversion"/>
  <pageMargins left="0.51181102362204722" right="0.51181102362204722" top="0.59055118110236227" bottom="0.59055118110236227" header="0.31496062992125984" footer="0.31496062992125984"/>
  <pageSetup paperSize="9" scale="73" fitToHeight="0" orientation="landscape" horizontalDpi="1200" verticalDpi="1200" r:id="rId1"/>
  <headerFooter>
    <oddFooter>&amp;R&amp;P</oddFooter>
  </headerFooter>
  <ignoredErrors>
    <ignoredError sqref="A8:A20 A26:A3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09C84-B935-44D5-8CAA-7B03C77DE416}">
  <sheetPr>
    <pageSetUpPr fitToPage="1"/>
  </sheetPr>
  <dimension ref="A1:K243"/>
  <sheetViews>
    <sheetView zoomScaleNormal="100" workbookViewId="0">
      <selection activeCell="M20" sqref="M20"/>
    </sheetView>
  </sheetViews>
  <sheetFormatPr defaultRowHeight="14.4" x14ac:dyDescent="0.3"/>
  <cols>
    <col min="1" max="1" width="7" customWidth="1"/>
    <col min="2" max="2" width="12.5546875" customWidth="1"/>
    <col min="3" max="3" width="10.5546875" customWidth="1"/>
    <col min="4" max="4" width="73" customWidth="1"/>
    <col min="5" max="5" width="10.109375" style="9" customWidth="1"/>
    <col min="6" max="6" width="8.6640625" style="9" customWidth="1"/>
    <col min="7" max="7" width="13" style="9" customWidth="1"/>
    <col min="8" max="8" width="13.6640625" style="9" customWidth="1"/>
    <col min="9" max="9" width="14" style="9" customWidth="1"/>
    <col min="10" max="10" width="13.109375" style="9" customWidth="1"/>
  </cols>
  <sheetData>
    <row r="1" spans="1:11" s="2" customFormat="1" ht="45.75" customHeight="1" x14ac:dyDescent="0.25">
      <c r="A1" s="123" t="s">
        <v>254</v>
      </c>
      <c r="B1" s="123"/>
      <c r="C1" s="123"/>
      <c r="D1" s="123"/>
      <c r="E1" s="123"/>
      <c r="F1" s="123"/>
      <c r="G1" s="123"/>
      <c r="H1" s="123"/>
      <c r="I1" s="123"/>
      <c r="J1" s="123"/>
      <c r="K1" s="1"/>
    </row>
    <row r="2" spans="1:11" s="2" customFormat="1" ht="13.2" x14ac:dyDescent="0.25">
      <c r="A2" s="133"/>
      <c r="B2" s="133"/>
      <c r="C2" s="133"/>
      <c r="D2" s="76"/>
      <c r="E2" s="77"/>
      <c r="F2" s="3"/>
      <c r="G2" s="78"/>
      <c r="H2" s="78"/>
      <c r="I2" s="76"/>
      <c r="J2" s="76"/>
      <c r="K2" s="1"/>
    </row>
    <row r="3" spans="1:11" s="2" customFormat="1" ht="18" customHeight="1" x14ac:dyDescent="0.3">
      <c r="A3" s="83" t="s">
        <v>35</v>
      </c>
      <c r="B3" s="13"/>
      <c r="C3" s="20"/>
      <c r="D3" s="20"/>
      <c r="E3" s="12" t="s">
        <v>36</v>
      </c>
      <c r="F3" s="185"/>
      <c r="G3" s="20"/>
      <c r="H3" s="12" t="s">
        <v>37</v>
      </c>
      <c r="I3" s="110" t="s">
        <v>0</v>
      </c>
      <c r="J3" s="111"/>
    </row>
    <row r="4" spans="1:11" ht="15" customHeight="1" x14ac:dyDescent="0.3">
      <c r="A4" s="125" t="s">
        <v>255</v>
      </c>
      <c r="B4" s="126"/>
      <c r="C4" s="126"/>
      <c r="D4" s="126"/>
      <c r="E4" s="126"/>
      <c r="F4" s="126"/>
      <c r="G4" s="126"/>
      <c r="H4" s="82">
        <v>0.28499999999999998</v>
      </c>
      <c r="I4" s="135" t="s">
        <v>38</v>
      </c>
      <c r="J4" s="136"/>
    </row>
    <row r="5" spans="1:11" ht="43.2" customHeight="1" x14ac:dyDescent="0.3">
      <c r="A5" s="16"/>
      <c r="B5" s="17"/>
      <c r="C5" s="17"/>
      <c r="D5" s="17"/>
      <c r="E5" s="130"/>
      <c r="F5" s="130"/>
      <c r="G5" s="130"/>
      <c r="H5" s="73"/>
      <c r="I5" s="137" t="s">
        <v>252</v>
      </c>
      <c r="J5" s="138"/>
    </row>
    <row r="6" spans="1:11" s="2" customFormat="1" ht="12" customHeight="1" x14ac:dyDescent="0.25">
      <c r="A6" s="133"/>
      <c r="B6" s="133"/>
      <c r="C6" s="133"/>
      <c r="D6" s="76"/>
      <c r="E6" s="77"/>
      <c r="F6" s="3"/>
      <c r="G6" s="76"/>
      <c r="H6" s="76"/>
      <c r="I6" s="76"/>
      <c r="J6" s="79"/>
      <c r="K6" s="1"/>
    </row>
    <row r="7" spans="1:11" ht="21" customHeight="1" x14ac:dyDescent="0.3">
      <c r="A7" s="71"/>
      <c r="B7" s="71"/>
      <c r="C7" s="71"/>
      <c r="D7" s="71"/>
      <c r="E7" s="71"/>
      <c r="F7" s="186"/>
      <c r="G7" s="71"/>
      <c r="H7" s="134" t="s">
        <v>204</v>
      </c>
      <c r="I7" s="134"/>
      <c r="J7" s="87">
        <f>I11 + I13 + I16 + I37 + I53 + I78 + I90 + I94 + I101 + I112 + I119 + I122 + I137 + I171 + I173 + I175 + I179 + I191 + I208 + I218 + I231 + I237</f>
        <v>0</v>
      </c>
    </row>
    <row r="8" spans="1:11" ht="21" customHeight="1" x14ac:dyDescent="0.3">
      <c r="A8" s="71"/>
      <c r="B8" s="71"/>
      <c r="C8" s="71"/>
      <c r="D8" s="71"/>
      <c r="E8" s="71"/>
      <c r="F8" s="186"/>
      <c r="G8" s="71"/>
      <c r="H8" s="134" t="s">
        <v>205</v>
      </c>
      <c r="I8" s="134"/>
      <c r="J8" s="88">
        <v>0.28499999999999998</v>
      </c>
    </row>
    <row r="9" spans="1:11" s="2" customFormat="1" ht="12" customHeight="1" x14ac:dyDescent="0.25">
      <c r="A9" s="133"/>
      <c r="B9" s="133"/>
      <c r="C9" s="133"/>
      <c r="D9" s="76"/>
      <c r="E9" s="77"/>
      <c r="F9" s="3"/>
      <c r="G9" s="76"/>
      <c r="H9" s="76"/>
      <c r="I9" s="76"/>
      <c r="J9" s="79"/>
      <c r="K9" s="1"/>
    </row>
    <row r="10" spans="1:11" ht="27.6" x14ac:dyDescent="0.3">
      <c r="A10" s="84" t="s">
        <v>39</v>
      </c>
      <c r="B10" s="84" t="s">
        <v>11</v>
      </c>
      <c r="C10" s="84" t="s">
        <v>103</v>
      </c>
      <c r="D10" s="84" t="s">
        <v>40</v>
      </c>
      <c r="E10" s="84" t="s">
        <v>104</v>
      </c>
      <c r="F10" s="84" t="s">
        <v>28</v>
      </c>
      <c r="G10" s="84" t="s">
        <v>105</v>
      </c>
      <c r="H10" s="84" t="s">
        <v>106</v>
      </c>
      <c r="I10" s="84" t="s">
        <v>12</v>
      </c>
      <c r="J10" s="84" t="s">
        <v>41</v>
      </c>
    </row>
    <row r="11" spans="1:11" s="85" customFormat="1" x14ac:dyDescent="0.3">
      <c r="A11" s="179" t="s">
        <v>42</v>
      </c>
      <c r="B11" s="179" t="s">
        <v>284</v>
      </c>
      <c r="C11" s="179"/>
      <c r="D11" s="179" t="s">
        <v>43</v>
      </c>
      <c r="E11" s="180"/>
      <c r="F11" s="180">
        <v>1</v>
      </c>
      <c r="G11" s="86" t="s">
        <v>107</v>
      </c>
      <c r="H11" s="100">
        <f>I12</f>
        <v>0</v>
      </c>
      <c r="I11" s="100">
        <f t="shared" ref="I11:I74" si="0">TRUNC(F11 * H11,2)</f>
        <v>0</v>
      </c>
      <c r="J11" s="101" t="e">
        <f>I11 / J7</f>
        <v>#DIV/0!</v>
      </c>
    </row>
    <row r="12" spans="1:11" x14ac:dyDescent="0.3">
      <c r="A12" s="181" t="s">
        <v>108</v>
      </c>
      <c r="B12" s="181" t="s">
        <v>285</v>
      </c>
      <c r="C12" s="181" t="s">
        <v>109</v>
      </c>
      <c r="D12" s="181" t="s">
        <v>43</v>
      </c>
      <c r="E12" s="182" t="s">
        <v>129</v>
      </c>
      <c r="F12" s="182">
        <v>1</v>
      </c>
      <c r="G12" s="102"/>
      <c r="H12" s="102">
        <f>TRUNC(TRUNC(G12 * J8, 2) + G12, 2)</f>
        <v>0</v>
      </c>
      <c r="I12" s="102">
        <f t="shared" si="0"/>
        <v>0</v>
      </c>
      <c r="J12" s="103" t="e">
        <f>I12 / J7</f>
        <v>#DIV/0!</v>
      </c>
    </row>
    <row r="13" spans="1:11" s="85" customFormat="1" x14ac:dyDescent="0.3">
      <c r="A13" s="179" t="s">
        <v>44</v>
      </c>
      <c r="B13" s="179" t="s">
        <v>284</v>
      </c>
      <c r="C13" s="179"/>
      <c r="D13" s="179" t="s">
        <v>283</v>
      </c>
      <c r="E13" s="180"/>
      <c r="F13" s="180">
        <v>1</v>
      </c>
      <c r="G13" s="86"/>
      <c r="H13" s="100">
        <f>I14 + I15</f>
        <v>0</v>
      </c>
      <c r="I13" s="100">
        <f t="shared" si="0"/>
        <v>0</v>
      </c>
      <c r="J13" s="101" t="e">
        <f>I13 / J7</f>
        <v>#DIV/0!</v>
      </c>
    </row>
    <row r="14" spans="1:11" x14ac:dyDescent="0.3">
      <c r="A14" s="181" t="s">
        <v>110</v>
      </c>
      <c r="B14" s="181" t="s">
        <v>286</v>
      </c>
      <c r="C14" s="181" t="s">
        <v>109</v>
      </c>
      <c r="D14" s="181" t="s">
        <v>287</v>
      </c>
      <c r="E14" s="182" t="s">
        <v>151</v>
      </c>
      <c r="F14" s="182">
        <v>264</v>
      </c>
      <c r="G14" s="102"/>
      <c r="H14" s="102">
        <f>TRUNC(TRUNC(G14 * J8, 2) + G14, 2)</f>
        <v>0</v>
      </c>
      <c r="I14" s="102">
        <f t="shared" si="0"/>
        <v>0</v>
      </c>
      <c r="J14" s="103" t="e">
        <f>I14 / J7</f>
        <v>#DIV/0!</v>
      </c>
    </row>
    <row r="15" spans="1:11" ht="52.8" x14ac:dyDescent="0.3">
      <c r="A15" s="181" t="s">
        <v>113</v>
      </c>
      <c r="B15" s="181" t="s">
        <v>206</v>
      </c>
      <c r="C15" s="181" t="s">
        <v>109</v>
      </c>
      <c r="D15" s="181" t="s">
        <v>207</v>
      </c>
      <c r="E15" s="182" t="s">
        <v>151</v>
      </c>
      <c r="F15" s="182">
        <v>132</v>
      </c>
      <c r="G15" s="102"/>
      <c r="H15" s="102">
        <f>TRUNC(TRUNC(G15 * J8, 2) + G15, 2)</f>
        <v>0</v>
      </c>
      <c r="I15" s="102">
        <f t="shared" si="0"/>
        <v>0</v>
      </c>
      <c r="J15" s="103" t="e">
        <f>I15 / J7</f>
        <v>#DIV/0!</v>
      </c>
    </row>
    <row r="16" spans="1:11" x14ac:dyDescent="0.3">
      <c r="A16" s="179" t="s">
        <v>46</v>
      </c>
      <c r="B16" s="179" t="s">
        <v>284</v>
      </c>
      <c r="C16" s="179"/>
      <c r="D16" s="179" t="s">
        <v>45</v>
      </c>
      <c r="E16" s="180"/>
      <c r="F16" s="180">
        <v>1</v>
      </c>
      <c r="G16" s="86" t="s">
        <v>107</v>
      </c>
      <c r="H16" s="100">
        <f>I17 + I18 + I19 + I20 + I21 + I22 + I23 + I24 + I25 + I26 + I27 + I28 + I29 + I30 + I31 + I32 + I33 + I34 + I35 + I36</f>
        <v>0</v>
      </c>
      <c r="I16" s="100">
        <f t="shared" si="0"/>
        <v>0</v>
      </c>
      <c r="J16" s="101" t="e">
        <f>I16 / J7</f>
        <v>#DIV/0!</v>
      </c>
    </row>
    <row r="17" spans="1:10" ht="26.4" x14ac:dyDescent="0.3">
      <c r="A17" s="181" t="s">
        <v>47</v>
      </c>
      <c r="B17" s="181" t="s">
        <v>288</v>
      </c>
      <c r="C17" s="181" t="s">
        <v>111</v>
      </c>
      <c r="D17" s="181" t="s">
        <v>112</v>
      </c>
      <c r="E17" s="182" t="s">
        <v>2</v>
      </c>
      <c r="F17" s="182">
        <v>6.48</v>
      </c>
      <c r="G17" s="102"/>
      <c r="H17" s="102">
        <f>TRUNC(TRUNC(G17 * J8, 2) + G17, 2)</f>
        <v>0</v>
      </c>
      <c r="I17" s="102">
        <f t="shared" si="0"/>
        <v>0</v>
      </c>
      <c r="J17" s="103" t="e">
        <f>I17 / J7</f>
        <v>#DIV/0!</v>
      </c>
    </row>
    <row r="18" spans="1:10" ht="26.4" x14ac:dyDescent="0.3">
      <c r="A18" s="181" t="s">
        <v>48</v>
      </c>
      <c r="B18" s="181" t="s">
        <v>289</v>
      </c>
      <c r="C18" s="181" t="s">
        <v>111</v>
      </c>
      <c r="D18" s="181" t="s">
        <v>290</v>
      </c>
      <c r="E18" s="182" t="s">
        <v>2</v>
      </c>
      <c r="F18" s="182">
        <v>139.69999999999999</v>
      </c>
      <c r="G18" s="102"/>
      <c r="H18" s="102">
        <f>TRUNC(TRUNC(G18 * J8, 2) + G18, 2)</f>
        <v>0</v>
      </c>
      <c r="I18" s="102">
        <f t="shared" si="0"/>
        <v>0</v>
      </c>
      <c r="J18" s="103" t="e">
        <f>I18 / J7</f>
        <v>#DIV/0!</v>
      </c>
    </row>
    <row r="19" spans="1:10" ht="39.6" x14ac:dyDescent="0.3">
      <c r="A19" s="183" t="s">
        <v>50</v>
      </c>
      <c r="B19" s="183" t="s">
        <v>291</v>
      </c>
      <c r="C19" s="183" t="s">
        <v>111</v>
      </c>
      <c r="D19" s="183" t="s">
        <v>292</v>
      </c>
      <c r="E19" s="184" t="s">
        <v>130</v>
      </c>
      <c r="F19" s="184">
        <v>18</v>
      </c>
      <c r="G19" s="104"/>
      <c r="H19" s="104">
        <f>TRUNC(TRUNC(G19 * J8, 2) + G19, 2)</f>
        <v>0</v>
      </c>
      <c r="I19" s="104">
        <f t="shared" si="0"/>
        <v>0</v>
      </c>
      <c r="J19" s="105" t="e">
        <f>I19 / J7</f>
        <v>#DIV/0!</v>
      </c>
    </row>
    <row r="20" spans="1:10" ht="39.6" x14ac:dyDescent="0.3">
      <c r="A20" s="183" t="s">
        <v>51</v>
      </c>
      <c r="B20" s="183" t="s">
        <v>293</v>
      </c>
      <c r="C20" s="183" t="s">
        <v>111</v>
      </c>
      <c r="D20" s="183" t="s">
        <v>294</v>
      </c>
      <c r="E20" s="184" t="s">
        <v>130</v>
      </c>
      <c r="F20" s="184">
        <v>18</v>
      </c>
      <c r="G20" s="104"/>
      <c r="H20" s="104">
        <f>TRUNC(TRUNC(G20 * J8, 2) + G20, 2)</f>
        <v>0</v>
      </c>
      <c r="I20" s="104">
        <f t="shared" si="0"/>
        <v>0</v>
      </c>
      <c r="J20" s="105" t="e">
        <f>I20 / J7</f>
        <v>#DIV/0!</v>
      </c>
    </row>
    <row r="21" spans="1:10" ht="66" x14ac:dyDescent="0.3">
      <c r="A21" s="181" t="s">
        <v>52</v>
      </c>
      <c r="B21" s="181" t="s">
        <v>295</v>
      </c>
      <c r="C21" s="181" t="s">
        <v>114</v>
      </c>
      <c r="D21" s="181" t="s">
        <v>296</v>
      </c>
      <c r="E21" s="182" t="s">
        <v>297</v>
      </c>
      <c r="F21" s="182">
        <v>18</v>
      </c>
      <c r="G21" s="102"/>
      <c r="H21" s="102">
        <f>TRUNC(TRUNC(G21 * J8, 2) + G21, 2)</f>
        <v>0</v>
      </c>
      <c r="I21" s="102">
        <f t="shared" si="0"/>
        <v>0</v>
      </c>
      <c r="J21" s="103" t="e">
        <f>I21 / J7</f>
        <v>#DIV/0!</v>
      </c>
    </row>
    <row r="22" spans="1:10" ht="66" x14ac:dyDescent="0.3">
      <c r="A22" s="181" t="s">
        <v>53</v>
      </c>
      <c r="B22" s="181" t="s">
        <v>298</v>
      </c>
      <c r="C22" s="181" t="s">
        <v>114</v>
      </c>
      <c r="D22" s="181" t="s">
        <v>299</v>
      </c>
      <c r="E22" s="182" t="s">
        <v>297</v>
      </c>
      <c r="F22" s="182">
        <v>18</v>
      </c>
      <c r="G22" s="102"/>
      <c r="H22" s="102">
        <f>TRUNC(TRUNC(G22 * J8, 2) + G22, 2)</f>
        <v>0</v>
      </c>
      <c r="I22" s="102">
        <f t="shared" si="0"/>
        <v>0</v>
      </c>
      <c r="J22" s="103" t="e">
        <f>I22 / J7</f>
        <v>#DIV/0!</v>
      </c>
    </row>
    <row r="23" spans="1:10" ht="39.6" x14ac:dyDescent="0.3">
      <c r="A23" s="181" t="s">
        <v>55</v>
      </c>
      <c r="B23" s="181" t="s">
        <v>115</v>
      </c>
      <c r="C23" s="181" t="s">
        <v>114</v>
      </c>
      <c r="D23" s="181" t="s">
        <v>116</v>
      </c>
      <c r="E23" s="182" t="s">
        <v>3</v>
      </c>
      <c r="F23" s="182">
        <v>1</v>
      </c>
      <c r="G23" s="102"/>
      <c r="H23" s="102">
        <f>TRUNC(TRUNC(G23 * J8, 2) + G23, 2)</f>
        <v>0</v>
      </c>
      <c r="I23" s="102">
        <f t="shared" si="0"/>
        <v>0</v>
      </c>
      <c r="J23" s="103" t="e">
        <f>I23 / J7</f>
        <v>#DIV/0!</v>
      </c>
    </row>
    <row r="24" spans="1:10" s="85" customFormat="1" ht="52.8" x14ac:dyDescent="0.3">
      <c r="A24" s="181" t="s">
        <v>56</v>
      </c>
      <c r="B24" s="181" t="s">
        <v>117</v>
      </c>
      <c r="C24" s="181" t="s">
        <v>114</v>
      </c>
      <c r="D24" s="181" t="s">
        <v>118</v>
      </c>
      <c r="E24" s="182" t="s">
        <v>3</v>
      </c>
      <c r="F24" s="182">
        <v>1</v>
      </c>
      <c r="G24" s="102"/>
      <c r="H24" s="102">
        <f>TRUNC(TRUNC(G24 * J8, 2) + G24, 2)</f>
        <v>0</v>
      </c>
      <c r="I24" s="102">
        <f t="shared" si="0"/>
        <v>0</v>
      </c>
      <c r="J24" s="103" t="e">
        <f>I24 / J7</f>
        <v>#DIV/0!</v>
      </c>
    </row>
    <row r="25" spans="1:10" ht="52.8" x14ac:dyDescent="0.3">
      <c r="A25" s="183" t="s">
        <v>57</v>
      </c>
      <c r="B25" s="183" t="s">
        <v>300</v>
      </c>
      <c r="C25" s="183" t="s">
        <v>111</v>
      </c>
      <c r="D25" s="183" t="s">
        <v>119</v>
      </c>
      <c r="E25" s="184" t="s">
        <v>120</v>
      </c>
      <c r="F25" s="184">
        <v>2520</v>
      </c>
      <c r="G25" s="104"/>
      <c r="H25" s="104">
        <f>TRUNC(TRUNC(G25 * J8, 2) + G25, 2)</f>
        <v>0</v>
      </c>
      <c r="I25" s="104">
        <f t="shared" si="0"/>
        <v>0</v>
      </c>
      <c r="J25" s="105" t="e">
        <f>I25 / J7</f>
        <v>#DIV/0!</v>
      </c>
    </row>
    <row r="26" spans="1:10" ht="39.6" x14ac:dyDescent="0.3">
      <c r="A26" s="181" t="s">
        <v>224</v>
      </c>
      <c r="B26" s="181" t="s">
        <v>301</v>
      </c>
      <c r="C26" s="181" t="s">
        <v>111</v>
      </c>
      <c r="D26" s="181" t="s">
        <v>121</v>
      </c>
      <c r="E26" s="182" t="s">
        <v>2</v>
      </c>
      <c r="F26" s="182">
        <v>1050</v>
      </c>
      <c r="G26" s="102"/>
      <c r="H26" s="102">
        <f>TRUNC(TRUNC(G26 * J8, 2) + G26, 2)</f>
        <v>0</v>
      </c>
      <c r="I26" s="102">
        <f t="shared" si="0"/>
        <v>0</v>
      </c>
      <c r="J26" s="103" t="e">
        <f>I26 / J7</f>
        <v>#DIV/0!</v>
      </c>
    </row>
    <row r="27" spans="1:10" x14ac:dyDescent="0.3">
      <c r="A27" s="181" t="s">
        <v>225</v>
      </c>
      <c r="B27" s="181" t="s">
        <v>302</v>
      </c>
      <c r="C27" s="181" t="s">
        <v>111</v>
      </c>
      <c r="D27" s="181" t="s">
        <v>303</v>
      </c>
      <c r="E27" s="182" t="s">
        <v>2</v>
      </c>
      <c r="F27" s="182">
        <v>210</v>
      </c>
      <c r="G27" s="102"/>
      <c r="H27" s="102">
        <f>TRUNC(TRUNC(G27 * J8, 2) + G27, 2)</f>
        <v>0</v>
      </c>
      <c r="I27" s="102">
        <f t="shared" si="0"/>
        <v>0</v>
      </c>
      <c r="J27" s="103" t="e">
        <f>I27 / J7</f>
        <v>#DIV/0!</v>
      </c>
    </row>
    <row r="28" spans="1:10" ht="52.8" x14ac:dyDescent="0.3">
      <c r="A28" s="183" t="s">
        <v>226</v>
      </c>
      <c r="B28" s="183" t="s">
        <v>304</v>
      </c>
      <c r="C28" s="183" t="s">
        <v>111</v>
      </c>
      <c r="D28" s="183" t="s">
        <v>122</v>
      </c>
      <c r="E28" s="184" t="s">
        <v>123</v>
      </c>
      <c r="F28" s="184">
        <v>624</v>
      </c>
      <c r="G28" s="104"/>
      <c r="H28" s="104">
        <f>TRUNC(TRUNC(G28 * J8, 2) + G28, 2)</f>
        <v>0</v>
      </c>
      <c r="I28" s="104">
        <f t="shared" si="0"/>
        <v>0</v>
      </c>
      <c r="J28" s="105" t="e">
        <f>I28 / J7</f>
        <v>#DIV/0!</v>
      </c>
    </row>
    <row r="29" spans="1:10" ht="26.4" x14ac:dyDescent="0.3">
      <c r="A29" s="181" t="s">
        <v>227</v>
      </c>
      <c r="B29" s="181" t="s">
        <v>305</v>
      </c>
      <c r="C29" s="181" t="s">
        <v>111</v>
      </c>
      <c r="D29" s="181" t="s">
        <v>124</v>
      </c>
      <c r="E29" s="182" t="s">
        <v>125</v>
      </c>
      <c r="F29" s="182">
        <v>936</v>
      </c>
      <c r="G29" s="102"/>
      <c r="H29" s="102">
        <f>TRUNC(TRUNC(G29 * J8, 2) + G29, 2)</f>
        <v>0</v>
      </c>
      <c r="I29" s="102">
        <f t="shared" si="0"/>
        <v>0</v>
      </c>
      <c r="J29" s="103" t="e">
        <f>I29 / J7</f>
        <v>#DIV/0!</v>
      </c>
    </row>
    <row r="30" spans="1:10" x14ac:dyDescent="0.3">
      <c r="A30" s="181" t="s">
        <v>228</v>
      </c>
      <c r="B30" s="181" t="s">
        <v>126</v>
      </c>
      <c r="C30" s="181" t="s">
        <v>127</v>
      </c>
      <c r="D30" s="181" t="s">
        <v>128</v>
      </c>
      <c r="E30" s="182" t="s">
        <v>129</v>
      </c>
      <c r="F30" s="182">
        <v>2</v>
      </c>
      <c r="G30" s="102"/>
      <c r="H30" s="102">
        <f>TRUNC(TRUNC(G30 * J8, 2) + G30, 2)</f>
        <v>0</v>
      </c>
      <c r="I30" s="102">
        <f t="shared" si="0"/>
        <v>0</v>
      </c>
      <c r="J30" s="103" t="e">
        <f>I30 / J7</f>
        <v>#DIV/0!</v>
      </c>
    </row>
    <row r="31" spans="1:10" x14ac:dyDescent="0.3">
      <c r="A31" s="181" t="s">
        <v>229</v>
      </c>
      <c r="B31" s="181" t="s">
        <v>756</v>
      </c>
      <c r="C31" s="181" t="s">
        <v>127</v>
      </c>
      <c r="D31" s="181" t="s">
        <v>757</v>
      </c>
      <c r="E31" s="182" t="s">
        <v>130</v>
      </c>
      <c r="F31" s="182">
        <v>18</v>
      </c>
      <c r="G31" s="102"/>
      <c r="H31" s="102">
        <f>TRUNC(TRUNC(G31 * J8, 2) + G31, 2)</f>
        <v>0</v>
      </c>
      <c r="I31" s="102">
        <f t="shared" si="0"/>
        <v>0</v>
      </c>
      <c r="J31" s="103" t="e">
        <f>I31 / J7</f>
        <v>#DIV/0!</v>
      </c>
    </row>
    <row r="32" spans="1:10" x14ac:dyDescent="0.3">
      <c r="A32" s="181" t="s">
        <v>230</v>
      </c>
      <c r="B32" s="181" t="s">
        <v>758</v>
      </c>
      <c r="C32" s="181" t="s">
        <v>127</v>
      </c>
      <c r="D32" s="181" t="s">
        <v>759</v>
      </c>
      <c r="E32" s="182" t="s">
        <v>130</v>
      </c>
      <c r="F32" s="182">
        <v>18</v>
      </c>
      <c r="G32" s="102"/>
      <c r="H32" s="102">
        <f>TRUNC(TRUNC(G32 * J8, 2) + G32, 2)</f>
        <v>0</v>
      </c>
      <c r="I32" s="102">
        <f t="shared" si="0"/>
        <v>0</v>
      </c>
      <c r="J32" s="103" t="e">
        <f>I32 / J7</f>
        <v>#DIV/0!</v>
      </c>
    </row>
    <row r="33" spans="1:10" ht="26.4" x14ac:dyDescent="0.3">
      <c r="A33" s="181" t="s">
        <v>231</v>
      </c>
      <c r="B33" s="181" t="s">
        <v>306</v>
      </c>
      <c r="C33" s="181" t="s">
        <v>111</v>
      </c>
      <c r="D33" s="181" t="s">
        <v>131</v>
      </c>
      <c r="E33" s="182" t="s">
        <v>129</v>
      </c>
      <c r="F33" s="182">
        <v>2</v>
      </c>
      <c r="G33" s="102"/>
      <c r="H33" s="102">
        <f>TRUNC(TRUNC(G33 * J8, 2) + G33, 2)</f>
        <v>0</v>
      </c>
      <c r="I33" s="102">
        <f t="shared" si="0"/>
        <v>0</v>
      </c>
      <c r="J33" s="103" t="e">
        <f>I33 / J7</f>
        <v>#DIV/0!</v>
      </c>
    </row>
    <row r="34" spans="1:10" ht="26.4" x14ac:dyDescent="0.3">
      <c r="A34" s="181" t="s">
        <v>232</v>
      </c>
      <c r="B34" s="181" t="s">
        <v>307</v>
      </c>
      <c r="C34" s="181" t="s">
        <v>111</v>
      </c>
      <c r="D34" s="181" t="s">
        <v>132</v>
      </c>
      <c r="E34" s="182" t="s">
        <v>129</v>
      </c>
      <c r="F34" s="182">
        <v>2</v>
      </c>
      <c r="G34" s="102"/>
      <c r="H34" s="102">
        <f>TRUNC(TRUNC(G34 * J8, 2) + G34, 2)</f>
        <v>0</v>
      </c>
      <c r="I34" s="102">
        <f t="shared" si="0"/>
        <v>0</v>
      </c>
      <c r="J34" s="103" t="e">
        <f>I34 / J7</f>
        <v>#DIV/0!</v>
      </c>
    </row>
    <row r="35" spans="1:10" ht="26.4" x14ac:dyDescent="0.3">
      <c r="A35" s="181" t="s">
        <v>233</v>
      </c>
      <c r="B35" s="181" t="s">
        <v>308</v>
      </c>
      <c r="C35" s="181" t="s">
        <v>111</v>
      </c>
      <c r="D35" s="181" t="s">
        <v>133</v>
      </c>
      <c r="E35" s="182" t="s">
        <v>129</v>
      </c>
      <c r="F35" s="182">
        <v>2</v>
      </c>
      <c r="G35" s="102"/>
      <c r="H35" s="102">
        <f>TRUNC(TRUNC(G35 * J8, 2) + G35, 2)</f>
        <v>0</v>
      </c>
      <c r="I35" s="102">
        <f t="shared" si="0"/>
        <v>0</v>
      </c>
      <c r="J35" s="103" t="e">
        <f>I35 / J7</f>
        <v>#DIV/0!</v>
      </c>
    </row>
    <row r="36" spans="1:10" ht="26.4" x14ac:dyDescent="0.3">
      <c r="A36" s="181" t="s">
        <v>234</v>
      </c>
      <c r="B36" s="181" t="s">
        <v>309</v>
      </c>
      <c r="C36" s="181" t="s">
        <v>109</v>
      </c>
      <c r="D36" s="181" t="s">
        <v>310</v>
      </c>
      <c r="E36" s="182" t="s">
        <v>2</v>
      </c>
      <c r="F36" s="182">
        <v>148.78</v>
      </c>
      <c r="G36" s="102"/>
      <c r="H36" s="102">
        <f>TRUNC(TRUNC(G36 * J8, 2) + G36, 2)</f>
        <v>0</v>
      </c>
      <c r="I36" s="102">
        <f t="shared" si="0"/>
        <v>0</v>
      </c>
      <c r="J36" s="103" t="e">
        <f>I36 / J7</f>
        <v>#DIV/0!</v>
      </c>
    </row>
    <row r="37" spans="1:10" x14ac:dyDescent="0.3">
      <c r="A37" s="179" t="s">
        <v>58</v>
      </c>
      <c r="B37" s="179" t="s">
        <v>284</v>
      </c>
      <c r="C37" s="179"/>
      <c r="D37" s="179" t="s">
        <v>273</v>
      </c>
      <c r="E37" s="180"/>
      <c r="F37" s="180">
        <v>1</v>
      </c>
      <c r="G37" s="86"/>
      <c r="H37" s="100">
        <f>I38 + I39 + I40 + I41 + I42 + I43 + I44 + I45 + I46 + I47 + I48 + I49 + I50 + I51 + I52</f>
        <v>0</v>
      </c>
      <c r="I37" s="100">
        <f t="shared" si="0"/>
        <v>0</v>
      </c>
      <c r="J37" s="101" t="e">
        <f>I37 / J7</f>
        <v>#DIV/0!</v>
      </c>
    </row>
    <row r="38" spans="1:10" x14ac:dyDescent="0.3">
      <c r="A38" s="181" t="s">
        <v>59</v>
      </c>
      <c r="B38" s="181" t="s">
        <v>312</v>
      </c>
      <c r="C38" s="181" t="s">
        <v>114</v>
      </c>
      <c r="D38" s="181" t="s">
        <v>313</v>
      </c>
      <c r="E38" s="182" t="s">
        <v>223</v>
      </c>
      <c r="F38" s="182">
        <v>40</v>
      </c>
      <c r="G38" s="102"/>
      <c r="H38" s="102">
        <f>TRUNC(TRUNC(G38 * J8, 2) + G38, 2)</f>
        <v>0</v>
      </c>
      <c r="I38" s="102">
        <f t="shared" si="0"/>
        <v>0</v>
      </c>
      <c r="J38" s="103" t="e">
        <f>I38 / J7</f>
        <v>#DIV/0!</v>
      </c>
    </row>
    <row r="39" spans="1:10" x14ac:dyDescent="0.3">
      <c r="A39" s="181" t="s">
        <v>60</v>
      </c>
      <c r="B39" s="181" t="s">
        <v>314</v>
      </c>
      <c r="C39" s="181" t="s">
        <v>114</v>
      </c>
      <c r="D39" s="181" t="s">
        <v>315</v>
      </c>
      <c r="E39" s="182" t="s">
        <v>223</v>
      </c>
      <c r="F39" s="182">
        <v>30</v>
      </c>
      <c r="G39" s="102"/>
      <c r="H39" s="102">
        <f>TRUNC(TRUNC(G39 * J8, 2) + G39, 2)</f>
        <v>0</v>
      </c>
      <c r="I39" s="102">
        <f t="shared" si="0"/>
        <v>0</v>
      </c>
      <c r="J39" s="103" t="e">
        <f>I39 / J7</f>
        <v>#DIV/0!</v>
      </c>
    </row>
    <row r="40" spans="1:10" x14ac:dyDescent="0.3">
      <c r="A40" s="181" t="s">
        <v>61</v>
      </c>
      <c r="B40" s="181" t="s">
        <v>316</v>
      </c>
      <c r="C40" s="181" t="s">
        <v>114</v>
      </c>
      <c r="D40" s="181" t="s">
        <v>317</v>
      </c>
      <c r="E40" s="182" t="s">
        <v>223</v>
      </c>
      <c r="F40" s="182">
        <v>15</v>
      </c>
      <c r="G40" s="102"/>
      <c r="H40" s="102">
        <f>TRUNC(TRUNC(G40 * J8, 2) + G40, 2)</f>
        <v>0</v>
      </c>
      <c r="I40" s="102">
        <f t="shared" si="0"/>
        <v>0</v>
      </c>
      <c r="J40" s="103" t="e">
        <f>I40 / J7</f>
        <v>#DIV/0!</v>
      </c>
    </row>
    <row r="41" spans="1:10" x14ac:dyDescent="0.3">
      <c r="A41" s="181" t="s">
        <v>62</v>
      </c>
      <c r="B41" s="181" t="s">
        <v>318</v>
      </c>
      <c r="C41" s="181" t="s">
        <v>114</v>
      </c>
      <c r="D41" s="181" t="s">
        <v>319</v>
      </c>
      <c r="E41" s="182" t="s">
        <v>223</v>
      </c>
      <c r="F41" s="182">
        <v>8</v>
      </c>
      <c r="G41" s="102"/>
      <c r="H41" s="102">
        <f>TRUNC(TRUNC(G41 * J8, 2) + G41, 2)</f>
        <v>0</v>
      </c>
      <c r="I41" s="102">
        <f t="shared" si="0"/>
        <v>0</v>
      </c>
      <c r="J41" s="103" t="e">
        <f>I41 / J7</f>
        <v>#DIV/0!</v>
      </c>
    </row>
    <row r="42" spans="1:10" x14ac:dyDescent="0.3">
      <c r="A42" s="181" t="s">
        <v>63</v>
      </c>
      <c r="B42" s="181" t="s">
        <v>320</v>
      </c>
      <c r="C42" s="181" t="s">
        <v>114</v>
      </c>
      <c r="D42" s="181" t="s">
        <v>202</v>
      </c>
      <c r="E42" s="182" t="s">
        <v>223</v>
      </c>
      <c r="F42" s="182">
        <v>10</v>
      </c>
      <c r="G42" s="102"/>
      <c r="H42" s="102">
        <f>TRUNC(TRUNC(G42 * J8, 2) + G42, 2)</f>
        <v>0</v>
      </c>
      <c r="I42" s="102">
        <f t="shared" si="0"/>
        <v>0</v>
      </c>
      <c r="J42" s="103" t="e">
        <f>I42 / J7</f>
        <v>#DIV/0!</v>
      </c>
    </row>
    <row r="43" spans="1:10" x14ac:dyDescent="0.3">
      <c r="A43" s="181" t="s">
        <v>65</v>
      </c>
      <c r="B43" s="181" t="s">
        <v>321</v>
      </c>
      <c r="C43" s="181" t="s">
        <v>114</v>
      </c>
      <c r="D43" s="181" t="s">
        <v>203</v>
      </c>
      <c r="E43" s="182" t="s">
        <v>223</v>
      </c>
      <c r="F43" s="182">
        <v>20</v>
      </c>
      <c r="G43" s="102"/>
      <c r="H43" s="102">
        <f>TRUNC(TRUNC(G43 * J8, 2) + G43, 2)</f>
        <v>0</v>
      </c>
      <c r="I43" s="102">
        <f t="shared" si="0"/>
        <v>0</v>
      </c>
      <c r="J43" s="103" t="e">
        <f>I43 / J7</f>
        <v>#DIV/0!</v>
      </c>
    </row>
    <row r="44" spans="1:10" x14ac:dyDescent="0.3">
      <c r="A44" s="181" t="s">
        <v>66</v>
      </c>
      <c r="B44" s="181" t="s">
        <v>322</v>
      </c>
      <c r="C44" s="181" t="s">
        <v>114</v>
      </c>
      <c r="D44" s="181" t="s">
        <v>323</v>
      </c>
      <c r="E44" s="182" t="s">
        <v>223</v>
      </c>
      <c r="F44" s="182">
        <v>20</v>
      </c>
      <c r="G44" s="102"/>
      <c r="H44" s="102">
        <f>TRUNC(TRUNC(G44 * J8, 2) + G44, 2)</f>
        <v>0</v>
      </c>
      <c r="I44" s="102">
        <f t="shared" si="0"/>
        <v>0</v>
      </c>
      <c r="J44" s="103" t="e">
        <f>I44 / J7</f>
        <v>#DIV/0!</v>
      </c>
    </row>
    <row r="45" spans="1:10" s="85" customFormat="1" x14ac:dyDescent="0.3">
      <c r="A45" s="181" t="s">
        <v>67</v>
      </c>
      <c r="B45" s="181" t="s">
        <v>324</v>
      </c>
      <c r="C45" s="181" t="s">
        <v>114</v>
      </c>
      <c r="D45" s="181" t="s">
        <v>325</v>
      </c>
      <c r="E45" s="182" t="s">
        <v>223</v>
      </c>
      <c r="F45" s="182">
        <v>6</v>
      </c>
      <c r="G45" s="102"/>
      <c r="H45" s="102">
        <f>TRUNC(TRUNC(G45 * J8, 2) + G45, 2)</f>
        <v>0</v>
      </c>
      <c r="I45" s="102">
        <f t="shared" si="0"/>
        <v>0</v>
      </c>
      <c r="J45" s="103" t="e">
        <f>I45 / J7</f>
        <v>#DIV/0!</v>
      </c>
    </row>
    <row r="46" spans="1:10" s="85" customFormat="1" x14ac:dyDescent="0.3">
      <c r="A46" s="181" t="s">
        <v>69</v>
      </c>
      <c r="B46" s="181" t="s">
        <v>312</v>
      </c>
      <c r="C46" s="181" t="s">
        <v>114</v>
      </c>
      <c r="D46" s="181" t="s">
        <v>624</v>
      </c>
      <c r="E46" s="182" t="s">
        <v>223</v>
      </c>
      <c r="F46" s="182">
        <v>44</v>
      </c>
      <c r="G46" s="102"/>
      <c r="H46" s="102">
        <f>TRUNC(TRUNC(G46 * J8, 2) + G46, 2)</f>
        <v>0</v>
      </c>
      <c r="I46" s="102">
        <f t="shared" si="0"/>
        <v>0</v>
      </c>
      <c r="J46" s="103" t="e">
        <f>I46 / J7</f>
        <v>#DIV/0!</v>
      </c>
    </row>
    <row r="47" spans="1:10" ht="52.8" x14ac:dyDescent="0.3">
      <c r="A47" s="181" t="s">
        <v>326</v>
      </c>
      <c r="B47" s="181" t="s">
        <v>312</v>
      </c>
      <c r="C47" s="181" t="s">
        <v>114</v>
      </c>
      <c r="D47" s="181" t="s">
        <v>625</v>
      </c>
      <c r="E47" s="182" t="s">
        <v>223</v>
      </c>
      <c r="F47" s="182">
        <v>30</v>
      </c>
      <c r="G47" s="102"/>
      <c r="H47" s="102">
        <f>TRUNC(TRUNC(G47 * J8, 2) + G47, 2)</f>
        <v>0</v>
      </c>
      <c r="I47" s="102">
        <f t="shared" si="0"/>
        <v>0</v>
      </c>
      <c r="J47" s="103" t="e">
        <f>I47 / J7</f>
        <v>#DIV/0!</v>
      </c>
    </row>
    <row r="48" spans="1:10" x14ac:dyDescent="0.3">
      <c r="A48" s="181" t="s">
        <v>329</v>
      </c>
      <c r="B48" s="181" t="s">
        <v>327</v>
      </c>
      <c r="C48" s="181" t="s">
        <v>114</v>
      </c>
      <c r="D48" s="181" t="s">
        <v>328</v>
      </c>
      <c r="E48" s="182" t="s">
        <v>223</v>
      </c>
      <c r="F48" s="182">
        <v>15</v>
      </c>
      <c r="G48" s="102"/>
      <c r="H48" s="102">
        <f>TRUNC(TRUNC(G48 * J8, 2) + G48, 2)</f>
        <v>0</v>
      </c>
      <c r="I48" s="102">
        <f t="shared" si="0"/>
        <v>0</v>
      </c>
      <c r="J48" s="103" t="e">
        <f>I48 / J7</f>
        <v>#DIV/0!</v>
      </c>
    </row>
    <row r="49" spans="1:10" ht="39.6" x14ac:dyDescent="0.3">
      <c r="A49" s="181" t="s">
        <v>331</v>
      </c>
      <c r="B49" s="181" t="s">
        <v>330</v>
      </c>
      <c r="C49" s="181" t="s">
        <v>114</v>
      </c>
      <c r="D49" s="181" t="s">
        <v>626</v>
      </c>
      <c r="E49" s="182" t="s">
        <v>2</v>
      </c>
      <c r="F49" s="182">
        <v>8122.4</v>
      </c>
      <c r="G49" s="102"/>
      <c r="H49" s="102">
        <f>TRUNC(TRUNC(G49 * J8, 2) + G49, 2)</f>
        <v>0</v>
      </c>
      <c r="I49" s="102">
        <f t="shared" si="0"/>
        <v>0</v>
      </c>
      <c r="J49" s="103" t="e">
        <f>I49 / J7</f>
        <v>#DIV/0!</v>
      </c>
    </row>
    <row r="50" spans="1:10" ht="39.6" x14ac:dyDescent="0.3">
      <c r="A50" s="181" t="s">
        <v>333</v>
      </c>
      <c r="B50" s="181" t="s">
        <v>332</v>
      </c>
      <c r="C50" s="181" t="s">
        <v>114</v>
      </c>
      <c r="D50" s="181" t="s">
        <v>627</v>
      </c>
      <c r="E50" s="182" t="s">
        <v>2</v>
      </c>
      <c r="F50" s="182">
        <v>8122.4</v>
      </c>
      <c r="G50" s="102"/>
      <c r="H50" s="102">
        <f>TRUNC(TRUNC(G50 * J8, 2) + G50, 2)</f>
        <v>0</v>
      </c>
      <c r="I50" s="102">
        <f t="shared" si="0"/>
        <v>0</v>
      </c>
      <c r="J50" s="103" t="e">
        <f>I50 / J7</f>
        <v>#DIV/0!</v>
      </c>
    </row>
    <row r="51" spans="1:10" ht="52.8" x14ac:dyDescent="0.3">
      <c r="A51" s="181" t="s">
        <v>628</v>
      </c>
      <c r="B51" s="181" t="s">
        <v>334</v>
      </c>
      <c r="C51" s="181" t="s">
        <v>114</v>
      </c>
      <c r="D51" s="181" t="s">
        <v>629</v>
      </c>
      <c r="E51" s="182" t="s">
        <v>2</v>
      </c>
      <c r="F51" s="182">
        <v>8122.4</v>
      </c>
      <c r="G51" s="102"/>
      <c r="H51" s="102">
        <f>TRUNC(TRUNC(G51 * J8, 2) + G51, 2)</f>
        <v>0</v>
      </c>
      <c r="I51" s="102">
        <f t="shared" si="0"/>
        <v>0</v>
      </c>
      <c r="J51" s="103" t="e">
        <f>I51 / J7</f>
        <v>#DIV/0!</v>
      </c>
    </row>
    <row r="52" spans="1:10" ht="52.8" x14ac:dyDescent="0.3">
      <c r="A52" s="181" t="s">
        <v>630</v>
      </c>
      <c r="B52" s="181" t="s">
        <v>334</v>
      </c>
      <c r="C52" s="181" t="s">
        <v>114</v>
      </c>
      <c r="D52" s="181" t="s">
        <v>631</v>
      </c>
      <c r="E52" s="182" t="s">
        <v>2</v>
      </c>
      <c r="F52" s="182">
        <v>738.4</v>
      </c>
      <c r="G52" s="102"/>
      <c r="H52" s="102">
        <f>TRUNC(TRUNC(G52 * J8, 2) + G52, 2)</f>
        <v>0</v>
      </c>
      <c r="I52" s="102">
        <f t="shared" si="0"/>
        <v>0</v>
      </c>
      <c r="J52" s="103" t="e">
        <f>I52 / J7</f>
        <v>#DIV/0!</v>
      </c>
    </row>
    <row r="53" spans="1:10" x14ac:dyDescent="0.3">
      <c r="A53" s="179" t="s">
        <v>70</v>
      </c>
      <c r="B53" s="179" t="s">
        <v>284</v>
      </c>
      <c r="C53" s="179"/>
      <c r="D53" s="179" t="s">
        <v>274</v>
      </c>
      <c r="E53" s="180"/>
      <c r="F53" s="180">
        <v>1</v>
      </c>
      <c r="G53" s="86"/>
      <c r="H53" s="100">
        <f>I54 + I55 + I56 + I57 + I58 + I59 + I60 + I61 + I62 + I63 + I64 + I65 + I66 + I67 + I68 + I69 + I70 + I71 + I72 + I73 + I74 + I75 + I76 + I77</f>
        <v>0</v>
      </c>
      <c r="I53" s="100">
        <f t="shared" si="0"/>
        <v>0</v>
      </c>
      <c r="J53" s="101" t="e">
        <f>I53 / J7</f>
        <v>#DIV/0!</v>
      </c>
    </row>
    <row r="54" spans="1:10" ht="52.8" x14ac:dyDescent="0.3">
      <c r="A54" s="181" t="s">
        <v>71</v>
      </c>
      <c r="B54" s="181" t="s">
        <v>335</v>
      </c>
      <c r="C54" s="181" t="s">
        <v>114</v>
      </c>
      <c r="D54" s="181" t="s">
        <v>336</v>
      </c>
      <c r="E54" s="182" t="s">
        <v>2</v>
      </c>
      <c r="F54" s="182">
        <v>718.1</v>
      </c>
      <c r="G54" s="102"/>
      <c r="H54" s="102">
        <f>TRUNC(TRUNC(G54 * J8, 2) + G54, 2)</f>
        <v>0</v>
      </c>
      <c r="I54" s="102">
        <f t="shared" si="0"/>
        <v>0</v>
      </c>
      <c r="J54" s="103" t="e">
        <f>I54 / J7</f>
        <v>#DIV/0!</v>
      </c>
    </row>
    <row r="55" spans="1:10" ht="52.8" x14ac:dyDescent="0.3">
      <c r="A55" s="181" t="s">
        <v>72</v>
      </c>
      <c r="B55" s="181" t="s">
        <v>337</v>
      </c>
      <c r="C55" s="181" t="s">
        <v>114</v>
      </c>
      <c r="D55" s="181" t="s">
        <v>338</v>
      </c>
      <c r="E55" s="182" t="s">
        <v>2</v>
      </c>
      <c r="F55" s="182">
        <v>359.05</v>
      </c>
      <c r="G55" s="102"/>
      <c r="H55" s="102">
        <f>TRUNC(TRUNC(G55 * J8, 2) + G55, 2)</f>
        <v>0</v>
      </c>
      <c r="I55" s="102">
        <f t="shared" si="0"/>
        <v>0</v>
      </c>
      <c r="J55" s="103" t="e">
        <f>I55 / J7</f>
        <v>#DIV/0!</v>
      </c>
    </row>
    <row r="56" spans="1:10" ht="26.4" x14ac:dyDescent="0.3">
      <c r="A56" s="181" t="s">
        <v>73</v>
      </c>
      <c r="B56" s="181" t="s">
        <v>339</v>
      </c>
      <c r="C56" s="181" t="s">
        <v>111</v>
      </c>
      <c r="D56" s="181" t="s">
        <v>340</v>
      </c>
      <c r="E56" s="182" t="s">
        <v>125</v>
      </c>
      <c r="F56" s="182">
        <v>22.95</v>
      </c>
      <c r="G56" s="102"/>
      <c r="H56" s="102">
        <f>TRUNC(TRUNC(G56 * J8, 2) + G56, 2)</f>
        <v>0</v>
      </c>
      <c r="I56" s="102">
        <f t="shared" si="0"/>
        <v>0</v>
      </c>
      <c r="J56" s="103" t="e">
        <f>I56 / J7</f>
        <v>#DIV/0!</v>
      </c>
    </row>
    <row r="57" spans="1:10" x14ac:dyDescent="0.3">
      <c r="A57" s="181" t="s">
        <v>235</v>
      </c>
      <c r="B57" s="181" t="s">
        <v>341</v>
      </c>
      <c r="C57" s="181" t="s">
        <v>137</v>
      </c>
      <c r="D57" s="181" t="s">
        <v>342</v>
      </c>
      <c r="E57" s="182" t="s">
        <v>10</v>
      </c>
      <c r="F57" s="182">
        <v>25.14</v>
      </c>
      <c r="G57" s="102"/>
      <c r="H57" s="102">
        <f>TRUNC(TRUNC(G57 * J8, 2) + G57, 2)</f>
        <v>0</v>
      </c>
      <c r="I57" s="102">
        <f t="shared" si="0"/>
        <v>0</v>
      </c>
      <c r="J57" s="103" t="e">
        <f>I57 / J7</f>
        <v>#DIV/0!</v>
      </c>
    </row>
    <row r="58" spans="1:10" ht="52.8" x14ac:dyDescent="0.3">
      <c r="A58" s="181" t="s">
        <v>236</v>
      </c>
      <c r="B58" s="181" t="s">
        <v>140</v>
      </c>
      <c r="C58" s="181" t="s">
        <v>114</v>
      </c>
      <c r="D58" s="181" t="s">
        <v>343</v>
      </c>
      <c r="E58" s="182" t="s">
        <v>2</v>
      </c>
      <c r="F58" s="182">
        <v>549.66</v>
      </c>
      <c r="G58" s="102"/>
      <c r="H58" s="102">
        <f>TRUNC(TRUNC(G58 * J8, 2) + G58, 2)</f>
        <v>0</v>
      </c>
      <c r="I58" s="102">
        <f t="shared" si="0"/>
        <v>0</v>
      </c>
      <c r="J58" s="103" t="e">
        <f>I58 / J7</f>
        <v>#DIV/0!</v>
      </c>
    </row>
    <row r="59" spans="1:10" ht="26.4" x14ac:dyDescent="0.3">
      <c r="A59" s="181" t="s">
        <v>237</v>
      </c>
      <c r="B59" s="181" t="s">
        <v>344</v>
      </c>
      <c r="C59" s="181" t="s">
        <v>111</v>
      </c>
      <c r="D59" s="181" t="s">
        <v>345</v>
      </c>
      <c r="E59" s="182" t="s">
        <v>2</v>
      </c>
      <c r="F59" s="182">
        <v>74.3</v>
      </c>
      <c r="G59" s="102"/>
      <c r="H59" s="102">
        <f>TRUNC(TRUNC(G59 * J8, 2) + G59, 2)</f>
        <v>0</v>
      </c>
      <c r="I59" s="102">
        <f t="shared" si="0"/>
        <v>0</v>
      </c>
      <c r="J59" s="103" t="e">
        <f>I59 / J7</f>
        <v>#DIV/0!</v>
      </c>
    </row>
    <row r="60" spans="1:10" ht="26.4" x14ac:dyDescent="0.3">
      <c r="A60" s="181" t="s">
        <v>238</v>
      </c>
      <c r="B60" s="181" t="s">
        <v>346</v>
      </c>
      <c r="C60" s="181" t="s">
        <v>111</v>
      </c>
      <c r="D60" s="181" t="s">
        <v>347</v>
      </c>
      <c r="E60" s="182" t="s">
        <v>10</v>
      </c>
      <c r="F60" s="182">
        <v>1.48</v>
      </c>
      <c r="G60" s="102"/>
      <c r="H60" s="102">
        <f>TRUNC(TRUNC(G60 * J8, 2) + G60, 2)</f>
        <v>0</v>
      </c>
      <c r="I60" s="102">
        <f t="shared" si="0"/>
        <v>0</v>
      </c>
      <c r="J60" s="103" t="e">
        <f>I60 / J7</f>
        <v>#DIV/0!</v>
      </c>
    </row>
    <row r="61" spans="1:10" ht="39.6" x14ac:dyDescent="0.3">
      <c r="A61" s="181" t="s">
        <v>348</v>
      </c>
      <c r="B61" s="181" t="s">
        <v>134</v>
      </c>
      <c r="C61" s="181" t="s">
        <v>114</v>
      </c>
      <c r="D61" s="181" t="s">
        <v>135</v>
      </c>
      <c r="E61" s="182" t="s">
        <v>2</v>
      </c>
      <c r="F61" s="182">
        <v>9.1300000000000008</v>
      </c>
      <c r="G61" s="102"/>
      <c r="H61" s="102">
        <f>TRUNC(TRUNC(G61 * J8, 2) + G61, 2)</f>
        <v>0</v>
      </c>
      <c r="I61" s="102">
        <f t="shared" si="0"/>
        <v>0</v>
      </c>
      <c r="J61" s="103" t="e">
        <f>I61 / J7</f>
        <v>#DIV/0!</v>
      </c>
    </row>
    <row r="62" spans="1:10" ht="52.8" x14ac:dyDescent="0.3">
      <c r="A62" s="181" t="s">
        <v>349</v>
      </c>
      <c r="B62" s="181" t="s">
        <v>136</v>
      </c>
      <c r="C62" s="181" t="s">
        <v>114</v>
      </c>
      <c r="D62" s="181" t="s">
        <v>350</v>
      </c>
      <c r="E62" s="182" t="s">
        <v>2</v>
      </c>
      <c r="F62" s="182">
        <v>114.08</v>
      </c>
      <c r="G62" s="102"/>
      <c r="H62" s="102">
        <f>TRUNC(TRUNC(G62 * J8, 2) + G62, 2)</f>
        <v>0</v>
      </c>
      <c r="I62" s="102">
        <f t="shared" si="0"/>
        <v>0</v>
      </c>
      <c r="J62" s="103" t="e">
        <f>I62 / J7</f>
        <v>#DIV/0!</v>
      </c>
    </row>
    <row r="63" spans="1:10" ht="26.4" x14ac:dyDescent="0.3">
      <c r="A63" s="181" t="s">
        <v>351</v>
      </c>
      <c r="B63" s="181" t="s">
        <v>352</v>
      </c>
      <c r="C63" s="181" t="s">
        <v>111</v>
      </c>
      <c r="D63" s="181" t="s">
        <v>353</v>
      </c>
      <c r="E63" s="182" t="s">
        <v>2</v>
      </c>
      <c r="F63" s="182">
        <v>85.56</v>
      </c>
      <c r="G63" s="102"/>
      <c r="H63" s="102">
        <f>TRUNC(TRUNC(G63 * J8, 2) + G63, 2)</f>
        <v>0</v>
      </c>
      <c r="I63" s="102">
        <f t="shared" si="0"/>
        <v>0</v>
      </c>
      <c r="J63" s="103" t="e">
        <f>I63 / J7</f>
        <v>#DIV/0!</v>
      </c>
    </row>
    <row r="64" spans="1:10" ht="26.4" x14ac:dyDescent="0.3">
      <c r="A64" s="181" t="s">
        <v>354</v>
      </c>
      <c r="B64" s="181" t="s">
        <v>138</v>
      </c>
      <c r="C64" s="181" t="s">
        <v>114</v>
      </c>
      <c r="D64" s="181" t="s">
        <v>355</v>
      </c>
      <c r="E64" s="182" t="s">
        <v>2</v>
      </c>
      <c r="F64" s="182">
        <v>108.08</v>
      </c>
      <c r="G64" s="102"/>
      <c r="H64" s="102">
        <f>TRUNC(TRUNC(G64 * J8, 2) + G64, 2)</f>
        <v>0</v>
      </c>
      <c r="I64" s="102">
        <f t="shared" si="0"/>
        <v>0</v>
      </c>
      <c r="J64" s="103" t="e">
        <f>I64 / J7</f>
        <v>#DIV/0!</v>
      </c>
    </row>
    <row r="65" spans="1:10" ht="52.8" x14ac:dyDescent="0.3">
      <c r="A65" s="181" t="s">
        <v>356</v>
      </c>
      <c r="B65" s="181" t="s">
        <v>138</v>
      </c>
      <c r="C65" s="181" t="s">
        <v>114</v>
      </c>
      <c r="D65" s="181" t="s">
        <v>139</v>
      </c>
      <c r="E65" s="182" t="s">
        <v>2</v>
      </c>
      <c r="F65" s="182">
        <v>93.61</v>
      </c>
      <c r="G65" s="102"/>
      <c r="H65" s="102">
        <f>TRUNC(TRUNC(G65 * J8, 2) + G65, 2)</f>
        <v>0</v>
      </c>
      <c r="I65" s="102">
        <f t="shared" si="0"/>
        <v>0</v>
      </c>
      <c r="J65" s="103" t="e">
        <f>I65 / J7</f>
        <v>#DIV/0!</v>
      </c>
    </row>
    <row r="66" spans="1:10" ht="66" x14ac:dyDescent="0.3">
      <c r="A66" s="181" t="s">
        <v>357</v>
      </c>
      <c r="B66" s="181" t="s">
        <v>358</v>
      </c>
      <c r="C66" s="181" t="s">
        <v>114</v>
      </c>
      <c r="D66" s="181" t="s">
        <v>359</v>
      </c>
      <c r="E66" s="182" t="s">
        <v>2</v>
      </c>
      <c r="F66" s="182">
        <v>208.16</v>
      </c>
      <c r="G66" s="102"/>
      <c r="H66" s="102">
        <f>TRUNC(TRUNC(G66 * J8, 2) + G66, 2)</f>
        <v>0</v>
      </c>
      <c r="I66" s="102">
        <f t="shared" si="0"/>
        <v>0</v>
      </c>
      <c r="J66" s="103" t="e">
        <f>I66 / J7</f>
        <v>#DIV/0!</v>
      </c>
    </row>
    <row r="67" spans="1:10" ht="66" x14ac:dyDescent="0.3">
      <c r="A67" s="181" t="s">
        <v>360</v>
      </c>
      <c r="B67" s="181" t="s">
        <v>361</v>
      </c>
      <c r="C67" s="181" t="s">
        <v>114</v>
      </c>
      <c r="D67" s="181" t="s">
        <v>362</v>
      </c>
      <c r="E67" s="182" t="s">
        <v>2</v>
      </c>
      <c r="F67" s="182">
        <v>1.07</v>
      </c>
      <c r="G67" s="102"/>
      <c r="H67" s="102">
        <f>TRUNC(TRUNC(G67 * J8, 2) + G67, 2)</f>
        <v>0</v>
      </c>
      <c r="I67" s="102">
        <f t="shared" si="0"/>
        <v>0</v>
      </c>
      <c r="J67" s="103" t="e">
        <f>I67 / J7</f>
        <v>#DIV/0!</v>
      </c>
    </row>
    <row r="68" spans="1:10" ht="26.4" x14ac:dyDescent="0.3">
      <c r="A68" s="181" t="s">
        <v>363</v>
      </c>
      <c r="B68" s="181" t="s">
        <v>364</v>
      </c>
      <c r="C68" s="181" t="s">
        <v>111</v>
      </c>
      <c r="D68" s="181" t="s">
        <v>365</v>
      </c>
      <c r="E68" s="182" t="s">
        <v>2</v>
      </c>
      <c r="F68" s="182">
        <v>10.93</v>
      </c>
      <c r="G68" s="102"/>
      <c r="H68" s="102">
        <f>TRUNC(TRUNC(G68 * J8, 2) + G68, 2)</f>
        <v>0</v>
      </c>
      <c r="I68" s="102">
        <f t="shared" si="0"/>
        <v>0</v>
      </c>
      <c r="J68" s="103" t="e">
        <f>I68 / J7</f>
        <v>#DIV/0!</v>
      </c>
    </row>
    <row r="69" spans="1:10" x14ac:dyDescent="0.3">
      <c r="A69" s="181" t="s">
        <v>366</v>
      </c>
      <c r="B69" s="181" t="s">
        <v>367</v>
      </c>
      <c r="C69" s="181" t="s">
        <v>137</v>
      </c>
      <c r="D69" s="181" t="s">
        <v>368</v>
      </c>
      <c r="E69" s="182" t="s">
        <v>2</v>
      </c>
      <c r="F69" s="182">
        <v>6.21</v>
      </c>
      <c r="G69" s="102"/>
      <c r="H69" s="102">
        <f>TRUNC(TRUNC(G69 * J8, 2) + G69, 2)</f>
        <v>0</v>
      </c>
      <c r="I69" s="102">
        <f t="shared" si="0"/>
        <v>0</v>
      </c>
      <c r="J69" s="103" t="e">
        <f>I69 / J7</f>
        <v>#DIV/0!</v>
      </c>
    </row>
    <row r="70" spans="1:10" ht="26.4" x14ac:dyDescent="0.3">
      <c r="A70" s="181" t="s">
        <v>369</v>
      </c>
      <c r="B70" s="181" t="s">
        <v>370</v>
      </c>
      <c r="C70" s="181" t="s">
        <v>111</v>
      </c>
      <c r="D70" s="181" t="s">
        <v>371</v>
      </c>
      <c r="E70" s="182" t="s">
        <v>129</v>
      </c>
      <c r="F70" s="182">
        <v>7</v>
      </c>
      <c r="G70" s="102"/>
      <c r="H70" s="102">
        <f>TRUNC(TRUNC(G70 * J8, 2) + G70, 2)</f>
        <v>0</v>
      </c>
      <c r="I70" s="102">
        <f t="shared" si="0"/>
        <v>0</v>
      </c>
      <c r="J70" s="103" t="e">
        <f>I70 / J7</f>
        <v>#DIV/0!</v>
      </c>
    </row>
    <row r="71" spans="1:10" ht="26.4" x14ac:dyDescent="0.3">
      <c r="A71" s="181" t="s">
        <v>372</v>
      </c>
      <c r="B71" s="181" t="s">
        <v>373</v>
      </c>
      <c r="C71" s="181" t="s">
        <v>111</v>
      </c>
      <c r="D71" s="181" t="s">
        <v>374</v>
      </c>
      <c r="E71" s="182" t="s">
        <v>129</v>
      </c>
      <c r="F71" s="182">
        <v>7</v>
      </c>
      <c r="G71" s="102"/>
      <c r="H71" s="102">
        <f>TRUNC(TRUNC(G71 * J8, 2) + G71, 2)</f>
        <v>0</v>
      </c>
      <c r="I71" s="102">
        <f t="shared" si="0"/>
        <v>0</v>
      </c>
      <c r="J71" s="103" t="e">
        <f>I71 / J7</f>
        <v>#DIV/0!</v>
      </c>
    </row>
    <row r="72" spans="1:10" ht="26.4" x14ac:dyDescent="0.3">
      <c r="A72" s="181" t="s">
        <v>375</v>
      </c>
      <c r="B72" s="181" t="s">
        <v>376</v>
      </c>
      <c r="C72" s="181" t="s">
        <v>111</v>
      </c>
      <c r="D72" s="181" t="s">
        <v>377</v>
      </c>
      <c r="E72" s="182" t="s">
        <v>129</v>
      </c>
      <c r="F72" s="182">
        <v>60</v>
      </c>
      <c r="G72" s="102"/>
      <c r="H72" s="102">
        <f>TRUNC(TRUNC(G72 * J8, 2) + G72, 2)</f>
        <v>0</v>
      </c>
      <c r="I72" s="102">
        <f t="shared" si="0"/>
        <v>0</v>
      </c>
      <c r="J72" s="103" t="e">
        <f>I72 / J7</f>
        <v>#DIV/0!</v>
      </c>
    </row>
    <row r="73" spans="1:10" ht="26.4" x14ac:dyDescent="0.3">
      <c r="A73" s="181" t="s">
        <v>378</v>
      </c>
      <c r="B73" s="181" t="s">
        <v>379</v>
      </c>
      <c r="C73" s="181" t="s">
        <v>111</v>
      </c>
      <c r="D73" s="181" t="s">
        <v>380</v>
      </c>
      <c r="E73" s="182" t="s">
        <v>129</v>
      </c>
      <c r="F73" s="182">
        <v>60</v>
      </c>
      <c r="G73" s="102"/>
      <c r="H73" s="102">
        <f>TRUNC(TRUNC(G73 * J8, 2) + G73, 2)</f>
        <v>0</v>
      </c>
      <c r="I73" s="102">
        <f t="shared" si="0"/>
        <v>0</v>
      </c>
      <c r="J73" s="103" t="e">
        <f>I73 / J7</f>
        <v>#DIV/0!</v>
      </c>
    </row>
    <row r="74" spans="1:10" s="85" customFormat="1" ht="26.4" x14ac:dyDescent="0.3">
      <c r="A74" s="181" t="s">
        <v>381</v>
      </c>
      <c r="B74" s="181" t="s">
        <v>382</v>
      </c>
      <c r="C74" s="181" t="s">
        <v>111</v>
      </c>
      <c r="D74" s="181" t="s">
        <v>383</v>
      </c>
      <c r="E74" s="182" t="s">
        <v>125</v>
      </c>
      <c r="F74" s="182">
        <v>300</v>
      </c>
      <c r="G74" s="102"/>
      <c r="H74" s="102">
        <f>TRUNC(TRUNC(G74 * J8, 2) + G74, 2)</f>
        <v>0</v>
      </c>
      <c r="I74" s="102">
        <f t="shared" si="0"/>
        <v>0</v>
      </c>
      <c r="J74" s="103" t="e">
        <f>I74 / J7</f>
        <v>#DIV/0!</v>
      </c>
    </row>
    <row r="75" spans="1:10" ht="52.8" x14ac:dyDescent="0.3">
      <c r="A75" s="181" t="s">
        <v>384</v>
      </c>
      <c r="B75" s="181" t="s">
        <v>385</v>
      </c>
      <c r="C75" s="181" t="s">
        <v>114</v>
      </c>
      <c r="D75" s="181" t="s">
        <v>386</v>
      </c>
      <c r="E75" s="182" t="s">
        <v>9</v>
      </c>
      <c r="F75" s="182">
        <v>10</v>
      </c>
      <c r="G75" s="102"/>
      <c r="H75" s="102">
        <f>TRUNC(TRUNC(G75 * J8, 2) + G75, 2)</f>
        <v>0</v>
      </c>
      <c r="I75" s="102">
        <f t="shared" ref="I75:I138" si="1">TRUNC(F75 * H75,2)</f>
        <v>0</v>
      </c>
      <c r="J75" s="103" t="e">
        <f>I75 / J7</f>
        <v>#DIV/0!</v>
      </c>
    </row>
    <row r="76" spans="1:10" ht="39.6" x14ac:dyDescent="0.3">
      <c r="A76" s="181" t="s">
        <v>387</v>
      </c>
      <c r="B76" s="181" t="s">
        <v>141</v>
      </c>
      <c r="C76" s="181" t="s">
        <v>114</v>
      </c>
      <c r="D76" s="181" t="s">
        <v>142</v>
      </c>
      <c r="E76" s="182" t="s">
        <v>10</v>
      </c>
      <c r="F76" s="182">
        <v>152.11000000000001</v>
      </c>
      <c r="G76" s="102"/>
      <c r="H76" s="102">
        <f>TRUNC(TRUNC(G76 * J8, 2) + G76, 2)</f>
        <v>0</v>
      </c>
      <c r="I76" s="102">
        <f t="shared" si="1"/>
        <v>0</v>
      </c>
      <c r="J76" s="103" t="e">
        <f>I76 / J7</f>
        <v>#DIV/0!</v>
      </c>
    </row>
    <row r="77" spans="1:10" ht="26.4" x14ac:dyDescent="0.3">
      <c r="A77" s="181" t="s">
        <v>388</v>
      </c>
      <c r="B77" s="181" t="s">
        <v>143</v>
      </c>
      <c r="C77" s="181" t="s">
        <v>114</v>
      </c>
      <c r="D77" s="181" t="s">
        <v>144</v>
      </c>
      <c r="E77" s="182" t="s">
        <v>10</v>
      </c>
      <c r="F77" s="182">
        <v>152.11000000000001</v>
      </c>
      <c r="G77" s="102"/>
      <c r="H77" s="102">
        <f>TRUNC(TRUNC(G77 * J8, 2) + G77, 2)</f>
        <v>0</v>
      </c>
      <c r="I77" s="102">
        <f t="shared" si="1"/>
        <v>0</v>
      </c>
      <c r="J77" s="103" t="e">
        <f>I77 / J7</f>
        <v>#DIV/0!</v>
      </c>
    </row>
    <row r="78" spans="1:10" x14ac:dyDescent="0.3">
      <c r="A78" s="179" t="s">
        <v>74</v>
      </c>
      <c r="B78" s="179" t="s">
        <v>284</v>
      </c>
      <c r="C78" s="179"/>
      <c r="D78" s="179" t="s">
        <v>49</v>
      </c>
      <c r="E78" s="180"/>
      <c r="F78" s="180">
        <v>1</v>
      </c>
      <c r="G78" s="86"/>
      <c r="H78" s="100">
        <f>I79 + I80 + I81 + I82 + I83 + I84 + I85 + I86 + I87 + I88 + I89</f>
        <v>0</v>
      </c>
      <c r="I78" s="100">
        <f t="shared" si="1"/>
        <v>0</v>
      </c>
      <c r="J78" s="101" t="e">
        <f>I78 / J7</f>
        <v>#DIV/0!</v>
      </c>
    </row>
    <row r="79" spans="1:10" ht="39.6" x14ac:dyDescent="0.3">
      <c r="A79" s="181" t="s">
        <v>76</v>
      </c>
      <c r="B79" s="181" t="s">
        <v>389</v>
      </c>
      <c r="C79" s="181" t="s">
        <v>137</v>
      </c>
      <c r="D79" s="181" t="s">
        <v>632</v>
      </c>
      <c r="E79" s="182" t="s">
        <v>2</v>
      </c>
      <c r="F79" s="182">
        <v>718.1</v>
      </c>
      <c r="G79" s="102"/>
      <c r="H79" s="102">
        <f>TRUNC(TRUNC(G79 * J8, 2) + G79, 2)</f>
        <v>0</v>
      </c>
      <c r="I79" s="102">
        <f t="shared" si="1"/>
        <v>0</v>
      </c>
      <c r="J79" s="103" t="e">
        <f>I79 / J7</f>
        <v>#DIV/0!</v>
      </c>
    </row>
    <row r="80" spans="1:10" x14ac:dyDescent="0.3">
      <c r="A80" s="181" t="s">
        <v>77</v>
      </c>
      <c r="B80" s="181" t="s">
        <v>212</v>
      </c>
      <c r="C80" s="181" t="s">
        <v>114</v>
      </c>
      <c r="D80" s="181" t="s">
        <v>213</v>
      </c>
      <c r="E80" s="182" t="s">
        <v>2</v>
      </c>
      <c r="F80" s="182">
        <v>718.1</v>
      </c>
      <c r="G80" s="102"/>
      <c r="H80" s="102">
        <f>TRUNC(TRUNC(G80 * J8, 2) + G80, 2)</f>
        <v>0</v>
      </c>
      <c r="I80" s="102">
        <f t="shared" si="1"/>
        <v>0</v>
      </c>
      <c r="J80" s="103" t="e">
        <f>I80 / J7</f>
        <v>#DIV/0!</v>
      </c>
    </row>
    <row r="81" spans="1:10" s="85" customFormat="1" ht="26.4" x14ac:dyDescent="0.3">
      <c r="A81" s="181" t="s">
        <v>239</v>
      </c>
      <c r="B81" s="181" t="s">
        <v>390</v>
      </c>
      <c r="C81" s="181" t="s">
        <v>109</v>
      </c>
      <c r="D81" s="181" t="s">
        <v>391</v>
      </c>
      <c r="E81" s="182" t="s">
        <v>125</v>
      </c>
      <c r="F81" s="182">
        <v>50</v>
      </c>
      <c r="G81" s="102"/>
      <c r="H81" s="102">
        <f>TRUNC(TRUNC(G81 * J8, 2) + G81, 2)</f>
        <v>0</v>
      </c>
      <c r="I81" s="102">
        <f t="shared" si="1"/>
        <v>0</v>
      </c>
      <c r="J81" s="103" t="e">
        <f>I81 / J7</f>
        <v>#DIV/0!</v>
      </c>
    </row>
    <row r="82" spans="1:10" ht="26.4" x14ac:dyDescent="0.3">
      <c r="A82" s="181" t="s">
        <v>392</v>
      </c>
      <c r="B82" s="181" t="s">
        <v>393</v>
      </c>
      <c r="C82" s="181" t="s">
        <v>137</v>
      </c>
      <c r="D82" s="181" t="s">
        <v>394</v>
      </c>
      <c r="E82" s="182" t="s">
        <v>9</v>
      </c>
      <c r="F82" s="182">
        <v>20</v>
      </c>
      <c r="G82" s="102"/>
      <c r="H82" s="102">
        <f>TRUNC(TRUNC(G82 * J8, 2) + G82, 2)</f>
        <v>0</v>
      </c>
      <c r="I82" s="102">
        <f t="shared" si="1"/>
        <v>0</v>
      </c>
      <c r="J82" s="103" t="e">
        <f>I82 / J7</f>
        <v>#DIV/0!</v>
      </c>
    </row>
    <row r="83" spans="1:10" ht="26.4" x14ac:dyDescent="0.3">
      <c r="A83" s="181" t="s">
        <v>395</v>
      </c>
      <c r="B83" s="181" t="s">
        <v>396</v>
      </c>
      <c r="C83" s="181" t="s">
        <v>137</v>
      </c>
      <c r="D83" s="181" t="s">
        <v>397</v>
      </c>
      <c r="E83" s="182" t="s">
        <v>9</v>
      </c>
      <c r="F83" s="182">
        <v>20</v>
      </c>
      <c r="G83" s="102"/>
      <c r="H83" s="102">
        <f>TRUNC(TRUNC(G83 * J8, 2) + G83, 2)</f>
        <v>0</v>
      </c>
      <c r="I83" s="102">
        <f t="shared" si="1"/>
        <v>0</v>
      </c>
      <c r="J83" s="103" t="e">
        <f>I83 / J7</f>
        <v>#DIV/0!</v>
      </c>
    </row>
    <row r="84" spans="1:10" ht="26.4" x14ac:dyDescent="0.3">
      <c r="A84" s="181" t="s">
        <v>398</v>
      </c>
      <c r="B84" s="181" t="s">
        <v>399</v>
      </c>
      <c r="C84" s="181" t="s">
        <v>137</v>
      </c>
      <c r="D84" s="181" t="s">
        <v>400</v>
      </c>
      <c r="E84" s="182" t="s">
        <v>9</v>
      </c>
      <c r="F84" s="182">
        <v>20</v>
      </c>
      <c r="G84" s="102"/>
      <c r="H84" s="102">
        <f>TRUNC(TRUNC(G84 * J8, 2) + G84, 2)</f>
        <v>0</v>
      </c>
      <c r="I84" s="102">
        <f t="shared" si="1"/>
        <v>0</v>
      </c>
      <c r="J84" s="103" t="e">
        <f>I84 / J7</f>
        <v>#DIV/0!</v>
      </c>
    </row>
    <row r="85" spans="1:10" ht="39.6" x14ac:dyDescent="0.3">
      <c r="A85" s="181" t="s">
        <v>401</v>
      </c>
      <c r="B85" s="181" t="s">
        <v>633</v>
      </c>
      <c r="C85" s="181" t="s">
        <v>111</v>
      </c>
      <c r="D85" s="181" t="s">
        <v>634</v>
      </c>
      <c r="E85" s="182" t="s">
        <v>2</v>
      </c>
      <c r="F85" s="182">
        <v>143.62</v>
      </c>
      <c r="G85" s="102"/>
      <c r="H85" s="102">
        <f>TRUNC(TRUNC(G85 * J8, 2) + G85, 2)</f>
        <v>0</v>
      </c>
      <c r="I85" s="102">
        <f t="shared" si="1"/>
        <v>0</v>
      </c>
      <c r="J85" s="103" t="e">
        <f>I85 / J7</f>
        <v>#DIV/0!</v>
      </c>
    </row>
    <row r="86" spans="1:10" ht="39.6" x14ac:dyDescent="0.3">
      <c r="A86" s="181" t="s">
        <v>402</v>
      </c>
      <c r="B86" s="181" t="s">
        <v>403</v>
      </c>
      <c r="C86" s="181" t="s">
        <v>111</v>
      </c>
      <c r="D86" s="181" t="s">
        <v>635</v>
      </c>
      <c r="E86" s="182" t="s">
        <v>2</v>
      </c>
      <c r="F86" s="182">
        <v>143.62</v>
      </c>
      <c r="G86" s="102"/>
      <c r="H86" s="102">
        <f>TRUNC(TRUNC(G86 * J8, 2) + G86, 2)</f>
        <v>0</v>
      </c>
      <c r="I86" s="102">
        <f t="shared" si="1"/>
        <v>0</v>
      </c>
      <c r="J86" s="103" t="e">
        <f>I86 / J7</f>
        <v>#DIV/0!</v>
      </c>
    </row>
    <row r="87" spans="1:10" ht="52.8" x14ac:dyDescent="0.3">
      <c r="A87" s="181" t="s">
        <v>404</v>
      </c>
      <c r="B87" s="181" t="s">
        <v>405</v>
      </c>
      <c r="C87" s="181" t="s">
        <v>111</v>
      </c>
      <c r="D87" s="181" t="s">
        <v>636</v>
      </c>
      <c r="E87" s="182" t="s">
        <v>125</v>
      </c>
      <c r="F87" s="182">
        <v>17.32</v>
      </c>
      <c r="G87" s="102"/>
      <c r="H87" s="102">
        <f>TRUNC(TRUNC(G87 * J8, 2) + G87, 2)</f>
        <v>0</v>
      </c>
      <c r="I87" s="102">
        <f t="shared" si="1"/>
        <v>0</v>
      </c>
      <c r="J87" s="103" t="e">
        <f>I87 / J7</f>
        <v>#DIV/0!</v>
      </c>
    </row>
    <row r="88" spans="1:10" ht="26.4" x14ac:dyDescent="0.3">
      <c r="A88" s="181" t="s">
        <v>406</v>
      </c>
      <c r="B88" s="181" t="s">
        <v>407</v>
      </c>
      <c r="C88" s="181" t="s">
        <v>111</v>
      </c>
      <c r="D88" s="181" t="s">
        <v>408</v>
      </c>
      <c r="E88" s="182" t="s">
        <v>125</v>
      </c>
      <c r="F88" s="182">
        <v>86.6</v>
      </c>
      <c r="G88" s="102"/>
      <c r="H88" s="102">
        <f>TRUNC(TRUNC(G88 * J8, 2) + G88, 2)</f>
        <v>0</v>
      </c>
      <c r="I88" s="102">
        <f t="shared" si="1"/>
        <v>0</v>
      </c>
      <c r="J88" s="103" t="e">
        <f>I88 / J7</f>
        <v>#DIV/0!</v>
      </c>
    </row>
    <row r="89" spans="1:10" s="85" customFormat="1" ht="26.4" x14ac:dyDescent="0.3">
      <c r="A89" s="181" t="s">
        <v>409</v>
      </c>
      <c r="B89" s="181" t="s">
        <v>410</v>
      </c>
      <c r="C89" s="181" t="s">
        <v>137</v>
      </c>
      <c r="D89" s="181" t="s">
        <v>411</v>
      </c>
      <c r="E89" s="182" t="s">
        <v>3</v>
      </c>
      <c r="F89" s="182">
        <v>95</v>
      </c>
      <c r="G89" s="102"/>
      <c r="H89" s="102">
        <f>TRUNC(TRUNC(G89 * J8, 2) + G89, 2)</f>
        <v>0</v>
      </c>
      <c r="I89" s="102">
        <f t="shared" si="1"/>
        <v>0</v>
      </c>
      <c r="J89" s="103" t="e">
        <f>I89 / J7</f>
        <v>#DIV/0!</v>
      </c>
    </row>
    <row r="90" spans="1:10" x14ac:dyDescent="0.3">
      <c r="A90" s="179" t="s">
        <v>78</v>
      </c>
      <c r="B90" s="179" t="s">
        <v>284</v>
      </c>
      <c r="C90" s="179"/>
      <c r="D90" s="179" t="s">
        <v>275</v>
      </c>
      <c r="E90" s="180"/>
      <c r="F90" s="180">
        <v>1</v>
      </c>
      <c r="G90" s="86"/>
      <c r="H90" s="100">
        <f>I91 + I92 + I93</f>
        <v>0</v>
      </c>
      <c r="I90" s="100">
        <f t="shared" si="1"/>
        <v>0</v>
      </c>
      <c r="J90" s="101" t="e">
        <f>I90 / J7</f>
        <v>#DIV/0!</v>
      </c>
    </row>
    <row r="91" spans="1:10" ht="39.6" x14ac:dyDescent="0.3">
      <c r="A91" s="181" t="s">
        <v>79</v>
      </c>
      <c r="B91" s="181" t="s">
        <v>412</v>
      </c>
      <c r="C91" s="181" t="s">
        <v>109</v>
      </c>
      <c r="D91" s="181" t="s">
        <v>637</v>
      </c>
      <c r="E91" s="182" t="s">
        <v>125</v>
      </c>
      <c r="F91" s="182">
        <v>70.900000000000006</v>
      </c>
      <c r="G91" s="102"/>
      <c r="H91" s="102">
        <f>TRUNC(TRUNC(G91 * J8, 2) + G91, 2)</f>
        <v>0</v>
      </c>
      <c r="I91" s="102">
        <f t="shared" si="1"/>
        <v>0</v>
      </c>
      <c r="J91" s="103" t="e">
        <f>I91 / J7</f>
        <v>#DIV/0!</v>
      </c>
    </row>
    <row r="92" spans="1:10" ht="26.4" x14ac:dyDescent="0.3">
      <c r="A92" s="181" t="s">
        <v>80</v>
      </c>
      <c r="B92" s="181" t="s">
        <v>413</v>
      </c>
      <c r="C92" s="181" t="s">
        <v>109</v>
      </c>
      <c r="D92" s="181" t="s">
        <v>414</v>
      </c>
      <c r="E92" s="182" t="s">
        <v>125</v>
      </c>
      <c r="F92" s="182">
        <v>85.56</v>
      </c>
      <c r="G92" s="102"/>
      <c r="H92" s="102">
        <f>TRUNC(TRUNC(G92 * J8, 2) + G92, 2)</f>
        <v>0</v>
      </c>
      <c r="I92" s="102">
        <f t="shared" si="1"/>
        <v>0</v>
      </c>
      <c r="J92" s="103" t="e">
        <f>I92 / J7</f>
        <v>#DIV/0!</v>
      </c>
    </row>
    <row r="93" spans="1:10" ht="26.4" x14ac:dyDescent="0.3">
      <c r="A93" s="181" t="s">
        <v>415</v>
      </c>
      <c r="B93" s="181" t="s">
        <v>416</v>
      </c>
      <c r="C93" s="181" t="s">
        <v>109</v>
      </c>
      <c r="D93" s="181" t="s">
        <v>417</v>
      </c>
      <c r="E93" s="182" t="s">
        <v>146</v>
      </c>
      <c r="F93" s="182">
        <v>30</v>
      </c>
      <c r="G93" s="102"/>
      <c r="H93" s="102">
        <f>TRUNC(TRUNC(G93 * J8, 2) + G93, 2)</f>
        <v>0</v>
      </c>
      <c r="I93" s="102">
        <f t="shared" si="1"/>
        <v>0</v>
      </c>
      <c r="J93" s="103" t="e">
        <f>I93 / J7</f>
        <v>#DIV/0!</v>
      </c>
    </row>
    <row r="94" spans="1:10" x14ac:dyDescent="0.3">
      <c r="A94" s="179" t="s">
        <v>81</v>
      </c>
      <c r="B94" s="179" t="s">
        <v>284</v>
      </c>
      <c r="C94" s="179"/>
      <c r="D94" s="179" t="s">
        <v>64</v>
      </c>
      <c r="E94" s="180"/>
      <c r="F94" s="180">
        <v>1</v>
      </c>
      <c r="G94" s="86"/>
      <c r="H94" s="100">
        <f>I95 + I96 + I97 + I98 + I99 + I100</f>
        <v>0</v>
      </c>
      <c r="I94" s="100">
        <f t="shared" si="1"/>
        <v>0</v>
      </c>
      <c r="J94" s="101" t="e">
        <f>I94 / J7</f>
        <v>#DIV/0!</v>
      </c>
    </row>
    <row r="95" spans="1:10" ht="26.4" x14ac:dyDescent="0.3">
      <c r="A95" s="181" t="s">
        <v>82</v>
      </c>
      <c r="B95" s="181" t="s">
        <v>145</v>
      </c>
      <c r="C95" s="181" t="s">
        <v>109</v>
      </c>
      <c r="D95" s="181" t="s">
        <v>210</v>
      </c>
      <c r="E95" s="182" t="s">
        <v>146</v>
      </c>
      <c r="F95" s="182">
        <v>30</v>
      </c>
      <c r="G95" s="102"/>
      <c r="H95" s="102">
        <f>TRUNC(TRUNC(G95 * J8, 2) + G95, 2)</f>
        <v>0</v>
      </c>
      <c r="I95" s="102">
        <f t="shared" si="1"/>
        <v>0</v>
      </c>
      <c r="J95" s="103" t="e">
        <f>I95 / J7</f>
        <v>#DIV/0!</v>
      </c>
    </row>
    <row r="96" spans="1:10" x14ac:dyDescent="0.3">
      <c r="A96" s="181" t="s">
        <v>83</v>
      </c>
      <c r="B96" s="181" t="s">
        <v>638</v>
      </c>
      <c r="C96" s="181" t="s">
        <v>137</v>
      </c>
      <c r="D96" s="181" t="s">
        <v>639</v>
      </c>
      <c r="E96" s="182" t="s">
        <v>2</v>
      </c>
      <c r="F96" s="182">
        <v>25.14</v>
      </c>
      <c r="G96" s="102"/>
      <c r="H96" s="102">
        <f>TRUNC(TRUNC(G96 * J8, 2) + G96, 2)</f>
        <v>0</v>
      </c>
      <c r="I96" s="102">
        <f t="shared" si="1"/>
        <v>0</v>
      </c>
      <c r="J96" s="103" t="e">
        <f>I96 / J7</f>
        <v>#DIV/0!</v>
      </c>
    </row>
    <row r="97" spans="1:10" ht="66" x14ac:dyDescent="0.3">
      <c r="A97" s="181" t="s">
        <v>84</v>
      </c>
      <c r="B97" s="181" t="s">
        <v>418</v>
      </c>
      <c r="C97" s="181" t="s">
        <v>109</v>
      </c>
      <c r="D97" s="181" t="s">
        <v>419</v>
      </c>
      <c r="E97" s="182" t="s">
        <v>2</v>
      </c>
      <c r="F97" s="182">
        <v>510.37</v>
      </c>
      <c r="G97" s="102"/>
      <c r="H97" s="102">
        <f>TRUNC(TRUNC(G97 * J8, 2) + G97, 2)</f>
        <v>0</v>
      </c>
      <c r="I97" s="102">
        <f t="shared" si="1"/>
        <v>0</v>
      </c>
      <c r="J97" s="103" t="e">
        <f>I97 / J7</f>
        <v>#DIV/0!</v>
      </c>
    </row>
    <row r="98" spans="1:10" ht="52.8" x14ac:dyDescent="0.3">
      <c r="A98" s="181" t="s">
        <v>85</v>
      </c>
      <c r="B98" s="181" t="s">
        <v>420</v>
      </c>
      <c r="C98" s="181" t="s">
        <v>109</v>
      </c>
      <c r="D98" s="181" t="s">
        <v>421</v>
      </c>
      <c r="E98" s="182" t="s">
        <v>2</v>
      </c>
      <c r="F98" s="182">
        <v>170.12</v>
      </c>
      <c r="G98" s="102"/>
      <c r="H98" s="102">
        <f>TRUNC(TRUNC(G98 * J8, 2) + G98, 2)</f>
        <v>0</v>
      </c>
      <c r="I98" s="102">
        <f t="shared" si="1"/>
        <v>0</v>
      </c>
      <c r="J98" s="103" t="e">
        <f>I98 / J7</f>
        <v>#DIV/0!</v>
      </c>
    </row>
    <row r="99" spans="1:10" ht="52.8" x14ac:dyDescent="0.3">
      <c r="A99" s="181" t="s">
        <v>86</v>
      </c>
      <c r="B99" s="181" t="s">
        <v>422</v>
      </c>
      <c r="C99" s="181" t="s">
        <v>109</v>
      </c>
      <c r="D99" s="181" t="s">
        <v>423</v>
      </c>
      <c r="E99" s="182" t="s">
        <v>2</v>
      </c>
      <c r="F99" s="182">
        <v>24.6</v>
      </c>
      <c r="G99" s="102"/>
      <c r="H99" s="102">
        <f>TRUNC(TRUNC(G99 * J8, 2) + G99, 2)</f>
        <v>0</v>
      </c>
      <c r="I99" s="102">
        <f t="shared" si="1"/>
        <v>0</v>
      </c>
      <c r="J99" s="103" t="e">
        <f>I99 / J7</f>
        <v>#DIV/0!</v>
      </c>
    </row>
    <row r="100" spans="1:10" ht="39.6" x14ac:dyDescent="0.3">
      <c r="A100" s="181" t="s">
        <v>240</v>
      </c>
      <c r="B100" s="181" t="s">
        <v>424</v>
      </c>
      <c r="C100" s="181" t="s">
        <v>111</v>
      </c>
      <c r="D100" s="181" t="s">
        <v>425</v>
      </c>
      <c r="E100" s="182" t="s">
        <v>2</v>
      </c>
      <c r="F100" s="182">
        <v>15.49</v>
      </c>
      <c r="G100" s="102"/>
      <c r="H100" s="102">
        <f>TRUNC(TRUNC(G100 * J8, 2) + G100, 2)</f>
        <v>0</v>
      </c>
      <c r="I100" s="102">
        <f t="shared" si="1"/>
        <v>0</v>
      </c>
      <c r="J100" s="103" t="e">
        <f>I100 / J7</f>
        <v>#DIV/0!</v>
      </c>
    </row>
    <row r="101" spans="1:10" x14ac:dyDescent="0.3">
      <c r="A101" s="179" t="s">
        <v>87</v>
      </c>
      <c r="B101" s="179" t="s">
        <v>284</v>
      </c>
      <c r="C101" s="179"/>
      <c r="D101" s="179" t="s">
        <v>276</v>
      </c>
      <c r="E101" s="180"/>
      <c r="F101" s="180">
        <v>1</v>
      </c>
      <c r="G101" s="86"/>
      <c r="H101" s="100">
        <f>I102 + I103 + I104 + I105 + I106 + I107 + I108 + I109 + I110 + I111</f>
        <v>0</v>
      </c>
      <c r="I101" s="100">
        <f t="shared" si="1"/>
        <v>0</v>
      </c>
      <c r="J101" s="101" t="e">
        <f>I101 / J7</f>
        <v>#DIV/0!</v>
      </c>
    </row>
    <row r="102" spans="1:10" ht="39.6" x14ac:dyDescent="0.3">
      <c r="A102" s="181" t="s">
        <v>152</v>
      </c>
      <c r="B102" s="181" t="s">
        <v>426</v>
      </c>
      <c r="C102" s="181" t="s">
        <v>111</v>
      </c>
      <c r="D102" s="181" t="s">
        <v>427</v>
      </c>
      <c r="E102" s="182" t="s">
        <v>2</v>
      </c>
      <c r="F102" s="182">
        <v>115.22</v>
      </c>
      <c r="G102" s="102"/>
      <c r="H102" s="102">
        <f>TRUNC(TRUNC(G102 * J8, 2) + G102, 2)</f>
        <v>0</v>
      </c>
      <c r="I102" s="102">
        <f t="shared" si="1"/>
        <v>0</v>
      </c>
      <c r="J102" s="103" t="e">
        <f>I102 / J7</f>
        <v>#DIV/0!</v>
      </c>
    </row>
    <row r="103" spans="1:10" ht="39.6" x14ac:dyDescent="0.3">
      <c r="A103" s="181" t="s">
        <v>153</v>
      </c>
      <c r="B103" s="181" t="s">
        <v>428</v>
      </c>
      <c r="C103" s="181" t="s">
        <v>137</v>
      </c>
      <c r="D103" s="181" t="s">
        <v>429</v>
      </c>
      <c r="E103" s="182" t="s">
        <v>2</v>
      </c>
      <c r="F103" s="182">
        <v>171.12</v>
      </c>
      <c r="G103" s="102"/>
      <c r="H103" s="102">
        <f>TRUNC(TRUNC(G103 * J8, 2) + G103, 2)</f>
        <v>0</v>
      </c>
      <c r="I103" s="102">
        <f t="shared" si="1"/>
        <v>0</v>
      </c>
      <c r="J103" s="103" t="e">
        <f>I103 / J7</f>
        <v>#DIV/0!</v>
      </c>
    </row>
    <row r="104" spans="1:10" ht="26.4" x14ac:dyDescent="0.3">
      <c r="A104" s="181" t="s">
        <v>154</v>
      </c>
      <c r="B104" s="181" t="s">
        <v>430</v>
      </c>
      <c r="C104" s="181" t="s">
        <v>114</v>
      </c>
      <c r="D104" s="181" t="s">
        <v>431</v>
      </c>
      <c r="E104" s="182" t="s">
        <v>10</v>
      </c>
      <c r="F104" s="182">
        <v>244.56</v>
      </c>
      <c r="G104" s="102"/>
      <c r="H104" s="102">
        <f>TRUNC(TRUNC(G104 * J8, 2) + G104, 2)</f>
        <v>0</v>
      </c>
      <c r="I104" s="102">
        <f t="shared" si="1"/>
        <v>0</v>
      </c>
      <c r="J104" s="103" t="e">
        <f>I104 / J7</f>
        <v>#DIV/0!</v>
      </c>
    </row>
    <row r="105" spans="1:10" x14ac:dyDescent="0.3">
      <c r="A105" s="181" t="s">
        <v>155</v>
      </c>
      <c r="B105" s="181" t="s">
        <v>432</v>
      </c>
      <c r="C105" s="181" t="s">
        <v>111</v>
      </c>
      <c r="D105" s="181" t="s">
        <v>433</v>
      </c>
      <c r="E105" s="182" t="s">
        <v>2</v>
      </c>
      <c r="F105" s="182">
        <v>53.66</v>
      </c>
      <c r="G105" s="102"/>
      <c r="H105" s="102">
        <f>TRUNC(TRUNC(G105 * J8, 2) + G105, 2)</f>
        <v>0</v>
      </c>
      <c r="I105" s="102">
        <f t="shared" si="1"/>
        <v>0</v>
      </c>
      <c r="J105" s="103" t="e">
        <f>I105 / J7</f>
        <v>#DIV/0!</v>
      </c>
    </row>
    <row r="106" spans="1:10" s="85" customFormat="1" ht="26.4" x14ac:dyDescent="0.3">
      <c r="A106" s="181" t="s">
        <v>241</v>
      </c>
      <c r="B106" s="181" t="s">
        <v>434</v>
      </c>
      <c r="C106" s="181" t="s">
        <v>137</v>
      </c>
      <c r="D106" s="181" t="s">
        <v>435</v>
      </c>
      <c r="E106" s="182" t="s">
        <v>2</v>
      </c>
      <c r="F106" s="182">
        <v>288.06</v>
      </c>
      <c r="G106" s="102"/>
      <c r="H106" s="102">
        <f>TRUNC(TRUNC(G106 * J8, 2) + G106, 2)</f>
        <v>0</v>
      </c>
      <c r="I106" s="102">
        <f t="shared" si="1"/>
        <v>0</v>
      </c>
      <c r="J106" s="103" t="e">
        <f>I106 / J7</f>
        <v>#DIV/0!</v>
      </c>
    </row>
    <row r="107" spans="1:10" x14ac:dyDescent="0.3">
      <c r="A107" s="181" t="s">
        <v>436</v>
      </c>
      <c r="B107" s="181" t="s">
        <v>437</v>
      </c>
      <c r="C107" s="181" t="s">
        <v>114</v>
      </c>
      <c r="D107" s="181" t="s">
        <v>438</v>
      </c>
      <c r="E107" s="182" t="s">
        <v>2</v>
      </c>
      <c r="F107" s="182">
        <v>35.4</v>
      </c>
      <c r="G107" s="102"/>
      <c r="H107" s="102">
        <f>TRUNC(TRUNC(G107 * J8, 2) + G107, 2)</f>
        <v>0</v>
      </c>
      <c r="I107" s="102">
        <f t="shared" si="1"/>
        <v>0</v>
      </c>
      <c r="J107" s="103" t="e">
        <f>I107 / J7</f>
        <v>#DIV/0!</v>
      </c>
    </row>
    <row r="108" spans="1:10" x14ac:dyDescent="0.3">
      <c r="A108" s="181" t="s">
        <v>439</v>
      </c>
      <c r="B108" s="181" t="s">
        <v>440</v>
      </c>
      <c r="C108" s="181" t="s">
        <v>114</v>
      </c>
      <c r="D108" s="181" t="s">
        <v>441</v>
      </c>
      <c r="E108" s="182" t="s">
        <v>2</v>
      </c>
      <c r="F108" s="182">
        <v>26.89</v>
      </c>
      <c r="G108" s="102"/>
      <c r="H108" s="102">
        <f>TRUNC(TRUNC(G108 * J8, 2) + G108, 2)</f>
        <v>0</v>
      </c>
      <c r="I108" s="102">
        <f t="shared" si="1"/>
        <v>0</v>
      </c>
      <c r="J108" s="103" t="e">
        <f>I108 / J7</f>
        <v>#DIV/0!</v>
      </c>
    </row>
    <row r="109" spans="1:10" ht="26.4" x14ac:dyDescent="0.3">
      <c r="A109" s="181" t="s">
        <v>442</v>
      </c>
      <c r="B109" s="181" t="s">
        <v>443</v>
      </c>
      <c r="C109" s="181" t="s">
        <v>111</v>
      </c>
      <c r="D109" s="181" t="s">
        <v>444</v>
      </c>
      <c r="E109" s="182" t="s">
        <v>2</v>
      </c>
      <c r="F109" s="182">
        <v>10.73</v>
      </c>
      <c r="G109" s="102"/>
      <c r="H109" s="102">
        <f>TRUNC(TRUNC(G109 * J8, 2) + G109, 2)</f>
        <v>0</v>
      </c>
      <c r="I109" s="102">
        <f t="shared" si="1"/>
        <v>0</v>
      </c>
      <c r="J109" s="103" t="e">
        <f>I109 / J7</f>
        <v>#DIV/0!</v>
      </c>
    </row>
    <row r="110" spans="1:10" ht="26.4" x14ac:dyDescent="0.3">
      <c r="A110" s="181" t="s">
        <v>445</v>
      </c>
      <c r="B110" s="181" t="s">
        <v>446</v>
      </c>
      <c r="C110" s="181" t="s">
        <v>137</v>
      </c>
      <c r="D110" s="181" t="s">
        <v>447</v>
      </c>
      <c r="E110" s="182" t="s">
        <v>2</v>
      </c>
      <c r="F110" s="182">
        <v>7.9</v>
      </c>
      <c r="G110" s="102"/>
      <c r="H110" s="102">
        <f>TRUNC(TRUNC(G110 * J8, 2) + G110, 2)</f>
        <v>0</v>
      </c>
      <c r="I110" s="102">
        <f t="shared" si="1"/>
        <v>0</v>
      </c>
      <c r="J110" s="103" t="e">
        <f>I110 / J7</f>
        <v>#DIV/0!</v>
      </c>
    </row>
    <row r="111" spans="1:10" ht="26.4" x14ac:dyDescent="0.3">
      <c r="A111" s="181" t="s">
        <v>760</v>
      </c>
      <c r="B111" s="181" t="s">
        <v>761</v>
      </c>
      <c r="C111" s="181" t="s">
        <v>111</v>
      </c>
      <c r="D111" s="181" t="s">
        <v>762</v>
      </c>
      <c r="E111" s="182" t="s">
        <v>2</v>
      </c>
      <c r="F111" s="182">
        <v>10.73</v>
      </c>
      <c r="G111" s="102"/>
      <c r="H111" s="102">
        <f>TRUNC(TRUNC(G111 * J8, 2) + G111, 2)</f>
        <v>0</v>
      </c>
      <c r="I111" s="102">
        <f t="shared" si="1"/>
        <v>0</v>
      </c>
      <c r="J111" s="103" t="e">
        <f>I111 / J7</f>
        <v>#DIV/0!</v>
      </c>
    </row>
    <row r="112" spans="1:10" x14ac:dyDescent="0.3">
      <c r="A112" s="179" t="s">
        <v>88</v>
      </c>
      <c r="B112" s="179" t="s">
        <v>284</v>
      </c>
      <c r="C112" s="179"/>
      <c r="D112" s="179" t="s">
        <v>607</v>
      </c>
      <c r="E112" s="180"/>
      <c r="F112" s="180">
        <v>1</v>
      </c>
      <c r="G112" s="86"/>
      <c r="H112" s="100">
        <f>I113 + I114 + I115 + I116 + I117 + I118</f>
        <v>0</v>
      </c>
      <c r="I112" s="100">
        <f t="shared" si="1"/>
        <v>0</v>
      </c>
      <c r="J112" s="101" t="e">
        <f>I112 / J7</f>
        <v>#DIV/0!</v>
      </c>
    </row>
    <row r="113" spans="1:10" s="85" customFormat="1" ht="26.4" x14ac:dyDescent="0.3">
      <c r="A113" s="181" t="s">
        <v>156</v>
      </c>
      <c r="B113" s="181" t="s">
        <v>448</v>
      </c>
      <c r="C113" s="181" t="s">
        <v>137</v>
      </c>
      <c r="D113" s="181" t="s">
        <v>449</v>
      </c>
      <c r="E113" s="182" t="s">
        <v>2</v>
      </c>
      <c r="F113" s="182">
        <v>23</v>
      </c>
      <c r="G113" s="102"/>
      <c r="H113" s="102">
        <f>TRUNC(TRUNC(G113 * J8, 2) + G113, 2)</f>
        <v>0</v>
      </c>
      <c r="I113" s="102">
        <f t="shared" si="1"/>
        <v>0</v>
      </c>
      <c r="J113" s="103" t="e">
        <f>I113 / J7</f>
        <v>#DIV/0!</v>
      </c>
    </row>
    <row r="114" spans="1:10" s="85" customFormat="1" ht="39.6" x14ac:dyDescent="0.3">
      <c r="A114" s="181" t="s">
        <v>158</v>
      </c>
      <c r="B114" s="181" t="s">
        <v>450</v>
      </c>
      <c r="C114" s="181" t="s">
        <v>111</v>
      </c>
      <c r="D114" s="181" t="s">
        <v>451</v>
      </c>
      <c r="E114" s="182" t="s">
        <v>2</v>
      </c>
      <c r="F114" s="182">
        <v>252.11</v>
      </c>
      <c r="G114" s="102"/>
      <c r="H114" s="102">
        <f>TRUNC(TRUNC(G114 * J8, 2) + G114, 2)</f>
        <v>0</v>
      </c>
      <c r="I114" s="102">
        <f t="shared" si="1"/>
        <v>0</v>
      </c>
      <c r="J114" s="103" t="e">
        <f>I114 / J7</f>
        <v>#DIV/0!</v>
      </c>
    </row>
    <row r="115" spans="1:10" x14ac:dyDescent="0.3">
      <c r="A115" s="181" t="s">
        <v>159</v>
      </c>
      <c r="B115" s="181" t="s">
        <v>452</v>
      </c>
      <c r="C115" s="181" t="s">
        <v>111</v>
      </c>
      <c r="D115" s="181" t="s">
        <v>453</v>
      </c>
      <c r="E115" s="182" t="s">
        <v>125</v>
      </c>
      <c r="F115" s="182">
        <v>242.59</v>
      </c>
      <c r="G115" s="102"/>
      <c r="H115" s="102">
        <f>TRUNC(TRUNC(G115 * J8, 2) + G115, 2)</f>
        <v>0</v>
      </c>
      <c r="I115" s="102">
        <f t="shared" si="1"/>
        <v>0</v>
      </c>
      <c r="J115" s="103" t="e">
        <f>I115 / J7</f>
        <v>#DIV/0!</v>
      </c>
    </row>
    <row r="116" spans="1:10" ht="26.4" x14ac:dyDescent="0.3">
      <c r="A116" s="181" t="s">
        <v>161</v>
      </c>
      <c r="B116" s="181" t="s">
        <v>147</v>
      </c>
      <c r="C116" s="181" t="s">
        <v>114</v>
      </c>
      <c r="D116" s="181" t="s">
        <v>454</v>
      </c>
      <c r="E116" s="182" t="s">
        <v>2</v>
      </c>
      <c r="F116" s="182">
        <v>252.11</v>
      </c>
      <c r="G116" s="102"/>
      <c r="H116" s="102">
        <f>TRUNC(TRUNC(G116 * J8, 2) + G116, 2)</f>
        <v>0</v>
      </c>
      <c r="I116" s="102">
        <f t="shared" si="1"/>
        <v>0</v>
      </c>
      <c r="J116" s="103" t="e">
        <f>I116 / J7</f>
        <v>#DIV/0!</v>
      </c>
    </row>
    <row r="117" spans="1:10" ht="26.4" x14ac:dyDescent="0.3">
      <c r="A117" s="181" t="s">
        <v>455</v>
      </c>
      <c r="B117" s="181" t="s">
        <v>147</v>
      </c>
      <c r="C117" s="181" t="s">
        <v>114</v>
      </c>
      <c r="D117" s="181" t="s">
        <v>456</v>
      </c>
      <c r="E117" s="182" t="s">
        <v>2</v>
      </c>
      <c r="F117" s="182">
        <v>28.08</v>
      </c>
      <c r="G117" s="102"/>
      <c r="H117" s="102">
        <f>TRUNC(TRUNC(G117 * J8, 2) + G117, 2)</f>
        <v>0</v>
      </c>
      <c r="I117" s="102">
        <f t="shared" si="1"/>
        <v>0</v>
      </c>
      <c r="J117" s="103" t="e">
        <f>I117 / J7</f>
        <v>#DIV/0!</v>
      </c>
    </row>
    <row r="118" spans="1:10" ht="52.8" x14ac:dyDescent="0.3">
      <c r="A118" s="181" t="s">
        <v>457</v>
      </c>
      <c r="B118" s="181" t="s">
        <v>458</v>
      </c>
      <c r="C118" s="181" t="s">
        <v>137</v>
      </c>
      <c r="D118" s="181" t="s">
        <v>459</v>
      </c>
      <c r="E118" s="182" t="s">
        <v>2</v>
      </c>
      <c r="F118" s="182">
        <v>37.93</v>
      </c>
      <c r="G118" s="102"/>
      <c r="H118" s="102">
        <f>TRUNC(TRUNC(G118 * J8, 2) + G118, 2)</f>
        <v>0</v>
      </c>
      <c r="I118" s="102">
        <f t="shared" si="1"/>
        <v>0</v>
      </c>
      <c r="J118" s="103" t="e">
        <f>I118 / J7</f>
        <v>#DIV/0!</v>
      </c>
    </row>
    <row r="119" spans="1:10" x14ac:dyDescent="0.3">
      <c r="A119" s="179" t="s">
        <v>89</v>
      </c>
      <c r="B119" s="179" t="s">
        <v>284</v>
      </c>
      <c r="C119" s="179"/>
      <c r="D119" s="179" t="s">
        <v>54</v>
      </c>
      <c r="E119" s="180"/>
      <c r="F119" s="180">
        <v>1</v>
      </c>
      <c r="G119" s="86"/>
      <c r="H119" s="100">
        <f>I120 + I121</f>
        <v>0</v>
      </c>
      <c r="I119" s="100">
        <f t="shared" si="1"/>
        <v>0</v>
      </c>
      <c r="J119" s="101" t="e">
        <f>I119 / J7</f>
        <v>#DIV/0!</v>
      </c>
    </row>
    <row r="120" spans="1:10" ht="26.4" x14ac:dyDescent="0.3">
      <c r="A120" s="181" t="s">
        <v>172</v>
      </c>
      <c r="B120" s="181" t="s">
        <v>149</v>
      </c>
      <c r="C120" s="181" t="s">
        <v>137</v>
      </c>
      <c r="D120" s="181" t="s">
        <v>460</v>
      </c>
      <c r="E120" s="182" t="s">
        <v>2</v>
      </c>
      <c r="F120" s="182">
        <v>144.72</v>
      </c>
      <c r="G120" s="102"/>
      <c r="H120" s="102">
        <f>TRUNC(TRUNC(G120 * J8, 2) + G120, 2)</f>
        <v>0</v>
      </c>
      <c r="I120" s="102">
        <f t="shared" si="1"/>
        <v>0</v>
      </c>
      <c r="J120" s="103" t="e">
        <f>I120 / J7</f>
        <v>#DIV/0!</v>
      </c>
    </row>
    <row r="121" spans="1:10" ht="26.4" x14ac:dyDescent="0.3">
      <c r="A121" s="181" t="s">
        <v>732</v>
      </c>
      <c r="B121" s="181" t="s">
        <v>733</v>
      </c>
      <c r="C121" s="181" t="s">
        <v>137</v>
      </c>
      <c r="D121" s="181" t="s">
        <v>734</v>
      </c>
      <c r="E121" s="182" t="s">
        <v>3</v>
      </c>
      <c r="F121" s="182">
        <v>1</v>
      </c>
      <c r="G121" s="102"/>
      <c r="H121" s="102">
        <f>TRUNC(TRUNC(G121 * J8, 2) + G121, 2)</f>
        <v>0</v>
      </c>
      <c r="I121" s="102">
        <f t="shared" si="1"/>
        <v>0</v>
      </c>
      <c r="J121" s="103" t="e">
        <f>I121 / J7</f>
        <v>#DIV/0!</v>
      </c>
    </row>
    <row r="122" spans="1:10" s="85" customFormat="1" x14ac:dyDescent="0.3">
      <c r="A122" s="179" t="s">
        <v>91</v>
      </c>
      <c r="B122" s="179" t="s">
        <v>284</v>
      </c>
      <c r="C122" s="179"/>
      <c r="D122" s="179" t="s">
        <v>68</v>
      </c>
      <c r="E122" s="180"/>
      <c r="F122" s="180">
        <v>1</v>
      </c>
      <c r="G122" s="86"/>
      <c r="H122" s="100">
        <f>I123 + I124 + I125 + I126 + I127 + I128 + I129 + I130 + I131 + I132 + I133 + I134 + I135 + I136</f>
        <v>0</v>
      </c>
      <c r="I122" s="100">
        <f t="shared" si="1"/>
        <v>0</v>
      </c>
      <c r="J122" s="101" t="e">
        <f>I122 / J7</f>
        <v>#DIV/0!</v>
      </c>
    </row>
    <row r="123" spans="1:10" ht="26.4" x14ac:dyDescent="0.3">
      <c r="A123" s="181" t="s">
        <v>93</v>
      </c>
      <c r="B123" s="181" t="s">
        <v>461</v>
      </c>
      <c r="C123" s="181" t="s">
        <v>137</v>
      </c>
      <c r="D123" s="181" t="s">
        <v>462</v>
      </c>
      <c r="E123" s="182" t="s">
        <v>2</v>
      </c>
      <c r="F123" s="182">
        <v>718.1</v>
      </c>
      <c r="G123" s="102"/>
      <c r="H123" s="102">
        <f>TRUNC(TRUNC(G123 * J8, 2) + G123, 2)</f>
        <v>0</v>
      </c>
      <c r="I123" s="102">
        <f t="shared" si="1"/>
        <v>0</v>
      </c>
      <c r="J123" s="103" t="e">
        <f>I123 / J7</f>
        <v>#DIV/0!</v>
      </c>
    </row>
    <row r="124" spans="1:10" ht="26.4" x14ac:dyDescent="0.3">
      <c r="A124" s="181" t="s">
        <v>94</v>
      </c>
      <c r="B124" s="181" t="s">
        <v>463</v>
      </c>
      <c r="C124" s="181" t="s">
        <v>137</v>
      </c>
      <c r="D124" s="181" t="s">
        <v>464</v>
      </c>
      <c r="E124" s="182" t="s">
        <v>2</v>
      </c>
      <c r="F124" s="182">
        <v>288.06</v>
      </c>
      <c r="G124" s="102"/>
      <c r="H124" s="102">
        <f>TRUNC(TRUNC(G124 * J8, 2) + G124, 2)</f>
        <v>0</v>
      </c>
      <c r="I124" s="102">
        <f t="shared" si="1"/>
        <v>0</v>
      </c>
      <c r="J124" s="103" t="e">
        <f>I124 / J7</f>
        <v>#DIV/0!</v>
      </c>
    </row>
    <row r="125" spans="1:10" ht="26.4" x14ac:dyDescent="0.3">
      <c r="A125" s="181" t="s">
        <v>95</v>
      </c>
      <c r="B125" s="181" t="s">
        <v>463</v>
      </c>
      <c r="C125" s="181" t="s">
        <v>137</v>
      </c>
      <c r="D125" s="181" t="s">
        <v>465</v>
      </c>
      <c r="E125" s="182" t="s">
        <v>2</v>
      </c>
      <c r="F125" s="182">
        <v>629.25</v>
      </c>
      <c r="G125" s="102"/>
      <c r="H125" s="102">
        <f>TRUNC(TRUNC(G125 * J8, 2) + G125, 2)</f>
        <v>0</v>
      </c>
      <c r="I125" s="102">
        <f t="shared" si="1"/>
        <v>0</v>
      </c>
      <c r="J125" s="103" t="e">
        <f>I125 / J7</f>
        <v>#DIV/0!</v>
      </c>
    </row>
    <row r="126" spans="1:10" s="85" customFormat="1" ht="26.4" x14ac:dyDescent="0.3">
      <c r="A126" s="181" t="s">
        <v>96</v>
      </c>
      <c r="B126" s="181" t="s">
        <v>463</v>
      </c>
      <c r="C126" s="181" t="s">
        <v>137</v>
      </c>
      <c r="D126" s="181" t="s">
        <v>466</v>
      </c>
      <c r="E126" s="182" t="s">
        <v>2</v>
      </c>
      <c r="F126" s="182">
        <v>454.02</v>
      </c>
      <c r="G126" s="102"/>
      <c r="H126" s="102">
        <f>TRUNC(TRUNC(G126 * J8, 2) + G126, 2)</f>
        <v>0</v>
      </c>
      <c r="I126" s="102">
        <f t="shared" si="1"/>
        <v>0</v>
      </c>
      <c r="J126" s="103" t="e">
        <f>I126 / J7</f>
        <v>#DIV/0!</v>
      </c>
    </row>
    <row r="127" spans="1:10" ht="26.4" x14ac:dyDescent="0.3">
      <c r="A127" s="181" t="s">
        <v>97</v>
      </c>
      <c r="B127" s="181" t="s">
        <v>467</v>
      </c>
      <c r="C127" s="181" t="s">
        <v>114</v>
      </c>
      <c r="D127" s="181" t="s">
        <v>468</v>
      </c>
      <c r="E127" s="182" t="s">
        <v>2</v>
      </c>
      <c r="F127" s="182">
        <v>1701.22</v>
      </c>
      <c r="G127" s="102"/>
      <c r="H127" s="102">
        <f>TRUNC(TRUNC(G127 * J8, 2) + G127, 2)</f>
        <v>0</v>
      </c>
      <c r="I127" s="102">
        <f t="shared" si="1"/>
        <v>0</v>
      </c>
      <c r="J127" s="103" t="e">
        <f>I127 / J7</f>
        <v>#DIV/0!</v>
      </c>
    </row>
    <row r="128" spans="1:10" ht="26.4" x14ac:dyDescent="0.3">
      <c r="A128" s="181" t="s">
        <v>98</v>
      </c>
      <c r="B128" s="181" t="s">
        <v>148</v>
      </c>
      <c r="C128" s="181" t="s">
        <v>114</v>
      </c>
      <c r="D128" s="181" t="s">
        <v>211</v>
      </c>
      <c r="E128" s="182" t="s">
        <v>2</v>
      </c>
      <c r="F128" s="182">
        <v>816.76</v>
      </c>
      <c r="G128" s="102"/>
      <c r="H128" s="102">
        <f>TRUNC(TRUNC(G128 * J8, 2) + G128, 2)</f>
        <v>0</v>
      </c>
      <c r="I128" s="102">
        <f t="shared" si="1"/>
        <v>0</v>
      </c>
      <c r="J128" s="103" t="e">
        <f>I128 / J7</f>
        <v>#DIV/0!</v>
      </c>
    </row>
    <row r="129" spans="1:10" ht="52.8" x14ac:dyDescent="0.3">
      <c r="A129" s="181" t="s">
        <v>242</v>
      </c>
      <c r="B129" s="181" t="s">
        <v>469</v>
      </c>
      <c r="C129" s="181" t="s">
        <v>111</v>
      </c>
      <c r="D129" s="181" t="s">
        <v>470</v>
      </c>
      <c r="E129" s="182" t="s">
        <v>2</v>
      </c>
      <c r="F129" s="182">
        <v>289.43</v>
      </c>
      <c r="G129" s="102"/>
      <c r="H129" s="102">
        <f>TRUNC(TRUNC(G129 * J8, 2) + G129, 2)</f>
        <v>0</v>
      </c>
      <c r="I129" s="102">
        <f t="shared" si="1"/>
        <v>0</v>
      </c>
      <c r="J129" s="103" t="e">
        <f>I129 / J7</f>
        <v>#DIV/0!</v>
      </c>
    </row>
    <row r="130" spans="1:10" ht="66" x14ac:dyDescent="0.3">
      <c r="A130" s="181" t="s">
        <v>243</v>
      </c>
      <c r="B130" s="181" t="s">
        <v>469</v>
      </c>
      <c r="C130" s="181" t="s">
        <v>111</v>
      </c>
      <c r="D130" s="181" t="s">
        <v>471</v>
      </c>
      <c r="E130" s="182" t="s">
        <v>2</v>
      </c>
      <c r="F130" s="182">
        <v>248.9</v>
      </c>
      <c r="G130" s="102"/>
      <c r="H130" s="102">
        <f>TRUNC(TRUNC(G130 * J8, 2) + G130, 2)</f>
        <v>0</v>
      </c>
      <c r="I130" s="102">
        <f t="shared" si="1"/>
        <v>0</v>
      </c>
      <c r="J130" s="103" t="e">
        <f>I130 / J7</f>
        <v>#DIV/0!</v>
      </c>
    </row>
    <row r="131" spans="1:10" ht="66" x14ac:dyDescent="0.3">
      <c r="A131" s="181" t="s">
        <v>244</v>
      </c>
      <c r="B131" s="181" t="s">
        <v>469</v>
      </c>
      <c r="C131" s="181" t="s">
        <v>111</v>
      </c>
      <c r="D131" s="181" t="s">
        <v>472</v>
      </c>
      <c r="E131" s="182" t="s">
        <v>2</v>
      </c>
      <c r="F131" s="182">
        <v>264.62</v>
      </c>
      <c r="G131" s="102"/>
      <c r="H131" s="102">
        <f>TRUNC(TRUNC(G131 * J8, 2) + G131, 2)</f>
        <v>0</v>
      </c>
      <c r="I131" s="102">
        <f t="shared" si="1"/>
        <v>0</v>
      </c>
      <c r="J131" s="103" t="e">
        <f>I131 / J7</f>
        <v>#DIV/0!</v>
      </c>
    </row>
    <row r="132" spans="1:10" ht="52.8" x14ac:dyDescent="0.3">
      <c r="A132" s="181" t="s">
        <v>245</v>
      </c>
      <c r="B132" s="181" t="s">
        <v>473</v>
      </c>
      <c r="C132" s="181" t="s">
        <v>111</v>
      </c>
      <c r="D132" s="181" t="s">
        <v>474</v>
      </c>
      <c r="E132" s="182" t="s">
        <v>2</v>
      </c>
      <c r="F132" s="182">
        <v>210.02</v>
      </c>
      <c r="G132" s="102"/>
      <c r="H132" s="102">
        <f>TRUNC(TRUNC(G132 * J8, 2) + G132, 2)</f>
        <v>0</v>
      </c>
      <c r="I132" s="102">
        <f t="shared" si="1"/>
        <v>0</v>
      </c>
      <c r="J132" s="103" t="e">
        <f>I132 / J7</f>
        <v>#DIV/0!</v>
      </c>
    </row>
    <row r="133" spans="1:10" x14ac:dyDescent="0.3">
      <c r="A133" s="181" t="s">
        <v>246</v>
      </c>
      <c r="B133" s="181" t="s">
        <v>475</v>
      </c>
      <c r="C133" s="181" t="s">
        <v>114</v>
      </c>
      <c r="D133" s="181" t="s">
        <v>476</v>
      </c>
      <c r="E133" s="182" t="s">
        <v>2</v>
      </c>
      <c r="F133" s="182">
        <v>360.15</v>
      </c>
      <c r="G133" s="102"/>
      <c r="H133" s="102">
        <f>TRUNC(TRUNC(G133 * J8, 2) + G133, 2)</f>
        <v>0</v>
      </c>
      <c r="I133" s="102">
        <f t="shared" si="1"/>
        <v>0</v>
      </c>
      <c r="J133" s="103" t="e">
        <f>I133 / J7</f>
        <v>#DIV/0!</v>
      </c>
    </row>
    <row r="134" spans="1:10" s="85" customFormat="1" ht="26.4" x14ac:dyDescent="0.3">
      <c r="A134" s="181" t="s">
        <v>247</v>
      </c>
      <c r="B134" s="181" t="s">
        <v>477</v>
      </c>
      <c r="C134" s="181" t="s">
        <v>127</v>
      </c>
      <c r="D134" s="181" t="s">
        <v>478</v>
      </c>
      <c r="E134" s="182" t="s">
        <v>2</v>
      </c>
      <c r="F134" s="182">
        <v>85.51</v>
      </c>
      <c r="G134" s="102"/>
      <c r="H134" s="102">
        <f>TRUNC(TRUNC(G134 * J8, 2) + G134, 2)</f>
        <v>0</v>
      </c>
      <c r="I134" s="102">
        <f t="shared" si="1"/>
        <v>0</v>
      </c>
      <c r="J134" s="103" t="e">
        <f>I134 / J7</f>
        <v>#DIV/0!</v>
      </c>
    </row>
    <row r="135" spans="1:10" ht="39.6" x14ac:dyDescent="0.3">
      <c r="A135" s="181" t="s">
        <v>248</v>
      </c>
      <c r="B135" s="181" t="s">
        <v>150</v>
      </c>
      <c r="C135" s="181" t="s">
        <v>114</v>
      </c>
      <c r="D135" s="181" t="s">
        <v>479</v>
      </c>
      <c r="E135" s="182" t="s">
        <v>2</v>
      </c>
      <c r="F135" s="182">
        <v>1953.81</v>
      </c>
      <c r="G135" s="102"/>
      <c r="H135" s="102">
        <f>TRUNC(TRUNC(G135 * J8, 2) + G135, 2)</f>
        <v>0</v>
      </c>
      <c r="I135" s="102">
        <f t="shared" si="1"/>
        <v>0</v>
      </c>
      <c r="J135" s="103" t="e">
        <f>I135 / J7</f>
        <v>#DIV/0!</v>
      </c>
    </row>
    <row r="136" spans="1:10" ht="26.4" x14ac:dyDescent="0.3">
      <c r="A136" s="181" t="s">
        <v>249</v>
      </c>
      <c r="B136" s="181" t="s">
        <v>480</v>
      </c>
      <c r="C136" s="181" t="s">
        <v>111</v>
      </c>
      <c r="D136" s="181" t="s">
        <v>481</v>
      </c>
      <c r="E136" s="182" t="s">
        <v>2</v>
      </c>
      <c r="F136" s="182">
        <v>121.86</v>
      </c>
      <c r="G136" s="102"/>
      <c r="H136" s="102">
        <f>TRUNC(TRUNC(G136 * J8, 2) + G136, 2)</f>
        <v>0</v>
      </c>
      <c r="I136" s="102">
        <f t="shared" si="1"/>
        <v>0</v>
      </c>
      <c r="J136" s="103" t="e">
        <f>I136 / J7</f>
        <v>#DIV/0!</v>
      </c>
    </row>
    <row r="137" spans="1:10" x14ac:dyDescent="0.3">
      <c r="A137" s="179" t="s">
        <v>99</v>
      </c>
      <c r="B137" s="179" t="s">
        <v>284</v>
      </c>
      <c r="C137" s="179"/>
      <c r="D137" s="179" t="s">
        <v>608</v>
      </c>
      <c r="E137" s="180"/>
      <c r="F137" s="180">
        <v>1</v>
      </c>
      <c r="G137" s="86"/>
      <c r="H137" s="100">
        <f>I138 + I152 + I163 + I169</f>
        <v>0</v>
      </c>
      <c r="I137" s="100">
        <f t="shared" si="1"/>
        <v>0</v>
      </c>
      <c r="J137" s="101" t="e">
        <f>I137 / J7</f>
        <v>#DIV/0!</v>
      </c>
    </row>
    <row r="138" spans="1:10" ht="39.6" x14ac:dyDescent="0.3">
      <c r="A138" s="179" t="s">
        <v>174</v>
      </c>
      <c r="B138" s="179" t="s">
        <v>284</v>
      </c>
      <c r="C138" s="179"/>
      <c r="D138" s="179" t="s">
        <v>609</v>
      </c>
      <c r="E138" s="180"/>
      <c r="F138" s="180">
        <v>1</v>
      </c>
      <c r="G138" s="86"/>
      <c r="H138" s="100">
        <f>I139 + I140 + I141 + I142 + I143 + I144 + I145 + I146 + I147 + I148 + I149 + I150 + I151</f>
        <v>0</v>
      </c>
      <c r="I138" s="100">
        <f t="shared" si="1"/>
        <v>0</v>
      </c>
      <c r="J138" s="101" t="e">
        <f>I138 / J7</f>
        <v>#DIV/0!</v>
      </c>
    </row>
    <row r="139" spans="1:10" ht="26.4" x14ac:dyDescent="0.3">
      <c r="A139" s="181" t="s">
        <v>640</v>
      </c>
      <c r="B139" s="181" t="s">
        <v>641</v>
      </c>
      <c r="C139" s="181" t="s">
        <v>137</v>
      </c>
      <c r="D139" s="181" t="s">
        <v>642</v>
      </c>
      <c r="E139" s="182" t="s">
        <v>2</v>
      </c>
      <c r="F139" s="182">
        <v>83.75</v>
      </c>
      <c r="G139" s="102"/>
      <c r="H139" s="102">
        <f>TRUNC(TRUNC(G139 * J8, 2) + G139, 2)</f>
        <v>0</v>
      </c>
      <c r="I139" s="102">
        <f t="shared" ref="I139:I202" si="2">TRUNC(F139 * H139,2)</f>
        <v>0</v>
      </c>
      <c r="J139" s="103" t="e">
        <f>I139 / J7</f>
        <v>#DIV/0!</v>
      </c>
    </row>
    <row r="140" spans="1:10" ht="26.4" x14ac:dyDescent="0.3">
      <c r="A140" s="181" t="s">
        <v>643</v>
      </c>
      <c r="B140" s="181" t="s">
        <v>644</v>
      </c>
      <c r="C140" s="181" t="s">
        <v>137</v>
      </c>
      <c r="D140" s="181" t="s">
        <v>645</v>
      </c>
      <c r="E140" s="182" t="s">
        <v>2</v>
      </c>
      <c r="F140" s="182">
        <v>83.75</v>
      </c>
      <c r="G140" s="102"/>
      <c r="H140" s="102">
        <f>TRUNC(TRUNC(G140 * J8, 2) + G140, 2)</f>
        <v>0</v>
      </c>
      <c r="I140" s="102">
        <f t="shared" si="2"/>
        <v>0</v>
      </c>
      <c r="J140" s="103" t="e">
        <f>I140 / J7</f>
        <v>#DIV/0!</v>
      </c>
    </row>
    <row r="141" spans="1:10" x14ac:dyDescent="0.3">
      <c r="A141" s="181" t="s">
        <v>646</v>
      </c>
      <c r="B141" s="181" t="s">
        <v>647</v>
      </c>
      <c r="C141" s="181" t="s">
        <v>137</v>
      </c>
      <c r="D141" s="181" t="s">
        <v>648</v>
      </c>
      <c r="E141" s="182" t="s">
        <v>2</v>
      </c>
      <c r="F141" s="182">
        <v>83.75</v>
      </c>
      <c r="G141" s="102"/>
      <c r="H141" s="102">
        <f>TRUNC(TRUNC(G141 * J8, 2) + G141, 2)</f>
        <v>0</v>
      </c>
      <c r="I141" s="102">
        <f t="shared" si="2"/>
        <v>0</v>
      </c>
      <c r="J141" s="103" t="e">
        <f>I141 / J7</f>
        <v>#DIV/0!</v>
      </c>
    </row>
    <row r="142" spans="1:10" ht="26.4" x14ac:dyDescent="0.3">
      <c r="A142" s="181" t="s">
        <v>649</v>
      </c>
      <c r="B142" s="181" t="s">
        <v>650</v>
      </c>
      <c r="C142" s="181" t="s">
        <v>137</v>
      </c>
      <c r="D142" s="181" t="s">
        <v>651</v>
      </c>
      <c r="E142" s="182" t="s">
        <v>2</v>
      </c>
      <c r="F142" s="182">
        <v>83.75</v>
      </c>
      <c r="G142" s="102"/>
      <c r="H142" s="102">
        <f>TRUNC(TRUNC(G142 * J8, 2) + G142, 2)</f>
        <v>0</v>
      </c>
      <c r="I142" s="102">
        <f t="shared" si="2"/>
        <v>0</v>
      </c>
      <c r="J142" s="103" t="e">
        <f>I142 / J7</f>
        <v>#DIV/0!</v>
      </c>
    </row>
    <row r="143" spans="1:10" ht="26.4" x14ac:dyDescent="0.3">
      <c r="A143" s="181" t="s">
        <v>652</v>
      </c>
      <c r="B143" s="181" t="s">
        <v>488</v>
      </c>
      <c r="C143" s="181" t="s">
        <v>137</v>
      </c>
      <c r="D143" s="181" t="s">
        <v>653</v>
      </c>
      <c r="E143" s="182" t="s">
        <v>2</v>
      </c>
      <c r="F143" s="182">
        <v>83.75</v>
      </c>
      <c r="G143" s="102"/>
      <c r="H143" s="102">
        <f>TRUNC(TRUNC(G143 * J8, 2) + G143, 2)</f>
        <v>0</v>
      </c>
      <c r="I143" s="102">
        <f t="shared" si="2"/>
        <v>0</v>
      </c>
      <c r="J143" s="103" t="e">
        <f>I143 / J7</f>
        <v>#DIV/0!</v>
      </c>
    </row>
    <row r="144" spans="1:10" ht="26.4" x14ac:dyDescent="0.3">
      <c r="A144" s="181" t="s">
        <v>654</v>
      </c>
      <c r="B144" s="181" t="s">
        <v>486</v>
      </c>
      <c r="C144" s="181" t="s">
        <v>137</v>
      </c>
      <c r="D144" s="181" t="s">
        <v>487</v>
      </c>
      <c r="E144" s="182" t="s">
        <v>2</v>
      </c>
      <c r="F144" s="182">
        <v>83.75</v>
      </c>
      <c r="G144" s="102"/>
      <c r="H144" s="102">
        <f>TRUNC(TRUNC(G144 * J8, 2) + G144, 2)</f>
        <v>0</v>
      </c>
      <c r="I144" s="102">
        <f t="shared" si="2"/>
        <v>0</v>
      </c>
      <c r="J144" s="103" t="e">
        <f>I144 / J7</f>
        <v>#DIV/0!</v>
      </c>
    </row>
    <row r="145" spans="1:10" ht="26.4" x14ac:dyDescent="0.3">
      <c r="A145" s="181" t="s">
        <v>655</v>
      </c>
      <c r="B145" s="181" t="s">
        <v>482</v>
      </c>
      <c r="C145" s="181" t="s">
        <v>137</v>
      </c>
      <c r="D145" s="181" t="s">
        <v>483</v>
      </c>
      <c r="E145" s="182" t="s">
        <v>2</v>
      </c>
      <c r="F145" s="182">
        <v>83.75</v>
      </c>
      <c r="G145" s="102"/>
      <c r="H145" s="102">
        <f>TRUNC(TRUNC(G145 * J8, 2) + G145, 2)</f>
        <v>0</v>
      </c>
      <c r="I145" s="102">
        <f t="shared" si="2"/>
        <v>0</v>
      </c>
      <c r="J145" s="103" t="e">
        <f>I145 / J7</f>
        <v>#DIV/0!</v>
      </c>
    </row>
    <row r="146" spans="1:10" x14ac:dyDescent="0.3">
      <c r="A146" s="181" t="s">
        <v>656</v>
      </c>
      <c r="B146" s="181" t="s">
        <v>484</v>
      </c>
      <c r="C146" s="181" t="s">
        <v>137</v>
      </c>
      <c r="D146" s="181" t="s">
        <v>485</v>
      </c>
      <c r="E146" s="182" t="s">
        <v>2</v>
      </c>
      <c r="F146" s="182">
        <v>83.75</v>
      </c>
      <c r="G146" s="102"/>
      <c r="H146" s="102">
        <f>TRUNC(TRUNC(G146 * J8, 2) + G146, 2)</f>
        <v>0</v>
      </c>
      <c r="I146" s="102">
        <f t="shared" si="2"/>
        <v>0</v>
      </c>
      <c r="J146" s="103" t="e">
        <f>I146 / J7</f>
        <v>#DIV/0!</v>
      </c>
    </row>
    <row r="147" spans="1:10" ht="26.4" x14ac:dyDescent="0.3">
      <c r="A147" s="181" t="s">
        <v>657</v>
      </c>
      <c r="B147" s="181" t="s">
        <v>311</v>
      </c>
      <c r="C147" s="181" t="s">
        <v>137</v>
      </c>
      <c r="D147" s="181" t="s">
        <v>495</v>
      </c>
      <c r="E147" s="182" t="s">
        <v>2</v>
      </c>
      <c r="F147" s="182">
        <v>83.75</v>
      </c>
      <c r="G147" s="102"/>
      <c r="H147" s="102">
        <f>TRUNC(TRUNC(G147 * J8, 2) + G147, 2)</f>
        <v>0</v>
      </c>
      <c r="I147" s="102">
        <f t="shared" si="2"/>
        <v>0</v>
      </c>
      <c r="J147" s="103" t="e">
        <f>I147 / J7</f>
        <v>#DIV/0!</v>
      </c>
    </row>
    <row r="148" spans="1:10" ht="39.6" x14ac:dyDescent="0.3">
      <c r="A148" s="181" t="s">
        <v>658</v>
      </c>
      <c r="B148" s="181" t="s">
        <v>489</v>
      </c>
      <c r="C148" s="181" t="s">
        <v>137</v>
      </c>
      <c r="D148" s="181" t="s">
        <v>490</v>
      </c>
      <c r="E148" s="182" t="s">
        <v>2</v>
      </c>
      <c r="F148" s="182">
        <v>83.75</v>
      </c>
      <c r="G148" s="102"/>
      <c r="H148" s="102">
        <f>TRUNC(TRUNC(G148 * J8, 2) + G148, 2)</f>
        <v>0</v>
      </c>
      <c r="I148" s="102">
        <f t="shared" si="2"/>
        <v>0</v>
      </c>
      <c r="J148" s="103" t="e">
        <f>I148 / J7</f>
        <v>#DIV/0!</v>
      </c>
    </row>
    <row r="149" spans="1:10" s="85" customFormat="1" ht="39.6" x14ac:dyDescent="0.3">
      <c r="A149" s="181" t="s">
        <v>659</v>
      </c>
      <c r="B149" s="181" t="s">
        <v>491</v>
      </c>
      <c r="C149" s="181" t="s">
        <v>137</v>
      </c>
      <c r="D149" s="181" t="s">
        <v>492</v>
      </c>
      <c r="E149" s="182" t="s">
        <v>2</v>
      </c>
      <c r="F149" s="182">
        <v>83.75</v>
      </c>
      <c r="G149" s="102"/>
      <c r="H149" s="102">
        <f>TRUNC(TRUNC(G149 * J8, 2) + G149, 2)</f>
        <v>0</v>
      </c>
      <c r="I149" s="102">
        <f t="shared" si="2"/>
        <v>0</v>
      </c>
      <c r="J149" s="103" t="e">
        <f>I149 / J7</f>
        <v>#DIV/0!</v>
      </c>
    </row>
    <row r="150" spans="1:10" ht="39.6" x14ac:dyDescent="0.3">
      <c r="A150" s="181" t="s">
        <v>660</v>
      </c>
      <c r="B150" s="181" t="s">
        <v>493</v>
      </c>
      <c r="C150" s="181" t="s">
        <v>137</v>
      </c>
      <c r="D150" s="181" t="s">
        <v>494</v>
      </c>
      <c r="E150" s="182" t="s">
        <v>2</v>
      </c>
      <c r="F150" s="182">
        <v>83.75</v>
      </c>
      <c r="G150" s="102"/>
      <c r="H150" s="102">
        <f>TRUNC(TRUNC(G150 * J8, 2) + G150, 2)</f>
        <v>0</v>
      </c>
      <c r="I150" s="102">
        <f t="shared" si="2"/>
        <v>0</v>
      </c>
      <c r="J150" s="103" t="e">
        <f>I150 / J7</f>
        <v>#DIV/0!</v>
      </c>
    </row>
    <row r="151" spans="1:10" ht="39.6" x14ac:dyDescent="0.3">
      <c r="A151" s="181" t="s">
        <v>661</v>
      </c>
      <c r="B151" s="181" t="s">
        <v>662</v>
      </c>
      <c r="C151" s="181" t="s">
        <v>137</v>
      </c>
      <c r="D151" s="181" t="s">
        <v>663</v>
      </c>
      <c r="E151" s="182" t="s">
        <v>2</v>
      </c>
      <c r="F151" s="182">
        <v>83.75</v>
      </c>
      <c r="G151" s="102"/>
      <c r="H151" s="102">
        <f>TRUNC(TRUNC(G151 * J8, 2) + G151, 2)</f>
        <v>0</v>
      </c>
      <c r="I151" s="102">
        <f t="shared" si="2"/>
        <v>0</v>
      </c>
      <c r="J151" s="103" t="e">
        <f>I151 / J7</f>
        <v>#DIV/0!</v>
      </c>
    </row>
    <row r="152" spans="1:10" s="85" customFormat="1" x14ac:dyDescent="0.3">
      <c r="A152" s="179" t="s">
        <v>178</v>
      </c>
      <c r="B152" s="179" t="s">
        <v>284</v>
      </c>
      <c r="C152" s="179"/>
      <c r="D152" s="179" t="s">
        <v>610</v>
      </c>
      <c r="E152" s="180"/>
      <c r="F152" s="180">
        <v>1</v>
      </c>
      <c r="G152" s="86"/>
      <c r="H152" s="100">
        <f>I153 + I154 + I155 + I156 + I157 + I158 + I159 + I160 + I161 + I162</f>
        <v>0</v>
      </c>
      <c r="I152" s="100">
        <f t="shared" si="2"/>
        <v>0</v>
      </c>
      <c r="J152" s="101" t="e">
        <f>I152 / J7</f>
        <v>#DIV/0!</v>
      </c>
    </row>
    <row r="153" spans="1:10" s="85" customFormat="1" x14ac:dyDescent="0.3">
      <c r="A153" s="181" t="s">
        <v>664</v>
      </c>
      <c r="B153" s="181" t="s">
        <v>484</v>
      </c>
      <c r="C153" s="181" t="s">
        <v>137</v>
      </c>
      <c r="D153" s="181" t="s">
        <v>485</v>
      </c>
      <c r="E153" s="182" t="s">
        <v>2</v>
      </c>
      <c r="F153" s="182">
        <v>8.5</v>
      </c>
      <c r="G153" s="102"/>
      <c r="H153" s="102">
        <f>TRUNC(TRUNC(G153 * J8, 2) + G153, 2)</f>
        <v>0</v>
      </c>
      <c r="I153" s="102">
        <f t="shared" si="2"/>
        <v>0</v>
      </c>
      <c r="J153" s="103" t="e">
        <f>I153 / J7</f>
        <v>#DIV/0!</v>
      </c>
    </row>
    <row r="154" spans="1:10" x14ac:dyDescent="0.3">
      <c r="A154" s="181" t="s">
        <v>665</v>
      </c>
      <c r="B154" s="181" t="s">
        <v>650</v>
      </c>
      <c r="C154" s="181" t="s">
        <v>137</v>
      </c>
      <c r="D154" s="181" t="s">
        <v>666</v>
      </c>
      <c r="E154" s="182" t="s">
        <v>2</v>
      </c>
      <c r="F154" s="182">
        <v>8.5</v>
      </c>
      <c r="G154" s="102"/>
      <c r="H154" s="102">
        <f>TRUNC(TRUNC(G154 * J8, 2) + G154, 2)</f>
        <v>0</v>
      </c>
      <c r="I154" s="102">
        <f t="shared" si="2"/>
        <v>0</v>
      </c>
      <c r="J154" s="103" t="e">
        <f>I154 / J7</f>
        <v>#DIV/0!</v>
      </c>
    </row>
    <row r="155" spans="1:10" x14ac:dyDescent="0.3">
      <c r="A155" s="181" t="s">
        <v>667</v>
      </c>
      <c r="B155" s="181" t="s">
        <v>668</v>
      </c>
      <c r="C155" s="181" t="s">
        <v>137</v>
      </c>
      <c r="D155" s="181" t="s">
        <v>669</v>
      </c>
      <c r="E155" s="182" t="s">
        <v>2</v>
      </c>
      <c r="F155" s="182">
        <v>8.5</v>
      </c>
      <c r="G155" s="102"/>
      <c r="H155" s="102">
        <f>TRUNC(TRUNC(G155 * J8, 2) + G155, 2)</f>
        <v>0</v>
      </c>
      <c r="I155" s="102">
        <f t="shared" si="2"/>
        <v>0</v>
      </c>
      <c r="J155" s="103" t="e">
        <f>I155 / J7</f>
        <v>#DIV/0!</v>
      </c>
    </row>
    <row r="156" spans="1:10" x14ac:dyDescent="0.3">
      <c r="A156" s="181" t="s">
        <v>670</v>
      </c>
      <c r="B156" s="181" t="s">
        <v>671</v>
      </c>
      <c r="C156" s="181" t="s">
        <v>137</v>
      </c>
      <c r="D156" s="181" t="s">
        <v>672</v>
      </c>
      <c r="E156" s="182" t="s">
        <v>2</v>
      </c>
      <c r="F156" s="182">
        <v>8.5</v>
      </c>
      <c r="G156" s="102"/>
      <c r="H156" s="102">
        <f>TRUNC(TRUNC(G156 * J8, 2) + G156, 2)</f>
        <v>0</v>
      </c>
      <c r="I156" s="102">
        <f t="shared" si="2"/>
        <v>0</v>
      </c>
      <c r="J156" s="103" t="e">
        <f>I156 / J7</f>
        <v>#DIV/0!</v>
      </c>
    </row>
    <row r="157" spans="1:10" x14ac:dyDescent="0.3">
      <c r="A157" s="181" t="s">
        <v>673</v>
      </c>
      <c r="B157" s="181" t="s">
        <v>482</v>
      </c>
      <c r="C157" s="181" t="s">
        <v>137</v>
      </c>
      <c r="D157" s="181" t="s">
        <v>674</v>
      </c>
      <c r="E157" s="182" t="s">
        <v>2</v>
      </c>
      <c r="F157" s="182">
        <v>8.5</v>
      </c>
      <c r="G157" s="102"/>
      <c r="H157" s="102">
        <f>TRUNC(TRUNC(G157 * J8, 2) + G157, 2)</f>
        <v>0</v>
      </c>
      <c r="I157" s="102">
        <f t="shared" si="2"/>
        <v>0</v>
      </c>
      <c r="J157" s="103" t="e">
        <f>I157 / J7</f>
        <v>#DIV/0!</v>
      </c>
    </row>
    <row r="158" spans="1:10" x14ac:dyDescent="0.3">
      <c r="A158" s="181" t="s">
        <v>675</v>
      </c>
      <c r="B158" s="181" t="s">
        <v>484</v>
      </c>
      <c r="C158" s="181" t="s">
        <v>137</v>
      </c>
      <c r="D158" s="181" t="s">
        <v>485</v>
      </c>
      <c r="E158" s="182" t="s">
        <v>2</v>
      </c>
      <c r="F158" s="182">
        <v>8.5</v>
      </c>
      <c r="G158" s="102"/>
      <c r="H158" s="102">
        <f>TRUNC(TRUNC(G158 * J8, 2) + G158, 2)</f>
        <v>0</v>
      </c>
      <c r="I158" s="102">
        <f t="shared" si="2"/>
        <v>0</v>
      </c>
      <c r="J158" s="103" t="e">
        <f>I158 / J7</f>
        <v>#DIV/0!</v>
      </c>
    </row>
    <row r="159" spans="1:10" x14ac:dyDescent="0.3">
      <c r="A159" s="181" t="s">
        <v>676</v>
      </c>
      <c r="B159" s="181" t="s">
        <v>489</v>
      </c>
      <c r="C159" s="181" t="s">
        <v>137</v>
      </c>
      <c r="D159" s="181" t="s">
        <v>490</v>
      </c>
      <c r="E159" s="182" t="s">
        <v>2</v>
      </c>
      <c r="F159" s="182">
        <v>8.5</v>
      </c>
      <c r="G159" s="102"/>
      <c r="H159" s="102">
        <f>TRUNC(TRUNC(G159 * J8, 2) + G159, 2)</f>
        <v>0</v>
      </c>
      <c r="I159" s="102">
        <f t="shared" si="2"/>
        <v>0</v>
      </c>
      <c r="J159" s="103" t="e">
        <f>I159 / J7</f>
        <v>#DIV/0!</v>
      </c>
    </row>
    <row r="160" spans="1:10" x14ac:dyDescent="0.3">
      <c r="A160" s="181" t="s">
        <v>677</v>
      </c>
      <c r="B160" s="181" t="s">
        <v>491</v>
      </c>
      <c r="C160" s="181" t="s">
        <v>137</v>
      </c>
      <c r="D160" s="181" t="s">
        <v>492</v>
      </c>
      <c r="E160" s="182" t="s">
        <v>2</v>
      </c>
      <c r="F160" s="182">
        <v>8.5</v>
      </c>
      <c r="G160" s="102"/>
      <c r="H160" s="102">
        <f>TRUNC(TRUNC(G160 * J8, 2) + G160, 2)</f>
        <v>0</v>
      </c>
      <c r="I160" s="102">
        <f t="shared" si="2"/>
        <v>0</v>
      </c>
      <c r="J160" s="103" t="e">
        <f>I160 / J7</f>
        <v>#DIV/0!</v>
      </c>
    </row>
    <row r="161" spans="1:10" x14ac:dyDescent="0.3">
      <c r="A161" s="181" t="s">
        <v>678</v>
      </c>
      <c r="B161" s="181" t="s">
        <v>493</v>
      </c>
      <c r="C161" s="181" t="s">
        <v>137</v>
      </c>
      <c r="D161" s="181" t="s">
        <v>679</v>
      </c>
      <c r="E161" s="182" t="s">
        <v>2</v>
      </c>
      <c r="F161" s="182">
        <v>8.5</v>
      </c>
      <c r="G161" s="102"/>
      <c r="H161" s="102">
        <f>TRUNC(TRUNC(G161 * J8, 2) + G161, 2)</f>
        <v>0</v>
      </c>
      <c r="I161" s="102">
        <f t="shared" si="2"/>
        <v>0</v>
      </c>
      <c r="J161" s="103" t="e">
        <f>I161 / J7</f>
        <v>#DIV/0!</v>
      </c>
    </row>
    <row r="162" spans="1:10" ht="39.6" x14ac:dyDescent="0.3">
      <c r="A162" s="181" t="s">
        <v>680</v>
      </c>
      <c r="B162" s="181" t="s">
        <v>681</v>
      </c>
      <c r="C162" s="181" t="s">
        <v>137</v>
      </c>
      <c r="D162" s="181" t="s">
        <v>682</v>
      </c>
      <c r="E162" s="182" t="s">
        <v>2</v>
      </c>
      <c r="F162" s="182">
        <v>8.5</v>
      </c>
      <c r="G162" s="102"/>
      <c r="H162" s="102">
        <f>TRUNC(TRUNC(G162 * J8, 2) + G162, 2)</f>
        <v>0</v>
      </c>
      <c r="I162" s="102">
        <f t="shared" si="2"/>
        <v>0</v>
      </c>
      <c r="J162" s="103" t="e">
        <f>I162 / J7</f>
        <v>#DIV/0!</v>
      </c>
    </row>
    <row r="163" spans="1:10" s="85" customFormat="1" x14ac:dyDescent="0.3">
      <c r="A163" s="179" t="s">
        <v>179</v>
      </c>
      <c r="B163" s="179" t="s">
        <v>284</v>
      </c>
      <c r="C163" s="179"/>
      <c r="D163" s="179" t="s">
        <v>611</v>
      </c>
      <c r="E163" s="180"/>
      <c r="F163" s="180">
        <v>1</v>
      </c>
      <c r="G163" s="86"/>
      <c r="H163" s="100">
        <f>I164 + I165 + I166 + I167 + I168</f>
        <v>0</v>
      </c>
      <c r="I163" s="100">
        <f t="shared" si="2"/>
        <v>0</v>
      </c>
      <c r="J163" s="101" t="e">
        <f>I163 / J7</f>
        <v>#DIV/0!</v>
      </c>
    </row>
    <row r="164" spans="1:10" x14ac:dyDescent="0.3">
      <c r="A164" s="181" t="s">
        <v>683</v>
      </c>
      <c r="B164" s="181" t="s">
        <v>684</v>
      </c>
      <c r="C164" s="181" t="s">
        <v>137</v>
      </c>
      <c r="D164" s="181" t="s">
        <v>685</v>
      </c>
      <c r="E164" s="182" t="s">
        <v>2</v>
      </c>
      <c r="F164" s="182">
        <v>3</v>
      </c>
      <c r="G164" s="102"/>
      <c r="H164" s="102">
        <f>TRUNC(TRUNC(G164 * J8, 2) + G164, 2)</f>
        <v>0</v>
      </c>
      <c r="I164" s="102">
        <f t="shared" si="2"/>
        <v>0</v>
      </c>
      <c r="J164" s="103" t="e">
        <f>I164 / J7</f>
        <v>#DIV/0!</v>
      </c>
    </row>
    <row r="165" spans="1:10" x14ac:dyDescent="0.3">
      <c r="A165" s="181" t="s">
        <v>686</v>
      </c>
      <c r="B165" s="181" t="s">
        <v>687</v>
      </c>
      <c r="C165" s="181" t="s">
        <v>137</v>
      </c>
      <c r="D165" s="181" t="s">
        <v>688</v>
      </c>
      <c r="E165" s="182" t="s">
        <v>2</v>
      </c>
      <c r="F165" s="182">
        <v>3</v>
      </c>
      <c r="G165" s="102"/>
      <c r="H165" s="102">
        <f>TRUNC(TRUNC(G165 * J8, 2) + G165, 2)</f>
        <v>0</v>
      </c>
      <c r="I165" s="102">
        <f t="shared" si="2"/>
        <v>0</v>
      </c>
      <c r="J165" s="103" t="e">
        <f>I165 / J7</f>
        <v>#DIV/0!</v>
      </c>
    </row>
    <row r="166" spans="1:10" x14ac:dyDescent="0.3">
      <c r="A166" s="181" t="s">
        <v>689</v>
      </c>
      <c r="B166" s="181" t="s">
        <v>690</v>
      </c>
      <c r="C166" s="181" t="s">
        <v>109</v>
      </c>
      <c r="D166" s="181" t="s">
        <v>691</v>
      </c>
      <c r="E166" s="182" t="s">
        <v>2</v>
      </c>
      <c r="F166" s="182">
        <v>3</v>
      </c>
      <c r="G166" s="102"/>
      <c r="H166" s="102">
        <f>TRUNC(TRUNC(G166 * J8, 2) + G166, 2)</f>
        <v>0</v>
      </c>
      <c r="I166" s="102">
        <f t="shared" si="2"/>
        <v>0</v>
      </c>
      <c r="J166" s="103" t="e">
        <f>I166 / J7</f>
        <v>#DIV/0!</v>
      </c>
    </row>
    <row r="167" spans="1:10" x14ac:dyDescent="0.3">
      <c r="A167" s="181" t="s">
        <v>692</v>
      </c>
      <c r="B167" s="181" t="s">
        <v>693</v>
      </c>
      <c r="C167" s="181" t="s">
        <v>137</v>
      </c>
      <c r="D167" s="181" t="s">
        <v>694</v>
      </c>
      <c r="E167" s="182" t="s">
        <v>2</v>
      </c>
      <c r="F167" s="182">
        <v>3</v>
      </c>
      <c r="G167" s="102"/>
      <c r="H167" s="102">
        <f>TRUNC(TRUNC(G167 * J8, 2) + G167, 2)</f>
        <v>0</v>
      </c>
      <c r="I167" s="102">
        <f t="shared" si="2"/>
        <v>0</v>
      </c>
      <c r="J167" s="103" t="e">
        <f>I167 / J7</f>
        <v>#DIV/0!</v>
      </c>
    </row>
    <row r="168" spans="1:10" ht="26.4" x14ac:dyDescent="0.3">
      <c r="A168" s="181" t="s">
        <v>695</v>
      </c>
      <c r="B168" s="181" t="s">
        <v>696</v>
      </c>
      <c r="C168" s="181" t="s">
        <v>109</v>
      </c>
      <c r="D168" s="181" t="s">
        <v>697</v>
      </c>
      <c r="E168" s="182" t="s">
        <v>2</v>
      </c>
      <c r="F168" s="182">
        <v>3</v>
      </c>
      <c r="G168" s="102"/>
      <c r="H168" s="102">
        <f>TRUNC(TRUNC(G168 * J8, 2) + G168, 2)</f>
        <v>0</v>
      </c>
      <c r="I168" s="102">
        <f t="shared" si="2"/>
        <v>0</v>
      </c>
      <c r="J168" s="103" t="e">
        <f>I168 / J7</f>
        <v>#DIV/0!</v>
      </c>
    </row>
    <row r="169" spans="1:10" x14ac:dyDescent="0.3">
      <c r="A169" s="179" t="s">
        <v>180</v>
      </c>
      <c r="B169" s="179" t="s">
        <v>284</v>
      </c>
      <c r="C169" s="179"/>
      <c r="D169" s="179" t="s">
        <v>612</v>
      </c>
      <c r="E169" s="180"/>
      <c r="F169" s="180">
        <v>1</v>
      </c>
      <c r="G169" s="86"/>
      <c r="H169" s="100">
        <f>I170</f>
        <v>0</v>
      </c>
      <c r="I169" s="100">
        <f t="shared" si="2"/>
        <v>0</v>
      </c>
      <c r="J169" s="101" t="e">
        <f>I169 / J7</f>
        <v>#DIV/0!</v>
      </c>
    </row>
    <row r="170" spans="1:10" x14ac:dyDescent="0.3">
      <c r="A170" s="183" t="s">
        <v>698</v>
      </c>
      <c r="B170" s="183" t="s">
        <v>699</v>
      </c>
      <c r="C170" s="183" t="s">
        <v>109</v>
      </c>
      <c r="D170" s="183" t="s">
        <v>767</v>
      </c>
      <c r="E170" s="184" t="s">
        <v>129</v>
      </c>
      <c r="F170" s="184">
        <v>1</v>
      </c>
      <c r="G170" s="104"/>
      <c r="H170" s="104">
        <f>TRUNC(TRUNC(G170 * J8, 2) + G170, 2)</f>
        <v>0</v>
      </c>
      <c r="I170" s="104">
        <f t="shared" si="2"/>
        <v>0</v>
      </c>
      <c r="J170" s="105" t="e">
        <f>I170 / J7</f>
        <v>#DIV/0!</v>
      </c>
    </row>
    <row r="171" spans="1:10" x14ac:dyDescent="0.3">
      <c r="A171" s="179" t="s">
        <v>214</v>
      </c>
      <c r="B171" s="179" t="s">
        <v>284</v>
      </c>
      <c r="C171" s="179"/>
      <c r="D171" s="179" t="s">
        <v>613</v>
      </c>
      <c r="E171" s="180"/>
      <c r="F171" s="180">
        <v>1</v>
      </c>
      <c r="G171" s="86"/>
      <c r="H171" s="100">
        <f>I172</f>
        <v>0</v>
      </c>
      <c r="I171" s="100">
        <f t="shared" si="2"/>
        <v>0</v>
      </c>
      <c r="J171" s="101" t="e">
        <f>I171 / J7</f>
        <v>#DIV/0!</v>
      </c>
    </row>
    <row r="172" spans="1:10" x14ac:dyDescent="0.3">
      <c r="A172" s="183" t="s">
        <v>215</v>
      </c>
      <c r="B172" s="183" t="s">
        <v>700</v>
      </c>
      <c r="C172" s="183" t="s">
        <v>109</v>
      </c>
      <c r="D172" s="183" t="s">
        <v>768</v>
      </c>
      <c r="E172" s="184" t="s">
        <v>2</v>
      </c>
      <c r="F172" s="184">
        <v>738.4</v>
      </c>
      <c r="G172" s="104"/>
      <c r="H172" s="104">
        <f>TRUNC(TRUNC(G172 * J8, 2) + G172, 2)</f>
        <v>0</v>
      </c>
      <c r="I172" s="104">
        <f t="shared" si="2"/>
        <v>0</v>
      </c>
      <c r="J172" s="105" t="e">
        <f>I172 / J7</f>
        <v>#DIV/0!</v>
      </c>
    </row>
    <row r="173" spans="1:10" x14ac:dyDescent="0.3">
      <c r="A173" s="179" t="s">
        <v>250</v>
      </c>
      <c r="B173" s="179" t="s">
        <v>284</v>
      </c>
      <c r="C173" s="179"/>
      <c r="D173" s="179" t="s">
        <v>277</v>
      </c>
      <c r="E173" s="180"/>
      <c r="F173" s="180">
        <v>1</v>
      </c>
      <c r="G173" s="86"/>
      <c r="H173" s="100">
        <f>I174</f>
        <v>0</v>
      </c>
      <c r="I173" s="100">
        <f t="shared" si="2"/>
        <v>0</v>
      </c>
      <c r="J173" s="101" t="e">
        <f>I173 / J7</f>
        <v>#DIV/0!</v>
      </c>
    </row>
    <row r="174" spans="1:10" x14ac:dyDescent="0.3">
      <c r="A174" s="181" t="s">
        <v>251</v>
      </c>
      <c r="B174" s="181" t="s">
        <v>496</v>
      </c>
      <c r="C174" s="181" t="s">
        <v>127</v>
      </c>
      <c r="D174" s="181" t="s">
        <v>497</v>
      </c>
      <c r="E174" s="182" t="s">
        <v>129</v>
      </c>
      <c r="F174" s="182">
        <v>1</v>
      </c>
      <c r="G174" s="102"/>
      <c r="H174" s="102">
        <f>TRUNC(TRUNC(G174 * J8, 2) + G174, 2)</f>
        <v>0</v>
      </c>
      <c r="I174" s="102">
        <f t="shared" si="2"/>
        <v>0</v>
      </c>
      <c r="J174" s="103" t="e">
        <f>I174 / J7</f>
        <v>#DIV/0!</v>
      </c>
    </row>
    <row r="175" spans="1:10" x14ac:dyDescent="0.3">
      <c r="A175" s="179" t="s">
        <v>505</v>
      </c>
      <c r="B175" s="179" t="s">
        <v>284</v>
      </c>
      <c r="C175" s="179"/>
      <c r="D175" s="179" t="s">
        <v>92</v>
      </c>
      <c r="E175" s="180"/>
      <c r="F175" s="180">
        <v>1</v>
      </c>
      <c r="G175" s="86"/>
      <c r="H175" s="100">
        <f>I176 + I177 + I178</f>
        <v>0</v>
      </c>
      <c r="I175" s="100">
        <f t="shared" si="2"/>
        <v>0</v>
      </c>
      <c r="J175" s="101" t="e">
        <f>I175 / J7</f>
        <v>#DIV/0!</v>
      </c>
    </row>
    <row r="176" spans="1:10" ht="66" x14ac:dyDescent="0.3">
      <c r="A176" s="181" t="s">
        <v>506</v>
      </c>
      <c r="B176" s="181" t="s">
        <v>498</v>
      </c>
      <c r="C176" s="181" t="s">
        <v>114</v>
      </c>
      <c r="D176" s="181" t="s">
        <v>499</v>
      </c>
      <c r="E176" s="182" t="s">
        <v>3</v>
      </c>
      <c r="F176" s="182">
        <v>4</v>
      </c>
      <c r="G176" s="102"/>
      <c r="H176" s="102">
        <f>TRUNC(TRUNC(G176 * J8, 2) + G176, 2)</f>
        <v>0</v>
      </c>
      <c r="I176" s="102">
        <f t="shared" si="2"/>
        <v>0</v>
      </c>
      <c r="J176" s="103" t="e">
        <f>I176 / J7</f>
        <v>#DIV/0!</v>
      </c>
    </row>
    <row r="177" spans="1:10" ht="26.4" x14ac:dyDescent="0.3">
      <c r="A177" s="181" t="s">
        <v>507</v>
      </c>
      <c r="B177" s="181" t="s">
        <v>500</v>
      </c>
      <c r="C177" s="181" t="s">
        <v>111</v>
      </c>
      <c r="D177" s="181" t="s">
        <v>501</v>
      </c>
      <c r="E177" s="182" t="s">
        <v>125</v>
      </c>
      <c r="F177" s="182">
        <v>22.95</v>
      </c>
      <c r="G177" s="102"/>
      <c r="H177" s="102">
        <f>TRUNC(TRUNC(G177 * J8, 2) + G177, 2)</f>
        <v>0</v>
      </c>
      <c r="I177" s="102">
        <f t="shared" si="2"/>
        <v>0</v>
      </c>
      <c r="J177" s="103" t="e">
        <f>I177 / J7</f>
        <v>#DIV/0!</v>
      </c>
    </row>
    <row r="178" spans="1:10" ht="26.4" x14ac:dyDescent="0.3">
      <c r="A178" s="181" t="s">
        <v>508</v>
      </c>
      <c r="B178" s="181" t="s">
        <v>502</v>
      </c>
      <c r="C178" s="181" t="s">
        <v>503</v>
      </c>
      <c r="D178" s="181" t="s">
        <v>504</v>
      </c>
      <c r="E178" s="182" t="s">
        <v>9</v>
      </c>
      <c r="F178" s="182">
        <v>125.78</v>
      </c>
      <c r="G178" s="102"/>
      <c r="H178" s="102">
        <f>TRUNC(TRUNC(G178 * J8, 2) + G178, 2)</f>
        <v>0</v>
      </c>
      <c r="I178" s="102">
        <f t="shared" si="2"/>
        <v>0</v>
      </c>
      <c r="J178" s="103" t="e">
        <f>I178 / J7</f>
        <v>#DIV/0!</v>
      </c>
    </row>
    <row r="179" spans="1:10" x14ac:dyDescent="0.3">
      <c r="A179" s="179" t="s">
        <v>509</v>
      </c>
      <c r="B179" s="179" t="s">
        <v>284</v>
      </c>
      <c r="C179" s="179"/>
      <c r="D179" s="179" t="s">
        <v>278</v>
      </c>
      <c r="E179" s="180"/>
      <c r="F179" s="180">
        <v>1</v>
      </c>
      <c r="G179" s="86"/>
      <c r="H179" s="100">
        <f>I180 + I181 + I182 + I183 + I184 + I185 + I186 + I187 + I188 + I189 + I190</f>
        <v>0</v>
      </c>
      <c r="I179" s="100">
        <f t="shared" si="2"/>
        <v>0</v>
      </c>
      <c r="J179" s="101" t="e">
        <f>I179 / J7</f>
        <v>#DIV/0!</v>
      </c>
    </row>
    <row r="180" spans="1:10" ht="26.4" x14ac:dyDescent="0.3">
      <c r="A180" s="181" t="s">
        <v>510</v>
      </c>
      <c r="B180" s="181" t="s">
        <v>175</v>
      </c>
      <c r="C180" s="181" t="s">
        <v>114</v>
      </c>
      <c r="D180" s="181" t="s">
        <v>176</v>
      </c>
      <c r="E180" s="182" t="s">
        <v>177</v>
      </c>
      <c r="F180" s="182">
        <v>1</v>
      </c>
      <c r="G180" s="102"/>
      <c r="H180" s="102">
        <f>TRUNC(TRUNC(G180 * J8, 2) + G180, 2)</f>
        <v>0</v>
      </c>
      <c r="I180" s="102">
        <f t="shared" si="2"/>
        <v>0</v>
      </c>
      <c r="J180" s="103" t="e">
        <f>I180 / J7</f>
        <v>#DIV/0!</v>
      </c>
    </row>
    <row r="181" spans="1:10" ht="39.6" x14ac:dyDescent="0.3">
      <c r="A181" s="181" t="s">
        <v>512</v>
      </c>
      <c r="B181" s="181" t="s">
        <v>208</v>
      </c>
      <c r="C181" s="181" t="s">
        <v>114</v>
      </c>
      <c r="D181" s="181" t="s">
        <v>209</v>
      </c>
      <c r="E181" s="182" t="s">
        <v>3</v>
      </c>
      <c r="F181" s="182">
        <v>17</v>
      </c>
      <c r="G181" s="102"/>
      <c r="H181" s="102">
        <f>TRUNC(TRUNC(G181 * J8, 2) + G181, 2)</f>
        <v>0</v>
      </c>
      <c r="I181" s="102">
        <f t="shared" si="2"/>
        <v>0</v>
      </c>
      <c r="J181" s="103" t="e">
        <f>I181 / J7</f>
        <v>#DIV/0!</v>
      </c>
    </row>
    <row r="182" spans="1:10" s="85" customFormat="1" x14ac:dyDescent="0.3">
      <c r="A182" s="181" t="s">
        <v>514</v>
      </c>
      <c r="B182" s="181" t="s">
        <v>701</v>
      </c>
      <c r="C182" s="181" t="s">
        <v>127</v>
      </c>
      <c r="D182" s="181" t="s">
        <v>702</v>
      </c>
      <c r="E182" s="182" t="s">
        <v>129</v>
      </c>
      <c r="F182" s="182">
        <v>38</v>
      </c>
      <c r="G182" s="102"/>
      <c r="H182" s="102">
        <f>TRUNC(TRUNC(G182 * J8, 2) + G182, 2)</f>
        <v>0</v>
      </c>
      <c r="I182" s="102">
        <f t="shared" si="2"/>
        <v>0</v>
      </c>
      <c r="J182" s="103" t="e">
        <f>I182 / J7</f>
        <v>#DIV/0!</v>
      </c>
    </row>
    <row r="183" spans="1:10" ht="26.4" x14ac:dyDescent="0.3">
      <c r="A183" s="181" t="s">
        <v>517</v>
      </c>
      <c r="B183" s="181" t="s">
        <v>703</v>
      </c>
      <c r="C183" s="181" t="s">
        <v>111</v>
      </c>
      <c r="D183" s="181" t="s">
        <v>704</v>
      </c>
      <c r="E183" s="182" t="s">
        <v>129</v>
      </c>
      <c r="F183" s="182">
        <v>17</v>
      </c>
      <c r="G183" s="102"/>
      <c r="H183" s="102">
        <f>TRUNC(TRUNC(G183 * J8, 2) + G183, 2)</f>
        <v>0</v>
      </c>
      <c r="I183" s="102">
        <f t="shared" si="2"/>
        <v>0</v>
      </c>
      <c r="J183" s="103" t="e">
        <f>I183 / J7</f>
        <v>#DIV/0!</v>
      </c>
    </row>
    <row r="184" spans="1:10" x14ac:dyDescent="0.3">
      <c r="A184" s="181" t="s">
        <v>520</v>
      </c>
      <c r="B184" s="181" t="s">
        <v>705</v>
      </c>
      <c r="C184" s="181" t="s">
        <v>111</v>
      </c>
      <c r="D184" s="181" t="s">
        <v>706</v>
      </c>
      <c r="E184" s="182" t="s">
        <v>129</v>
      </c>
      <c r="F184" s="182">
        <v>49</v>
      </c>
      <c r="G184" s="102"/>
      <c r="H184" s="102">
        <f>TRUNC(TRUNC(G184 * J8, 2) + G184, 2)</f>
        <v>0</v>
      </c>
      <c r="I184" s="102">
        <f t="shared" si="2"/>
        <v>0</v>
      </c>
      <c r="J184" s="103" t="e">
        <f>I184 / J7</f>
        <v>#DIV/0!</v>
      </c>
    </row>
    <row r="185" spans="1:10" ht="26.4" x14ac:dyDescent="0.3">
      <c r="A185" s="181" t="s">
        <v>521</v>
      </c>
      <c r="B185" s="181" t="s">
        <v>707</v>
      </c>
      <c r="C185" s="181" t="s">
        <v>137</v>
      </c>
      <c r="D185" s="181" t="s">
        <v>708</v>
      </c>
      <c r="E185" s="182" t="s">
        <v>3</v>
      </c>
      <c r="F185" s="182">
        <v>129</v>
      </c>
      <c r="G185" s="102"/>
      <c r="H185" s="102">
        <f>TRUNC(TRUNC(G185 * J8, 2) + G185, 2)</f>
        <v>0</v>
      </c>
      <c r="I185" s="102">
        <f t="shared" si="2"/>
        <v>0</v>
      </c>
      <c r="J185" s="103" t="e">
        <f>I185 / J7</f>
        <v>#DIV/0!</v>
      </c>
    </row>
    <row r="186" spans="1:10" s="85" customFormat="1" ht="26.4" x14ac:dyDescent="0.3">
      <c r="A186" s="181" t="s">
        <v>522</v>
      </c>
      <c r="B186" s="181" t="s">
        <v>709</v>
      </c>
      <c r="C186" s="181" t="s">
        <v>137</v>
      </c>
      <c r="D186" s="181" t="s">
        <v>710</v>
      </c>
      <c r="E186" s="182" t="s">
        <v>3</v>
      </c>
      <c r="F186" s="182">
        <v>182</v>
      </c>
      <c r="G186" s="102"/>
      <c r="H186" s="102">
        <f>TRUNC(TRUNC(G186 * J8, 2) + G186, 2)</f>
        <v>0</v>
      </c>
      <c r="I186" s="102">
        <f t="shared" si="2"/>
        <v>0</v>
      </c>
      <c r="J186" s="103" t="e">
        <f>I186 / J7</f>
        <v>#DIV/0!</v>
      </c>
    </row>
    <row r="187" spans="1:10" ht="26.4" x14ac:dyDescent="0.3">
      <c r="A187" s="181" t="s">
        <v>525</v>
      </c>
      <c r="B187" s="181" t="s">
        <v>709</v>
      </c>
      <c r="C187" s="181" t="s">
        <v>137</v>
      </c>
      <c r="D187" s="181" t="s">
        <v>710</v>
      </c>
      <c r="E187" s="182" t="s">
        <v>3</v>
      </c>
      <c r="F187" s="182">
        <v>36</v>
      </c>
      <c r="G187" s="102"/>
      <c r="H187" s="102">
        <f>TRUNC(TRUNC(G187 * J8, 2) + G187, 2)</f>
        <v>0</v>
      </c>
      <c r="I187" s="102">
        <f t="shared" si="2"/>
        <v>0</v>
      </c>
      <c r="J187" s="103" t="e">
        <f>I187 / J7</f>
        <v>#DIV/0!</v>
      </c>
    </row>
    <row r="188" spans="1:10" ht="26.4" x14ac:dyDescent="0.3">
      <c r="A188" s="181" t="s">
        <v>526</v>
      </c>
      <c r="B188" s="181" t="s">
        <v>711</v>
      </c>
      <c r="C188" s="181" t="s">
        <v>111</v>
      </c>
      <c r="D188" s="181" t="s">
        <v>712</v>
      </c>
      <c r="E188" s="182" t="s">
        <v>129</v>
      </c>
      <c r="F188" s="182">
        <v>34</v>
      </c>
      <c r="G188" s="102"/>
      <c r="H188" s="102">
        <f>TRUNC(TRUNC(G188 * J8, 2) + G188, 2)</f>
        <v>0</v>
      </c>
      <c r="I188" s="102">
        <f t="shared" si="2"/>
        <v>0</v>
      </c>
      <c r="J188" s="103" t="e">
        <f>I188 / J7</f>
        <v>#DIV/0!</v>
      </c>
    </row>
    <row r="189" spans="1:10" ht="26.4" x14ac:dyDescent="0.3">
      <c r="A189" s="181" t="s">
        <v>527</v>
      </c>
      <c r="B189" s="181" t="s">
        <v>713</v>
      </c>
      <c r="C189" s="181" t="s">
        <v>114</v>
      </c>
      <c r="D189" s="181" t="s">
        <v>714</v>
      </c>
      <c r="E189" s="182" t="s">
        <v>3</v>
      </c>
      <c r="F189" s="182">
        <v>18</v>
      </c>
      <c r="G189" s="102"/>
      <c r="H189" s="102">
        <f>TRUNC(TRUNC(G189 * J8, 2) + G189, 2)</f>
        <v>0</v>
      </c>
      <c r="I189" s="102">
        <f t="shared" si="2"/>
        <v>0</v>
      </c>
      <c r="J189" s="103" t="e">
        <f>I189 / J7</f>
        <v>#DIV/0!</v>
      </c>
    </row>
    <row r="190" spans="1:10" s="85" customFormat="1" ht="39.6" x14ac:dyDescent="0.3">
      <c r="A190" s="183" t="s">
        <v>528</v>
      </c>
      <c r="B190" s="183" t="s">
        <v>763</v>
      </c>
      <c r="C190" s="183" t="s">
        <v>114</v>
      </c>
      <c r="D190" s="183" t="s">
        <v>764</v>
      </c>
      <c r="E190" s="184" t="s">
        <v>3</v>
      </c>
      <c r="F190" s="184">
        <v>49</v>
      </c>
      <c r="G190" s="104"/>
      <c r="H190" s="104">
        <f>TRUNC(TRUNC(G190 * J8, 2) + G190, 2)</f>
        <v>0</v>
      </c>
      <c r="I190" s="104">
        <f t="shared" si="2"/>
        <v>0</v>
      </c>
      <c r="J190" s="105" t="e">
        <f>I190 / J7</f>
        <v>#DIV/0!</v>
      </c>
    </row>
    <row r="191" spans="1:10" x14ac:dyDescent="0.3">
      <c r="A191" s="179" t="s">
        <v>541</v>
      </c>
      <c r="B191" s="179" t="s">
        <v>284</v>
      </c>
      <c r="C191" s="179"/>
      <c r="D191" s="179" t="s">
        <v>279</v>
      </c>
      <c r="E191" s="180"/>
      <c r="F191" s="180">
        <v>1</v>
      </c>
      <c r="G191" s="86"/>
      <c r="H191" s="100">
        <f>I192 + I193 + I194 + I195 + I196 + I197 + I198 + I199 + I200 + I201 + I202 + I203 + I204 + I205 + I206 + I207</f>
        <v>0</v>
      </c>
      <c r="I191" s="100">
        <f t="shared" si="2"/>
        <v>0</v>
      </c>
      <c r="J191" s="101" t="e">
        <f>I191 / J7</f>
        <v>#DIV/0!</v>
      </c>
    </row>
    <row r="192" spans="1:10" s="85" customFormat="1" ht="26.4" x14ac:dyDescent="0.3">
      <c r="A192" s="181" t="s">
        <v>542</v>
      </c>
      <c r="B192" s="181" t="s">
        <v>511</v>
      </c>
      <c r="C192" s="181" t="s">
        <v>111</v>
      </c>
      <c r="D192" s="181" t="s">
        <v>157</v>
      </c>
      <c r="E192" s="182" t="s">
        <v>129</v>
      </c>
      <c r="F192" s="182">
        <v>7</v>
      </c>
      <c r="G192" s="102"/>
      <c r="H192" s="102">
        <f>TRUNC(TRUNC(G192 * J8, 2) + G192, 2)</f>
        <v>0</v>
      </c>
      <c r="I192" s="102">
        <f t="shared" si="2"/>
        <v>0</v>
      </c>
      <c r="J192" s="103" t="e">
        <f>I192 / J7</f>
        <v>#DIV/0!</v>
      </c>
    </row>
    <row r="193" spans="1:10" ht="26.4" x14ac:dyDescent="0.3">
      <c r="A193" s="181" t="s">
        <v>545</v>
      </c>
      <c r="B193" s="181" t="s">
        <v>513</v>
      </c>
      <c r="C193" s="181" t="s">
        <v>111</v>
      </c>
      <c r="D193" s="181" t="s">
        <v>160</v>
      </c>
      <c r="E193" s="182" t="s">
        <v>129</v>
      </c>
      <c r="F193" s="182">
        <v>17</v>
      </c>
      <c r="G193" s="102"/>
      <c r="H193" s="102">
        <f>TRUNC(TRUNC(G193 * J8, 2) + G193, 2)</f>
        <v>0</v>
      </c>
      <c r="I193" s="102">
        <f t="shared" si="2"/>
        <v>0</v>
      </c>
      <c r="J193" s="103" t="e">
        <f>I193 / J7</f>
        <v>#DIV/0!</v>
      </c>
    </row>
    <row r="194" spans="1:10" ht="26.4" x14ac:dyDescent="0.3">
      <c r="A194" s="181" t="s">
        <v>548</v>
      </c>
      <c r="B194" s="181" t="s">
        <v>515</v>
      </c>
      <c r="C194" s="181" t="s">
        <v>114</v>
      </c>
      <c r="D194" s="181" t="s">
        <v>516</v>
      </c>
      <c r="E194" s="182" t="s">
        <v>3</v>
      </c>
      <c r="F194" s="182">
        <v>1</v>
      </c>
      <c r="G194" s="102"/>
      <c r="H194" s="102">
        <f>TRUNC(TRUNC(G194 * J8, 2) + G194, 2)</f>
        <v>0</v>
      </c>
      <c r="I194" s="102">
        <f t="shared" si="2"/>
        <v>0</v>
      </c>
      <c r="J194" s="103" t="e">
        <f>I194 / J7</f>
        <v>#DIV/0!</v>
      </c>
    </row>
    <row r="195" spans="1:10" ht="26.4" x14ac:dyDescent="0.3">
      <c r="A195" s="181" t="s">
        <v>551</v>
      </c>
      <c r="B195" s="181" t="s">
        <v>518</v>
      </c>
      <c r="C195" s="181" t="s">
        <v>114</v>
      </c>
      <c r="D195" s="181" t="s">
        <v>519</v>
      </c>
      <c r="E195" s="182" t="s">
        <v>3</v>
      </c>
      <c r="F195" s="182">
        <v>16</v>
      </c>
      <c r="G195" s="102"/>
      <c r="H195" s="102">
        <f>TRUNC(TRUNC(G195 * J8, 2) + G195, 2)</f>
        <v>0</v>
      </c>
      <c r="I195" s="102">
        <f t="shared" si="2"/>
        <v>0</v>
      </c>
      <c r="J195" s="103" t="e">
        <f>I195 / J7</f>
        <v>#DIV/0!</v>
      </c>
    </row>
    <row r="196" spans="1:10" ht="26.4" x14ac:dyDescent="0.3">
      <c r="A196" s="181" t="s">
        <v>554</v>
      </c>
      <c r="B196" s="181" t="s">
        <v>164</v>
      </c>
      <c r="C196" s="181" t="s">
        <v>114</v>
      </c>
      <c r="D196" s="181" t="s">
        <v>165</v>
      </c>
      <c r="E196" s="182" t="s">
        <v>3</v>
      </c>
      <c r="F196" s="182">
        <v>2</v>
      </c>
      <c r="G196" s="102"/>
      <c r="H196" s="102">
        <f>TRUNC(TRUNC(G196 * J8, 2) + G196, 2)</f>
        <v>0</v>
      </c>
      <c r="I196" s="102">
        <f t="shared" si="2"/>
        <v>0</v>
      </c>
      <c r="J196" s="103" t="e">
        <f>I196 / J7</f>
        <v>#DIV/0!</v>
      </c>
    </row>
    <row r="197" spans="1:10" ht="26.4" x14ac:dyDescent="0.3">
      <c r="A197" s="181" t="s">
        <v>557</v>
      </c>
      <c r="B197" s="181" t="s">
        <v>162</v>
      </c>
      <c r="C197" s="181" t="s">
        <v>114</v>
      </c>
      <c r="D197" s="181" t="s">
        <v>163</v>
      </c>
      <c r="E197" s="182" t="s">
        <v>3</v>
      </c>
      <c r="F197" s="182">
        <v>5</v>
      </c>
      <c r="G197" s="102"/>
      <c r="H197" s="102">
        <f>TRUNC(TRUNC(G197 * J8, 2) + G197, 2)</f>
        <v>0</v>
      </c>
      <c r="I197" s="102">
        <f t="shared" si="2"/>
        <v>0</v>
      </c>
      <c r="J197" s="103" t="e">
        <f>I197 / J7</f>
        <v>#DIV/0!</v>
      </c>
    </row>
    <row r="198" spans="1:10" ht="26.4" x14ac:dyDescent="0.3">
      <c r="A198" s="181" t="s">
        <v>560</v>
      </c>
      <c r="B198" s="181" t="s">
        <v>523</v>
      </c>
      <c r="C198" s="181" t="s">
        <v>114</v>
      </c>
      <c r="D198" s="181" t="s">
        <v>524</v>
      </c>
      <c r="E198" s="182" t="s">
        <v>3</v>
      </c>
      <c r="F198" s="182">
        <v>1</v>
      </c>
      <c r="G198" s="102"/>
      <c r="H198" s="102">
        <f>TRUNC(TRUNC(G198 * J8, 2) + G198, 2)</f>
        <v>0</v>
      </c>
      <c r="I198" s="102">
        <f t="shared" si="2"/>
        <v>0</v>
      </c>
      <c r="J198" s="103" t="e">
        <f>I198 / J7</f>
        <v>#DIV/0!</v>
      </c>
    </row>
    <row r="199" spans="1:10" ht="26.4" x14ac:dyDescent="0.3">
      <c r="A199" s="181" t="s">
        <v>563</v>
      </c>
      <c r="B199" s="181" t="s">
        <v>166</v>
      </c>
      <c r="C199" s="181" t="s">
        <v>114</v>
      </c>
      <c r="D199" s="181" t="s">
        <v>167</v>
      </c>
      <c r="E199" s="182" t="s">
        <v>3</v>
      </c>
      <c r="F199" s="182">
        <v>2</v>
      </c>
      <c r="G199" s="102"/>
      <c r="H199" s="102">
        <f>TRUNC(TRUNC(G199 * J8, 2) + G199, 2)</f>
        <v>0</v>
      </c>
      <c r="I199" s="102">
        <f t="shared" si="2"/>
        <v>0</v>
      </c>
      <c r="J199" s="103" t="e">
        <f>I199 / J7</f>
        <v>#DIV/0!</v>
      </c>
    </row>
    <row r="200" spans="1:10" ht="26.4" x14ac:dyDescent="0.3">
      <c r="A200" s="181" t="s">
        <v>566</v>
      </c>
      <c r="B200" s="181" t="s">
        <v>168</v>
      </c>
      <c r="C200" s="181" t="s">
        <v>114</v>
      </c>
      <c r="D200" s="181" t="s">
        <v>169</v>
      </c>
      <c r="E200" s="182" t="s">
        <v>3</v>
      </c>
      <c r="F200" s="182">
        <v>5</v>
      </c>
      <c r="G200" s="102"/>
      <c r="H200" s="102">
        <f>TRUNC(TRUNC(G200 * J8, 2) + G200, 2)</f>
        <v>0</v>
      </c>
      <c r="I200" s="102">
        <f t="shared" si="2"/>
        <v>0</v>
      </c>
      <c r="J200" s="103" t="e">
        <f>I200 / J7</f>
        <v>#DIV/0!</v>
      </c>
    </row>
    <row r="201" spans="1:10" ht="26.4" x14ac:dyDescent="0.3">
      <c r="A201" s="181" t="s">
        <v>715</v>
      </c>
      <c r="B201" s="181" t="s">
        <v>170</v>
      </c>
      <c r="C201" s="181" t="s">
        <v>114</v>
      </c>
      <c r="D201" s="181" t="s">
        <v>171</v>
      </c>
      <c r="E201" s="182" t="s">
        <v>3</v>
      </c>
      <c r="F201" s="182">
        <v>7</v>
      </c>
      <c r="G201" s="102"/>
      <c r="H201" s="102">
        <f>TRUNC(TRUNC(G201 * J8, 2) + G201, 2)</f>
        <v>0</v>
      </c>
      <c r="I201" s="102">
        <f t="shared" si="2"/>
        <v>0</v>
      </c>
      <c r="J201" s="103" t="e">
        <f>I201 / J7</f>
        <v>#DIV/0!</v>
      </c>
    </row>
    <row r="202" spans="1:10" ht="26.4" x14ac:dyDescent="0.3">
      <c r="A202" s="181" t="s">
        <v>716</v>
      </c>
      <c r="B202" s="181" t="s">
        <v>529</v>
      </c>
      <c r="C202" s="181" t="s">
        <v>114</v>
      </c>
      <c r="D202" s="181" t="s">
        <v>530</v>
      </c>
      <c r="E202" s="182" t="s">
        <v>3</v>
      </c>
      <c r="F202" s="182">
        <v>1</v>
      </c>
      <c r="G202" s="102"/>
      <c r="H202" s="102">
        <f>TRUNC(TRUNC(G202 * J8, 2) + G202, 2)</f>
        <v>0</v>
      </c>
      <c r="I202" s="102">
        <f t="shared" si="2"/>
        <v>0</v>
      </c>
      <c r="J202" s="103" t="e">
        <f>I202 / J7</f>
        <v>#DIV/0!</v>
      </c>
    </row>
    <row r="203" spans="1:10" ht="26.4" x14ac:dyDescent="0.3">
      <c r="A203" s="181" t="s">
        <v>717</v>
      </c>
      <c r="B203" s="181" t="s">
        <v>531</v>
      </c>
      <c r="C203" s="181" t="s">
        <v>114</v>
      </c>
      <c r="D203" s="181" t="s">
        <v>532</v>
      </c>
      <c r="E203" s="182" t="s">
        <v>3</v>
      </c>
      <c r="F203" s="182">
        <v>1</v>
      </c>
      <c r="G203" s="102"/>
      <c r="H203" s="102">
        <f>TRUNC(TRUNC(G203 * J8, 2) + G203, 2)</f>
        <v>0</v>
      </c>
      <c r="I203" s="102">
        <f t="shared" ref="I203:I238" si="3">TRUNC(F203 * H203,2)</f>
        <v>0</v>
      </c>
      <c r="J203" s="103" t="e">
        <f>I203 / J7</f>
        <v>#DIV/0!</v>
      </c>
    </row>
    <row r="204" spans="1:10" ht="26.4" x14ac:dyDescent="0.3">
      <c r="A204" s="181" t="s">
        <v>718</v>
      </c>
      <c r="B204" s="181" t="s">
        <v>533</v>
      </c>
      <c r="C204" s="181" t="s">
        <v>114</v>
      </c>
      <c r="D204" s="181" t="s">
        <v>534</v>
      </c>
      <c r="E204" s="182" t="s">
        <v>3</v>
      </c>
      <c r="F204" s="182">
        <v>5</v>
      </c>
      <c r="G204" s="102"/>
      <c r="H204" s="102">
        <f>TRUNC(TRUNC(G204 * J8, 2) + G204, 2)</f>
        <v>0</v>
      </c>
      <c r="I204" s="102">
        <f t="shared" si="3"/>
        <v>0</v>
      </c>
      <c r="J204" s="103" t="e">
        <f>I204 / J7</f>
        <v>#DIV/0!</v>
      </c>
    </row>
    <row r="205" spans="1:10" x14ac:dyDescent="0.3">
      <c r="A205" s="181" t="s">
        <v>719</v>
      </c>
      <c r="B205" s="181" t="s">
        <v>535</v>
      </c>
      <c r="C205" s="181" t="s">
        <v>137</v>
      </c>
      <c r="D205" s="181" t="s">
        <v>536</v>
      </c>
      <c r="E205" s="182" t="s">
        <v>3</v>
      </c>
      <c r="F205" s="182">
        <v>2</v>
      </c>
      <c r="G205" s="102"/>
      <c r="H205" s="102">
        <f>TRUNC(TRUNC(G205 * J8, 2) + G205, 2)</f>
        <v>0</v>
      </c>
      <c r="I205" s="102">
        <f t="shared" si="3"/>
        <v>0</v>
      </c>
      <c r="J205" s="103" t="e">
        <f>I205 / J7</f>
        <v>#DIV/0!</v>
      </c>
    </row>
    <row r="206" spans="1:10" x14ac:dyDescent="0.3">
      <c r="A206" s="181" t="s">
        <v>720</v>
      </c>
      <c r="B206" s="181" t="s">
        <v>537</v>
      </c>
      <c r="C206" s="181" t="s">
        <v>127</v>
      </c>
      <c r="D206" s="181" t="s">
        <v>538</v>
      </c>
      <c r="E206" s="182" t="s">
        <v>129</v>
      </c>
      <c r="F206" s="182">
        <v>1</v>
      </c>
      <c r="G206" s="102"/>
      <c r="H206" s="102">
        <f>TRUNC(TRUNC(G206 * J8, 2) + G206, 2)</f>
        <v>0</v>
      </c>
      <c r="I206" s="102">
        <f t="shared" si="3"/>
        <v>0</v>
      </c>
      <c r="J206" s="103" t="e">
        <f>I206 / J7</f>
        <v>#DIV/0!</v>
      </c>
    </row>
    <row r="207" spans="1:10" x14ac:dyDescent="0.3">
      <c r="A207" s="181" t="s">
        <v>721</v>
      </c>
      <c r="B207" s="181" t="s">
        <v>539</v>
      </c>
      <c r="C207" s="181" t="s">
        <v>137</v>
      </c>
      <c r="D207" s="181" t="s">
        <v>540</v>
      </c>
      <c r="E207" s="182" t="s">
        <v>3</v>
      </c>
      <c r="F207" s="182">
        <v>40</v>
      </c>
      <c r="G207" s="102"/>
      <c r="H207" s="102">
        <f>TRUNC(TRUNC(G207 * J8, 2) + G207, 2)</f>
        <v>0</v>
      </c>
      <c r="I207" s="102">
        <f t="shared" si="3"/>
        <v>0</v>
      </c>
      <c r="J207" s="103" t="e">
        <f>I207 / J7</f>
        <v>#DIV/0!</v>
      </c>
    </row>
    <row r="208" spans="1:10" x14ac:dyDescent="0.3">
      <c r="A208" s="179" t="s">
        <v>569</v>
      </c>
      <c r="B208" s="179" t="s">
        <v>284</v>
      </c>
      <c r="C208" s="179"/>
      <c r="D208" s="179" t="s">
        <v>280</v>
      </c>
      <c r="E208" s="180"/>
      <c r="F208" s="180">
        <v>1</v>
      </c>
      <c r="G208" s="86"/>
      <c r="H208" s="100">
        <f>I209 + I210 + I211 + I212 + I213 + I214 + I215 + I216 + I217</f>
        <v>0</v>
      </c>
      <c r="I208" s="100">
        <f t="shared" si="3"/>
        <v>0</v>
      </c>
      <c r="J208" s="101" t="e">
        <f>I208 / J7</f>
        <v>#DIV/0!</v>
      </c>
    </row>
    <row r="209" spans="1:10" ht="79.2" x14ac:dyDescent="0.3">
      <c r="A209" s="181" t="s">
        <v>570</v>
      </c>
      <c r="B209" s="181" t="s">
        <v>543</v>
      </c>
      <c r="C209" s="181" t="s">
        <v>114</v>
      </c>
      <c r="D209" s="181" t="s">
        <v>544</v>
      </c>
      <c r="E209" s="182" t="s">
        <v>3</v>
      </c>
      <c r="F209" s="182">
        <v>96</v>
      </c>
      <c r="G209" s="102"/>
      <c r="H209" s="102">
        <f>TRUNC(TRUNC(G209 * J8, 2) + G209, 2)</f>
        <v>0</v>
      </c>
      <c r="I209" s="102">
        <f t="shared" si="3"/>
        <v>0</v>
      </c>
      <c r="J209" s="103" t="e">
        <f>I209 / J7</f>
        <v>#DIV/0!</v>
      </c>
    </row>
    <row r="210" spans="1:10" ht="105.6" x14ac:dyDescent="0.3">
      <c r="A210" s="181" t="s">
        <v>573</v>
      </c>
      <c r="B210" s="181" t="s">
        <v>546</v>
      </c>
      <c r="C210" s="181" t="s">
        <v>114</v>
      </c>
      <c r="D210" s="181" t="s">
        <v>547</v>
      </c>
      <c r="E210" s="182" t="s">
        <v>3</v>
      </c>
      <c r="F210" s="182">
        <v>34</v>
      </c>
      <c r="G210" s="102"/>
      <c r="H210" s="102">
        <f>TRUNC(TRUNC(G210 * J8, 2) + G210, 2)</f>
        <v>0</v>
      </c>
      <c r="I210" s="102">
        <f t="shared" si="3"/>
        <v>0</v>
      </c>
      <c r="J210" s="103" t="e">
        <f>I210 / J7</f>
        <v>#DIV/0!</v>
      </c>
    </row>
    <row r="211" spans="1:10" ht="105.6" x14ac:dyDescent="0.3">
      <c r="A211" s="181" t="s">
        <v>576</v>
      </c>
      <c r="B211" s="181" t="s">
        <v>549</v>
      </c>
      <c r="C211" s="181" t="s">
        <v>114</v>
      </c>
      <c r="D211" s="181" t="s">
        <v>550</v>
      </c>
      <c r="E211" s="182" t="s">
        <v>3</v>
      </c>
      <c r="F211" s="182">
        <v>33</v>
      </c>
      <c r="G211" s="102"/>
      <c r="H211" s="102">
        <f>TRUNC(TRUNC(G211 * J8, 2) + G211, 2)</f>
        <v>0</v>
      </c>
      <c r="I211" s="102">
        <f t="shared" si="3"/>
        <v>0</v>
      </c>
      <c r="J211" s="103" t="e">
        <f>I211 / J7</f>
        <v>#DIV/0!</v>
      </c>
    </row>
    <row r="212" spans="1:10" ht="39.6" x14ac:dyDescent="0.3">
      <c r="A212" s="181" t="s">
        <v>579</v>
      </c>
      <c r="B212" s="181" t="s">
        <v>552</v>
      </c>
      <c r="C212" s="181" t="s">
        <v>114</v>
      </c>
      <c r="D212" s="181" t="s">
        <v>553</v>
      </c>
      <c r="E212" s="182" t="s">
        <v>3</v>
      </c>
      <c r="F212" s="182">
        <v>19</v>
      </c>
      <c r="G212" s="102"/>
      <c r="H212" s="102">
        <f>TRUNC(TRUNC(G212 * J8, 2) + G212, 2)</f>
        <v>0</v>
      </c>
      <c r="I212" s="102">
        <f t="shared" si="3"/>
        <v>0</v>
      </c>
      <c r="J212" s="103" t="e">
        <f>I212 / J7</f>
        <v>#DIV/0!</v>
      </c>
    </row>
    <row r="213" spans="1:10" x14ac:dyDescent="0.3">
      <c r="A213" s="181" t="s">
        <v>722</v>
      </c>
      <c r="B213" s="181" t="s">
        <v>555</v>
      </c>
      <c r="C213" s="181" t="s">
        <v>137</v>
      </c>
      <c r="D213" s="181" t="s">
        <v>556</v>
      </c>
      <c r="E213" s="182" t="s">
        <v>3</v>
      </c>
      <c r="F213" s="182">
        <v>16</v>
      </c>
      <c r="G213" s="102"/>
      <c r="H213" s="102">
        <f>TRUNC(TRUNC(G213 * J8, 2) + G213, 2)</f>
        <v>0</v>
      </c>
      <c r="I213" s="102">
        <f t="shared" si="3"/>
        <v>0</v>
      </c>
      <c r="J213" s="103" t="e">
        <f>I213 / J7</f>
        <v>#DIV/0!</v>
      </c>
    </row>
    <row r="214" spans="1:10" ht="26.4" x14ac:dyDescent="0.3">
      <c r="A214" s="181" t="s">
        <v>723</v>
      </c>
      <c r="B214" s="181" t="s">
        <v>558</v>
      </c>
      <c r="C214" s="181" t="s">
        <v>137</v>
      </c>
      <c r="D214" s="181" t="s">
        <v>559</v>
      </c>
      <c r="E214" s="182" t="s">
        <v>3</v>
      </c>
      <c r="F214" s="182">
        <v>31</v>
      </c>
      <c r="G214" s="102"/>
      <c r="H214" s="102">
        <f>TRUNC(TRUNC(G214 * J8, 2) + G214, 2)</f>
        <v>0</v>
      </c>
      <c r="I214" s="102">
        <f t="shared" si="3"/>
        <v>0</v>
      </c>
      <c r="J214" s="103" t="e">
        <f>I214 / J7</f>
        <v>#DIV/0!</v>
      </c>
    </row>
    <row r="215" spans="1:10" ht="39.6" x14ac:dyDescent="0.3">
      <c r="A215" s="181" t="s">
        <v>724</v>
      </c>
      <c r="B215" s="181" t="s">
        <v>561</v>
      </c>
      <c r="C215" s="181" t="s">
        <v>137</v>
      </c>
      <c r="D215" s="181" t="s">
        <v>562</v>
      </c>
      <c r="E215" s="182" t="s">
        <v>3</v>
      </c>
      <c r="F215" s="182">
        <v>4</v>
      </c>
      <c r="G215" s="102"/>
      <c r="H215" s="102">
        <f>TRUNC(TRUNC(G215 * J8, 2) + G215, 2)</f>
        <v>0</v>
      </c>
      <c r="I215" s="102">
        <f t="shared" si="3"/>
        <v>0</v>
      </c>
      <c r="J215" s="103" t="e">
        <f>I215 / J7</f>
        <v>#DIV/0!</v>
      </c>
    </row>
    <row r="216" spans="1:10" ht="26.4" x14ac:dyDescent="0.3">
      <c r="A216" s="181" t="s">
        <v>725</v>
      </c>
      <c r="B216" s="181" t="s">
        <v>564</v>
      </c>
      <c r="C216" s="181" t="s">
        <v>137</v>
      </c>
      <c r="D216" s="181" t="s">
        <v>565</v>
      </c>
      <c r="E216" s="182" t="s">
        <v>3</v>
      </c>
      <c r="F216" s="182">
        <v>15</v>
      </c>
      <c r="G216" s="102"/>
      <c r="H216" s="102">
        <f>TRUNC(TRUNC(G216 * J8, 2) + G216, 2)</f>
        <v>0</v>
      </c>
      <c r="I216" s="102">
        <f t="shared" si="3"/>
        <v>0</v>
      </c>
      <c r="J216" s="103" t="e">
        <f>I216 / J7</f>
        <v>#DIV/0!</v>
      </c>
    </row>
    <row r="217" spans="1:10" ht="26.4" x14ac:dyDescent="0.3">
      <c r="A217" s="181" t="s">
        <v>726</v>
      </c>
      <c r="B217" s="181" t="s">
        <v>567</v>
      </c>
      <c r="C217" s="181" t="s">
        <v>137</v>
      </c>
      <c r="D217" s="181" t="s">
        <v>568</v>
      </c>
      <c r="E217" s="182" t="s">
        <v>3</v>
      </c>
      <c r="F217" s="182">
        <v>11</v>
      </c>
      <c r="G217" s="102"/>
      <c r="H217" s="102">
        <f>TRUNC(TRUNC(G217 * J8, 2) + G217, 2)</f>
        <v>0</v>
      </c>
      <c r="I217" s="102">
        <f t="shared" si="3"/>
        <v>0</v>
      </c>
      <c r="J217" s="103" t="e">
        <f>I217 / J7</f>
        <v>#DIV/0!</v>
      </c>
    </row>
    <row r="218" spans="1:10" x14ac:dyDescent="0.3">
      <c r="A218" s="179" t="s">
        <v>582</v>
      </c>
      <c r="B218" s="179" t="s">
        <v>284</v>
      </c>
      <c r="C218" s="179"/>
      <c r="D218" s="179" t="s">
        <v>75</v>
      </c>
      <c r="E218" s="180"/>
      <c r="F218" s="180">
        <v>1</v>
      </c>
      <c r="G218" s="86"/>
      <c r="H218" s="100">
        <f>I219 + I220 + I221 + I222 + I223 + I224 + I225 + I226 + I227 + I228 + I229 + I230</f>
        <v>0</v>
      </c>
      <c r="I218" s="100">
        <f t="shared" si="3"/>
        <v>0</v>
      </c>
      <c r="J218" s="101" t="e">
        <f>I218 / J7</f>
        <v>#DIV/0!</v>
      </c>
    </row>
    <row r="219" spans="1:10" ht="52.8" x14ac:dyDescent="0.3">
      <c r="A219" s="181" t="s">
        <v>583</v>
      </c>
      <c r="B219" s="181" t="s">
        <v>571</v>
      </c>
      <c r="C219" s="181" t="s">
        <v>111</v>
      </c>
      <c r="D219" s="181" t="s">
        <v>572</v>
      </c>
      <c r="E219" s="182" t="s">
        <v>129</v>
      </c>
      <c r="F219" s="182">
        <v>7</v>
      </c>
      <c r="G219" s="102"/>
      <c r="H219" s="102">
        <f>TRUNC(TRUNC(G219 * J8, 2) + G219, 2)</f>
        <v>0</v>
      </c>
      <c r="I219" s="102">
        <f t="shared" si="3"/>
        <v>0</v>
      </c>
      <c r="J219" s="103" t="e">
        <f>I219 / J7</f>
        <v>#DIV/0!</v>
      </c>
    </row>
    <row r="220" spans="1:10" ht="52.8" x14ac:dyDescent="0.3">
      <c r="A220" s="181" t="s">
        <v>586</v>
      </c>
      <c r="B220" s="181" t="s">
        <v>574</v>
      </c>
      <c r="C220" s="181" t="s">
        <v>111</v>
      </c>
      <c r="D220" s="181" t="s">
        <v>575</v>
      </c>
      <c r="E220" s="182" t="s">
        <v>129</v>
      </c>
      <c r="F220" s="182">
        <v>4</v>
      </c>
      <c r="G220" s="102"/>
      <c r="H220" s="102">
        <f>TRUNC(TRUNC(G220 * J8, 2) + G220, 2)</f>
        <v>0</v>
      </c>
      <c r="I220" s="102">
        <f t="shared" si="3"/>
        <v>0</v>
      </c>
      <c r="J220" s="103" t="e">
        <f>I220 / J7</f>
        <v>#DIV/0!</v>
      </c>
    </row>
    <row r="221" spans="1:10" ht="39.6" x14ac:dyDescent="0.3">
      <c r="A221" s="181" t="s">
        <v>588</v>
      </c>
      <c r="B221" s="181" t="s">
        <v>577</v>
      </c>
      <c r="C221" s="181" t="s">
        <v>114</v>
      </c>
      <c r="D221" s="181" t="s">
        <v>578</v>
      </c>
      <c r="E221" s="182" t="s">
        <v>3</v>
      </c>
      <c r="F221" s="182">
        <v>1</v>
      </c>
      <c r="G221" s="102"/>
      <c r="H221" s="102">
        <f>TRUNC(TRUNC(G221 * J8, 2) + G221, 2)</f>
        <v>0</v>
      </c>
      <c r="I221" s="102">
        <f t="shared" si="3"/>
        <v>0</v>
      </c>
      <c r="J221" s="103" t="e">
        <f>I221 / J7</f>
        <v>#DIV/0!</v>
      </c>
    </row>
    <row r="222" spans="1:10" ht="39.6" x14ac:dyDescent="0.3">
      <c r="A222" s="181" t="s">
        <v>591</v>
      </c>
      <c r="B222" s="181" t="s">
        <v>580</v>
      </c>
      <c r="C222" s="181" t="s">
        <v>114</v>
      </c>
      <c r="D222" s="181" t="s">
        <v>581</v>
      </c>
      <c r="E222" s="182" t="s">
        <v>3</v>
      </c>
      <c r="F222" s="182">
        <v>1</v>
      </c>
      <c r="G222" s="102"/>
      <c r="H222" s="102">
        <f>TRUNC(TRUNC(G222 * J8, 2) + G222, 2)</f>
        <v>0</v>
      </c>
      <c r="I222" s="102">
        <f t="shared" si="3"/>
        <v>0</v>
      </c>
      <c r="J222" s="103" t="e">
        <f>I222 / J7</f>
        <v>#DIV/0!</v>
      </c>
    </row>
    <row r="223" spans="1:10" ht="39.6" x14ac:dyDescent="0.3">
      <c r="A223" s="181" t="s">
        <v>594</v>
      </c>
      <c r="B223" s="181" t="s">
        <v>735</v>
      </c>
      <c r="C223" s="181" t="s">
        <v>111</v>
      </c>
      <c r="D223" s="181" t="s">
        <v>736</v>
      </c>
      <c r="E223" s="182" t="s">
        <v>129</v>
      </c>
      <c r="F223" s="182">
        <v>2</v>
      </c>
      <c r="G223" s="102"/>
      <c r="H223" s="102">
        <f>TRUNC(TRUNC(G223 * J8, 2) + G223, 2)</f>
        <v>0</v>
      </c>
      <c r="I223" s="102">
        <f t="shared" si="3"/>
        <v>0</v>
      </c>
      <c r="J223" s="103" t="e">
        <f>I223 / J7</f>
        <v>#DIV/0!</v>
      </c>
    </row>
    <row r="224" spans="1:10" x14ac:dyDescent="0.3">
      <c r="A224" s="181" t="s">
        <v>737</v>
      </c>
      <c r="B224" s="181" t="s">
        <v>765</v>
      </c>
      <c r="C224" s="181" t="s">
        <v>127</v>
      </c>
      <c r="D224" s="181" t="s">
        <v>766</v>
      </c>
      <c r="E224" s="182" t="s">
        <v>129</v>
      </c>
      <c r="F224" s="182">
        <v>1</v>
      </c>
      <c r="G224" s="102"/>
      <c r="H224" s="102">
        <f>TRUNC(TRUNC(G224 * J8, 2) + G224, 2)</f>
        <v>0</v>
      </c>
      <c r="I224" s="102">
        <f t="shared" si="3"/>
        <v>0</v>
      </c>
      <c r="J224" s="103" t="e">
        <f>I224 / J7</f>
        <v>#DIV/0!</v>
      </c>
    </row>
    <row r="225" spans="1:11" ht="26.4" x14ac:dyDescent="0.3">
      <c r="A225" s="181" t="s">
        <v>738</v>
      </c>
      <c r="B225" s="181" t="s">
        <v>739</v>
      </c>
      <c r="C225" s="181" t="s">
        <v>111</v>
      </c>
      <c r="D225" s="181" t="s">
        <v>740</v>
      </c>
      <c r="E225" s="182" t="s">
        <v>129</v>
      </c>
      <c r="F225" s="182">
        <v>4</v>
      </c>
      <c r="G225" s="102"/>
      <c r="H225" s="102">
        <f>TRUNC(TRUNC(G225 * J8, 2) + G225, 2)</f>
        <v>0</v>
      </c>
      <c r="I225" s="102">
        <f t="shared" si="3"/>
        <v>0</v>
      </c>
      <c r="J225" s="103" t="e">
        <f>I225 / J7</f>
        <v>#DIV/0!</v>
      </c>
    </row>
    <row r="226" spans="1:11" ht="26.4" x14ac:dyDescent="0.3">
      <c r="A226" s="181" t="s">
        <v>741</v>
      </c>
      <c r="B226" s="181" t="s">
        <v>742</v>
      </c>
      <c r="C226" s="181" t="s">
        <v>137</v>
      </c>
      <c r="D226" s="181" t="s">
        <v>743</v>
      </c>
      <c r="E226" s="182" t="s">
        <v>3</v>
      </c>
      <c r="F226" s="182">
        <v>4</v>
      </c>
      <c r="G226" s="102"/>
      <c r="H226" s="102">
        <f>TRUNC(TRUNC(G226 * J8, 2) + G226, 2)</f>
        <v>0</v>
      </c>
      <c r="I226" s="102">
        <f t="shared" si="3"/>
        <v>0</v>
      </c>
      <c r="J226" s="103" t="e">
        <f>I226 / J7</f>
        <v>#DIV/0!</v>
      </c>
    </row>
    <row r="227" spans="1:11" ht="26.4" x14ac:dyDescent="0.3">
      <c r="A227" s="181" t="s">
        <v>744</v>
      </c>
      <c r="B227" s="181" t="s">
        <v>745</v>
      </c>
      <c r="C227" s="181" t="s">
        <v>111</v>
      </c>
      <c r="D227" s="181" t="s">
        <v>746</v>
      </c>
      <c r="E227" s="182" t="s">
        <v>129</v>
      </c>
      <c r="F227" s="182">
        <v>2</v>
      </c>
      <c r="G227" s="102"/>
      <c r="H227" s="102">
        <f>TRUNC(TRUNC(G227 * J8, 2) + G227, 2)</f>
        <v>0</v>
      </c>
      <c r="I227" s="102">
        <f t="shared" si="3"/>
        <v>0</v>
      </c>
      <c r="J227" s="103" t="e">
        <f>I227 / J7</f>
        <v>#DIV/0!</v>
      </c>
    </row>
    <row r="228" spans="1:11" x14ac:dyDescent="0.3">
      <c r="A228" s="181" t="s">
        <v>747</v>
      </c>
      <c r="B228" s="181" t="s">
        <v>748</v>
      </c>
      <c r="C228" s="181" t="s">
        <v>137</v>
      </c>
      <c r="D228" s="181" t="s">
        <v>749</v>
      </c>
      <c r="E228" s="182" t="s">
        <v>3</v>
      </c>
      <c r="F228" s="182">
        <v>2</v>
      </c>
      <c r="G228" s="102"/>
      <c r="H228" s="102">
        <f>TRUNC(TRUNC(G228 * J8, 2) + G228, 2)</f>
        <v>0</v>
      </c>
      <c r="I228" s="102">
        <f t="shared" si="3"/>
        <v>0</v>
      </c>
      <c r="J228" s="103" t="e">
        <f>I228 / J7</f>
        <v>#DIV/0!</v>
      </c>
    </row>
    <row r="229" spans="1:11" ht="39.6" x14ac:dyDescent="0.3">
      <c r="A229" s="181" t="s">
        <v>750</v>
      </c>
      <c r="B229" s="181" t="s">
        <v>751</v>
      </c>
      <c r="C229" s="181" t="s">
        <v>114</v>
      </c>
      <c r="D229" s="181" t="s">
        <v>752</v>
      </c>
      <c r="E229" s="182" t="s">
        <v>3</v>
      </c>
      <c r="F229" s="182">
        <v>1</v>
      </c>
      <c r="G229" s="102"/>
      <c r="H229" s="102">
        <f>TRUNC(TRUNC(G229 * J8, 2) + G229, 2)</f>
        <v>0</v>
      </c>
      <c r="I229" s="102">
        <f t="shared" si="3"/>
        <v>0</v>
      </c>
      <c r="J229" s="103" t="e">
        <f>I229 / J7</f>
        <v>#DIV/0!</v>
      </c>
    </row>
    <row r="230" spans="1:11" ht="26.4" x14ac:dyDescent="0.3">
      <c r="A230" s="181" t="s">
        <v>753</v>
      </c>
      <c r="B230" s="181" t="s">
        <v>754</v>
      </c>
      <c r="C230" s="181" t="s">
        <v>111</v>
      </c>
      <c r="D230" s="181" t="s">
        <v>755</v>
      </c>
      <c r="E230" s="182" t="s">
        <v>129</v>
      </c>
      <c r="F230" s="182">
        <v>1</v>
      </c>
      <c r="G230" s="102"/>
      <c r="H230" s="102">
        <f>TRUNC(TRUNC(G230 * J8, 2) + G230, 2)</f>
        <v>0</v>
      </c>
      <c r="I230" s="102">
        <f t="shared" si="3"/>
        <v>0</v>
      </c>
      <c r="J230" s="103" t="e">
        <f>I230 / J7</f>
        <v>#DIV/0!</v>
      </c>
    </row>
    <row r="231" spans="1:11" x14ac:dyDescent="0.3">
      <c r="A231" s="179" t="s">
        <v>597</v>
      </c>
      <c r="B231" s="179" t="s">
        <v>284</v>
      </c>
      <c r="C231" s="179"/>
      <c r="D231" s="179" t="s">
        <v>90</v>
      </c>
      <c r="E231" s="180"/>
      <c r="F231" s="180">
        <v>1</v>
      </c>
      <c r="G231" s="86"/>
      <c r="H231" s="100">
        <f>I232 + I233 + I234 + I235 + I236</f>
        <v>0</v>
      </c>
      <c r="I231" s="100">
        <f t="shared" si="3"/>
        <v>0</v>
      </c>
      <c r="J231" s="101" t="e">
        <f>I231 / J7</f>
        <v>#DIV/0!</v>
      </c>
    </row>
    <row r="232" spans="1:11" x14ac:dyDescent="0.3">
      <c r="A232" s="181" t="s">
        <v>598</v>
      </c>
      <c r="B232" s="181" t="s">
        <v>584</v>
      </c>
      <c r="C232" s="181" t="s">
        <v>111</v>
      </c>
      <c r="D232" s="181" t="s">
        <v>585</v>
      </c>
      <c r="E232" s="182" t="s">
        <v>2</v>
      </c>
      <c r="F232" s="182">
        <v>19.8</v>
      </c>
      <c r="G232" s="102"/>
      <c r="H232" s="102">
        <f>TRUNC(TRUNC(G232 * J8, 2) + G232, 2)</f>
        <v>0</v>
      </c>
      <c r="I232" s="102">
        <f t="shared" si="3"/>
        <v>0</v>
      </c>
      <c r="J232" s="103" t="e">
        <f>I232 / J7</f>
        <v>#DIV/0!</v>
      </c>
    </row>
    <row r="233" spans="1:11" ht="26.4" x14ac:dyDescent="0.3">
      <c r="A233" s="181" t="s">
        <v>727</v>
      </c>
      <c r="B233" s="181" t="s">
        <v>587</v>
      </c>
      <c r="C233" s="181" t="s">
        <v>111</v>
      </c>
      <c r="D233" s="181" t="s">
        <v>173</v>
      </c>
      <c r="E233" s="182" t="s">
        <v>2</v>
      </c>
      <c r="F233" s="182">
        <v>20.3</v>
      </c>
      <c r="G233" s="102"/>
      <c r="H233" s="102">
        <f>TRUNC(TRUNC(G233 * J8, 2) + G233, 2)</f>
        <v>0</v>
      </c>
      <c r="I233" s="102">
        <f t="shared" si="3"/>
        <v>0</v>
      </c>
      <c r="J233" s="103" t="e">
        <f>I233 / J7</f>
        <v>#DIV/0!</v>
      </c>
    </row>
    <row r="234" spans="1:11" ht="26.4" x14ac:dyDescent="0.3">
      <c r="A234" s="181" t="s">
        <v>728</v>
      </c>
      <c r="B234" s="181" t="s">
        <v>589</v>
      </c>
      <c r="C234" s="181" t="s">
        <v>137</v>
      </c>
      <c r="D234" s="181" t="s">
        <v>590</v>
      </c>
      <c r="E234" s="182" t="s">
        <v>3</v>
      </c>
      <c r="F234" s="182">
        <v>3</v>
      </c>
      <c r="G234" s="102"/>
      <c r="H234" s="102">
        <f>TRUNC(TRUNC(G234 * J8, 2) + G234, 2)</f>
        <v>0</v>
      </c>
      <c r="I234" s="102">
        <f t="shared" si="3"/>
        <v>0</v>
      </c>
      <c r="J234" s="103" t="e">
        <f>I234 / J7</f>
        <v>#DIV/0!</v>
      </c>
    </row>
    <row r="235" spans="1:11" ht="26.4" x14ac:dyDescent="0.3">
      <c r="A235" s="181" t="s">
        <v>729</v>
      </c>
      <c r="B235" s="181" t="s">
        <v>592</v>
      </c>
      <c r="C235" s="181" t="s">
        <v>137</v>
      </c>
      <c r="D235" s="181" t="s">
        <v>593</v>
      </c>
      <c r="E235" s="182" t="s">
        <v>3</v>
      </c>
      <c r="F235" s="182">
        <v>7</v>
      </c>
      <c r="G235" s="102"/>
      <c r="H235" s="102">
        <f>TRUNC(TRUNC(G235 * J8, 2) + G235, 2)</f>
        <v>0</v>
      </c>
      <c r="I235" s="102">
        <f t="shared" si="3"/>
        <v>0</v>
      </c>
      <c r="J235" s="103" t="e">
        <f>I235 / J7</f>
        <v>#DIV/0!</v>
      </c>
    </row>
    <row r="236" spans="1:11" x14ac:dyDescent="0.3">
      <c r="A236" s="181" t="s">
        <v>730</v>
      </c>
      <c r="B236" s="181" t="s">
        <v>595</v>
      </c>
      <c r="C236" s="181" t="s">
        <v>137</v>
      </c>
      <c r="D236" s="181" t="s">
        <v>596</v>
      </c>
      <c r="E236" s="182" t="s">
        <v>3</v>
      </c>
      <c r="F236" s="182">
        <v>5</v>
      </c>
      <c r="G236" s="102"/>
      <c r="H236" s="102">
        <f>TRUNC(TRUNC(G236 * J8, 2) + G236, 2)</f>
        <v>0</v>
      </c>
      <c r="I236" s="102">
        <f t="shared" si="3"/>
        <v>0</v>
      </c>
      <c r="J236" s="103" t="e">
        <f>I236 / J7</f>
        <v>#DIV/0!</v>
      </c>
    </row>
    <row r="237" spans="1:11" x14ac:dyDescent="0.3">
      <c r="A237" s="179" t="s">
        <v>614</v>
      </c>
      <c r="B237" s="179" t="s">
        <v>284</v>
      </c>
      <c r="C237" s="179"/>
      <c r="D237" s="179" t="s">
        <v>281</v>
      </c>
      <c r="E237" s="180"/>
      <c r="F237" s="180">
        <v>1</v>
      </c>
      <c r="G237" s="86"/>
      <c r="H237" s="100">
        <f>I238</f>
        <v>0</v>
      </c>
      <c r="I237" s="100">
        <f t="shared" si="3"/>
        <v>0</v>
      </c>
      <c r="J237" s="101" t="e">
        <f>I237 / J7</f>
        <v>#DIV/0!</v>
      </c>
    </row>
    <row r="238" spans="1:11" x14ac:dyDescent="0.3">
      <c r="A238" s="181" t="s">
        <v>731</v>
      </c>
      <c r="B238" s="181" t="s">
        <v>216</v>
      </c>
      <c r="C238" s="181" t="s">
        <v>114</v>
      </c>
      <c r="D238" s="181" t="s">
        <v>217</v>
      </c>
      <c r="E238" s="182" t="s">
        <v>2</v>
      </c>
      <c r="F238" s="182">
        <v>1568.15</v>
      </c>
      <c r="G238" s="102"/>
      <c r="H238" s="102">
        <f>TRUNC(TRUNC(G238 * J8, 2) + G238, 2)</f>
        <v>0</v>
      </c>
      <c r="I238" s="102">
        <f t="shared" si="3"/>
        <v>0</v>
      </c>
      <c r="J238" s="103" t="e">
        <f>I238 / J7</f>
        <v>#DIV/0!</v>
      </c>
    </row>
    <row r="239" spans="1:11" s="2" customFormat="1" ht="12" customHeight="1" x14ac:dyDescent="0.25">
      <c r="A239" s="133"/>
      <c r="B239" s="133"/>
      <c r="C239" s="133"/>
      <c r="D239" s="76"/>
      <c r="E239" s="77"/>
      <c r="F239" s="3"/>
      <c r="G239" s="76"/>
      <c r="H239" s="76"/>
      <c r="I239" s="76"/>
      <c r="J239" s="79"/>
      <c r="K239" s="1"/>
    </row>
    <row r="240" spans="1:11" ht="19.5" customHeight="1" x14ac:dyDescent="0.3">
      <c r="F240" s="114" t="s">
        <v>100</v>
      </c>
      <c r="G240" s="114"/>
      <c r="H240" s="113"/>
      <c r="I240" s="114"/>
      <c r="J240" s="114"/>
    </row>
    <row r="241" spans="6:10" ht="19.5" customHeight="1" x14ac:dyDescent="0.3">
      <c r="F241" s="114" t="s">
        <v>101</v>
      </c>
      <c r="G241" s="114"/>
      <c r="H241" s="113"/>
      <c r="I241" s="114"/>
      <c r="J241" s="114"/>
    </row>
    <row r="242" spans="6:10" ht="19.5" customHeight="1" x14ac:dyDescent="0.3">
      <c r="F242" s="114" t="s">
        <v>102</v>
      </c>
      <c r="G242" s="114"/>
      <c r="H242" s="113"/>
      <c r="I242" s="114"/>
      <c r="J242" s="114"/>
    </row>
    <row r="243" spans="6:10" x14ac:dyDescent="0.3">
      <c r="G243"/>
      <c r="H243"/>
      <c r="I243"/>
      <c r="J243"/>
    </row>
  </sheetData>
  <mergeCells count="17">
    <mergeCell ref="A6:C6"/>
    <mergeCell ref="A1:J1"/>
    <mergeCell ref="E4:G5"/>
    <mergeCell ref="A2:C2"/>
    <mergeCell ref="I4:J4"/>
    <mergeCell ref="I5:J5"/>
    <mergeCell ref="A4:D4"/>
    <mergeCell ref="F242:G242"/>
    <mergeCell ref="H242:J242"/>
    <mergeCell ref="A9:C9"/>
    <mergeCell ref="H7:I7"/>
    <mergeCell ref="H8:I8"/>
    <mergeCell ref="A239:C239"/>
    <mergeCell ref="F240:G240"/>
    <mergeCell ref="H240:J240"/>
    <mergeCell ref="F241:G241"/>
    <mergeCell ref="H241:J241"/>
  </mergeCells>
  <phoneticPr fontId="27" type="noConversion"/>
  <pageMargins left="0.51181102362204722" right="0.51181102362204722" top="0.39370078740157483" bottom="0.39370078740157483" header="0.31496062992125984" footer="0.31496062992125984"/>
  <pageSetup paperSize="9" scale="54" fitToHeight="0" orientation="landscape" horizontalDpi="1200" verticalDpi="1200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F4F55-B49E-48BA-B4EE-AFE522DCD168}">
  <sheetPr>
    <pageSetUpPr fitToPage="1"/>
  </sheetPr>
  <dimension ref="A1:K6"/>
  <sheetViews>
    <sheetView zoomScaleNormal="100" workbookViewId="0">
      <selection activeCell="J3" sqref="J3"/>
    </sheetView>
  </sheetViews>
  <sheetFormatPr defaultRowHeight="14.4" x14ac:dyDescent="0.3"/>
  <cols>
    <col min="1" max="1" width="11.44140625" customWidth="1"/>
    <col min="2" max="2" width="11.44140625" bestFit="1" customWidth="1"/>
    <col min="3" max="3" width="15.109375" bestFit="1" customWidth="1"/>
    <col min="4" max="4" width="68.5546875" bestFit="1" customWidth="1"/>
    <col min="5" max="5" width="12.5546875" customWidth="1"/>
    <col min="6" max="6" width="13.44140625" customWidth="1"/>
    <col min="7" max="7" width="14.33203125" customWidth="1"/>
    <col min="8" max="8" width="13.44140625" customWidth="1"/>
    <col min="9" max="10" width="14.88671875" bestFit="1" customWidth="1"/>
  </cols>
  <sheetData>
    <row r="1" spans="1:11" s="2" customFormat="1" ht="45.75" customHeight="1" x14ac:dyDescent="0.25">
      <c r="A1" s="123" t="s">
        <v>218</v>
      </c>
      <c r="B1" s="123"/>
      <c r="C1" s="123"/>
      <c r="D1" s="123"/>
      <c r="E1" s="123"/>
      <c r="F1" s="123"/>
      <c r="G1" s="123"/>
      <c r="H1" s="123"/>
      <c r="I1" s="123"/>
      <c r="J1" s="123"/>
      <c r="K1" s="1"/>
    </row>
    <row r="2" spans="1:11" s="2" customFormat="1" ht="13.2" x14ac:dyDescent="0.25">
      <c r="A2" s="124"/>
      <c r="B2" s="124"/>
      <c r="C2" s="124"/>
      <c r="D2" s="10"/>
      <c r="E2" s="11"/>
      <c r="F2" s="10"/>
      <c r="I2" s="10"/>
      <c r="J2" s="10"/>
      <c r="K2" s="1"/>
    </row>
    <row r="3" spans="1:11" s="2" customFormat="1" ht="18" customHeight="1" x14ac:dyDescent="0.3">
      <c r="A3" s="83" t="s">
        <v>35</v>
      </c>
      <c r="B3" s="13"/>
      <c r="C3" s="20"/>
      <c r="D3" s="20"/>
      <c r="E3" s="12" t="s">
        <v>36</v>
      </c>
      <c r="F3" s="20"/>
      <c r="G3" s="20"/>
      <c r="H3" s="12" t="s">
        <v>37</v>
      </c>
      <c r="I3" s="110" t="s">
        <v>0</v>
      </c>
      <c r="J3" s="111"/>
    </row>
    <row r="4" spans="1:11" ht="15" customHeight="1" x14ac:dyDescent="0.3">
      <c r="A4" s="125" t="s">
        <v>255</v>
      </c>
      <c r="B4" s="126"/>
      <c r="C4" s="126"/>
      <c r="D4" s="126"/>
      <c r="E4" s="126"/>
      <c r="F4" s="126"/>
      <c r="G4" s="126"/>
      <c r="H4" s="82">
        <v>0.28499999999999998</v>
      </c>
      <c r="I4" s="135" t="s">
        <v>38</v>
      </c>
      <c r="J4" s="136"/>
    </row>
    <row r="5" spans="1:11" ht="42.6" customHeight="1" x14ac:dyDescent="0.3">
      <c r="A5" s="16"/>
      <c r="B5" s="17"/>
      <c r="C5" s="17"/>
      <c r="D5" s="17"/>
      <c r="E5" s="130"/>
      <c r="F5" s="130"/>
      <c r="G5" s="130"/>
      <c r="H5" s="73"/>
      <c r="I5" s="137" t="s">
        <v>252</v>
      </c>
      <c r="J5" s="138"/>
    </row>
    <row r="6" spans="1:11" s="2" customFormat="1" ht="13.2" x14ac:dyDescent="0.25">
      <c r="A6" s="124"/>
      <c r="B6" s="124"/>
      <c r="C6" s="124"/>
      <c r="D6" s="10"/>
      <c r="E6" s="11"/>
      <c r="F6" s="10"/>
      <c r="G6" s="10"/>
      <c r="H6" s="10"/>
      <c r="I6" s="3"/>
      <c r="J6" s="4"/>
      <c r="K6" s="1"/>
    </row>
  </sheetData>
  <mergeCells count="7">
    <mergeCell ref="A6:C6"/>
    <mergeCell ref="A4:D4"/>
    <mergeCell ref="A1:J1"/>
    <mergeCell ref="A2:C2"/>
    <mergeCell ref="E4:G5"/>
    <mergeCell ref="I4:J4"/>
    <mergeCell ref="I5:J5"/>
  </mergeCells>
  <pageMargins left="0.51181102362204722" right="0.51181102362204722" top="0.39370078740157483" bottom="0.39370078740157483" header="0.31496062992125984" footer="0.31496062992125984"/>
  <pageSetup paperSize="9" scale="68" fitToHeight="0" orientation="landscape" horizontalDpi="1200" verticalDpi="1200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FF"/>
    <pageSetUpPr fitToPage="1"/>
  </sheetPr>
  <dimension ref="A1:H26"/>
  <sheetViews>
    <sheetView zoomScaleNormal="100" zoomScalePageLayoutView="40" workbookViewId="0">
      <selection activeCell="B5" sqref="B5"/>
    </sheetView>
  </sheetViews>
  <sheetFormatPr defaultColWidth="9.109375" defaultRowHeight="13.2" x14ac:dyDescent="0.25"/>
  <cols>
    <col min="1" max="1" width="15.88671875" style="19" customWidth="1"/>
    <col min="2" max="2" width="62.109375" style="19" customWidth="1"/>
    <col min="3" max="3" width="23.109375" style="19" customWidth="1"/>
    <col min="4" max="16384" width="9.109375" style="19"/>
  </cols>
  <sheetData>
    <row r="1" spans="1:5" ht="42.75" customHeight="1" x14ac:dyDescent="0.25">
      <c r="A1" s="139" t="s">
        <v>221</v>
      </c>
      <c r="B1" s="140"/>
      <c r="C1" s="141"/>
    </row>
    <row r="2" spans="1:5" ht="12.75" customHeight="1" x14ac:dyDescent="0.25">
      <c r="A2" s="22"/>
      <c r="B2" s="22"/>
      <c r="C2" s="22"/>
    </row>
    <row r="3" spans="1:5" s="26" customFormat="1" ht="19.5" customHeight="1" x14ac:dyDescent="0.3">
      <c r="A3" s="23" t="s">
        <v>35</v>
      </c>
      <c r="B3" s="24"/>
      <c r="C3" s="25"/>
    </row>
    <row r="4" spans="1:5" s="26" customFormat="1" ht="19.5" customHeight="1" x14ac:dyDescent="0.3">
      <c r="A4" s="142" t="s">
        <v>255</v>
      </c>
      <c r="B4" s="143"/>
      <c r="C4" s="144"/>
    </row>
    <row r="5" spans="1:5" s="18" customFormat="1" ht="15" customHeight="1" x14ac:dyDescent="0.25">
      <c r="A5" s="27" t="s">
        <v>31</v>
      </c>
      <c r="B5" s="28"/>
      <c r="C5" s="27" t="s">
        <v>32</v>
      </c>
    </row>
    <row r="6" spans="1:5" ht="8.25" customHeight="1" x14ac:dyDescent="0.25">
      <c r="A6" s="22"/>
      <c r="B6" s="22"/>
      <c r="C6" s="22"/>
    </row>
    <row r="7" spans="1:5" ht="16.5" customHeight="1" x14ac:dyDescent="0.25">
      <c r="A7" s="29" t="s">
        <v>13</v>
      </c>
      <c r="B7" s="29" t="s">
        <v>14</v>
      </c>
      <c r="C7" s="106" t="s">
        <v>15</v>
      </c>
    </row>
    <row r="8" spans="1:5" ht="18.75" customHeight="1" x14ac:dyDescent="0.25">
      <c r="A8" s="29">
        <v>1</v>
      </c>
      <c r="B8" s="30" t="s">
        <v>16</v>
      </c>
      <c r="C8" s="107">
        <v>5.5E-2</v>
      </c>
    </row>
    <row r="9" spans="1:5" ht="18.75" customHeight="1" x14ac:dyDescent="0.25">
      <c r="A9" s="29">
        <v>2</v>
      </c>
      <c r="B9" s="30" t="s">
        <v>17</v>
      </c>
      <c r="C9" s="107">
        <v>8.9599999999999999E-2</v>
      </c>
    </row>
    <row r="10" spans="1:5" ht="18.75" customHeight="1" x14ac:dyDescent="0.25">
      <c r="A10" s="29">
        <v>3</v>
      </c>
      <c r="B10" s="30" t="s">
        <v>18</v>
      </c>
      <c r="C10" s="107">
        <v>1.3899999999999999E-2</v>
      </c>
    </row>
    <row r="11" spans="1:5" ht="18.75" customHeight="1" x14ac:dyDescent="0.25">
      <c r="A11" s="29">
        <v>4</v>
      </c>
      <c r="B11" s="30" t="s">
        <v>19</v>
      </c>
      <c r="C11" s="107">
        <f>SUM(C12:C13)</f>
        <v>2.2699999999999998E-2</v>
      </c>
    </row>
    <row r="12" spans="1:5" ht="18.75" customHeight="1" x14ac:dyDescent="0.25">
      <c r="A12" s="29" t="s">
        <v>4</v>
      </c>
      <c r="B12" s="32" t="s">
        <v>20</v>
      </c>
      <c r="C12" s="108">
        <v>0.01</v>
      </c>
    </row>
    <row r="13" spans="1:5" ht="18.75" customHeight="1" x14ac:dyDescent="0.25">
      <c r="A13" s="29" t="s">
        <v>5</v>
      </c>
      <c r="B13" s="32" t="s">
        <v>21</v>
      </c>
      <c r="C13" s="108">
        <v>1.2699999999999999E-2</v>
      </c>
    </row>
    <row r="14" spans="1:5" ht="18.75" customHeight="1" x14ac:dyDescent="0.25">
      <c r="A14" s="29">
        <v>5</v>
      </c>
      <c r="B14" s="30" t="s">
        <v>22</v>
      </c>
      <c r="C14" s="107">
        <f>SUM(C15:C19)</f>
        <v>7.3499999999999996E-2</v>
      </c>
    </row>
    <row r="15" spans="1:5" ht="18.75" customHeight="1" x14ac:dyDescent="0.25">
      <c r="A15" s="29" t="s">
        <v>6</v>
      </c>
      <c r="B15" s="34" t="s">
        <v>23</v>
      </c>
      <c r="C15" s="108">
        <v>6.4999999999999997E-3</v>
      </c>
    </row>
    <row r="16" spans="1:5" ht="27.75" customHeight="1" x14ac:dyDescent="0.25">
      <c r="A16" s="29" t="s">
        <v>7</v>
      </c>
      <c r="B16" s="35" t="s">
        <v>24</v>
      </c>
      <c r="C16" s="108">
        <v>0.03</v>
      </c>
      <c r="E16" s="36"/>
    </row>
    <row r="17" spans="1:8" ht="18.75" customHeight="1" x14ac:dyDescent="0.25">
      <c r="A17" s="29" t="s">
        <v>8</v>
      </c>
      <c r="B17" s="34" t="s">
        <v>33</v>
      </c>
      <c r="C17" s="108">
        <v>0.01</v>
      </c>
    </row>
    <row r="18" spans="1:8" ht="26.4" x14ac:dyDescent="0.25">
      <c r="A18" s="29" t="s">
        <v>219</v>
      </c>
      <c r="B18" s="34" t="s">
        <v>220</v>
      </c>
      <c r="C18" s="108">
        <v>2.7E-2</v>
      </c>
    </row>
    <row r="19" spans="1:8" ht="7.5" customHeight="1" x14ac:dyDescent="0.25">
      <c r="A19" s="29"/>
      <c r="B19" s="34"/>
      <c r="C19" s="33"/>
    </row>
    <row r="20" spans="1:8" ht="18.75" customHeight="1" x14ac:dyDescent="0.25">
      <c r="A20" s="145" t="s">
        <v>25</v>
      </c>
      <c r="B20" s="145"/>
      <c r="C20" s="31">
        <f>((1+C8+C11)*(1+C10)*(1+C9))/(1-C14)-1</f>
        <v>0.28503417235617912</v>
      </c>
    </row>
    <row r="21" spans="1:8" ht="16.5" customHeight="1" x14ac:dyDescent="0.25">
      <c r="A21" s="37"/>
      <c r="B21" s="37"/>
      <c r="C21" s="37"/>
    </row>
    <row r="22" spans="1:8" ht="21" customHeight="1" x14ac:dyDescent="0.25">
      <c r="A22" s="29" t="s">
        <v>26</v>
      </c>
      <c r="B22" s="145" t="s">
        <v>27</v>
      </c>
      <c r="C22" s="145"/>
    </row>
    <row r="23" spans="1:8" ht="7.5" customHeight="1" x14ac:dyDescent="0.25">
      <c r="A23" s="37"/>
      <c r="B23" s="37"/>
      <c r="C23" s="37"/>
    </row>
    <row r="24" spans="1:8" ht="27" customHeight="1" x14ac:dyDescent="0.25">
      <c r="A24" s="146" t="s">
        <v>29</v>
      </c>
      <c r="B24" s="146"/>
      <c r="C24" s="146"/>
    </row>
    <row r="25" spans="1:8" ht="42" customHeight="1" x14ac:dyDescent="0.25">
      <c r="A25" s="146" t="s">
        <v>34</v>
      </c>
      <c r="B25" s="146"/>
      <c r="C25" s="146"/>
    </row>
    <row r="26" spans="1:8" customFormat="1" ht="14.4" x14ac:dyDescent="0.3">
      <c r="A26" s="19"/>
      <c r="B26" s="19"/>
      <c r="C26" s="19"/>
      <c r="D26" s="75"/>
      <c r="E26" s="75"/>
      <c r="F26" s="75"/>
      <c r="G26" s="74"/>
      <c r="H26" s="74"/>
    </row>
  </sheetData>
  <mergeCells count="6">
    <mergeCell ref="A25:C25"/>
    <mergeCell ref="A1:C1"/>
    <mergeCell ref="A4:C4"/>
    <mergeCell ref="A20:B20"/>
    <mergeCell ref="B22:C22"/>
    <mergeCell ref="A24:C24"/>
  </mergeCells>
  <phoneticPr fontId="27" type="noConversion"/>
  <printOptions horizontalCentered="1"/>
  <pageMargins left="0.51180555555555596" right="0.51180555555555596" top="0.78749999999999998" bottom="0.78749999999999998" header="0.511811023622047" footer="0.511811023622047"/>
  <pageSetup paperSize="9" scale="5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CC850-C0CE-476D-A11D-6CCAC97E21B6}">
  <sheetPr>
    <tabColor rgb="FFFFFFFF"/>
    <pageSetUpPr fitToPage="1"/>
  </sheetPr>
  <dimension ref="A1:H24"/>
  <sheetViews>
    <sheetView zoomScaleNormal="100" zoomScalePageLayoutView="40" workbookViewId="0">
      <selection activeCell="B5" sqref="B5"/>
    </sheetView>
  </sheetViews>
  <sheetFormatPr defaultColWidth="9.109375" defaultRowHeight="13.2" x14ac:dyDescent="0.25"/>
  <cols>
    <col min="1" max="1" width="15.88671875" style="19" customWidth="1"/>
    <col min="2" max="2" width="62.109375" style="19" customWidth="1"/>
    <col min="3" max="3" width="21.88671875" style="19" customWidth="1"/>
    <col min="4" max="16384" width="9.109375" style="19"/>
  </cols>
  <sheetData>
    <row r="1" spans="1:7" ht="42.75" customHeight="1" x14ac:dyDescent="0.25">
      <c r="A1" s="139" t="s">
        <v>222</v>
      </c>
      <c r="B1" s="140"/>
      <c r="C1" s="141"/>
    </row>
    <row r="2" spans="1:7" ht="12.75" customHeight="1" x14ac:dyDescent="0.25">
      <c r="A2" s="22"/>
      <c r="B2" s="22"/>
      <c r="C2" s="22"/>
    </row>
    <row r="3" spans="1:7" s="26" customFormat="1" ht="19.5" customHeight="1" x14ac:dyDescent="0.3">
      <c r="A3" s="23" t="s">
        <v>35</v>
      </c>
      <c r="B3" s="24"/>
      <c r="C3" s="25"/>
    </row>
    <row r="4" spans="1:7" s="26" customFormat="1" ht="19.5" customHeight="1" x14ac:dyDescent="0.3">
      <c r="A4" s="142" t="s">
        <v>255</v>
      </c>
      <c r="B4" s="143"/>
      <c r="C4" s="144"/>
    </row>
    <row r="5" spans="1:7" s="18" customFormat="1" ht="15" customHeight="1" x14ac:dyDescent="0.25">
      <c r="A5" s="27" t="s">
        <v>31</v>
      </c>
      <c r="B5" s="28"/>
      <c r="C5" s="27" t="s">
        <v>32</v>
      </c>
    </row>
    <row r="6" spans="1:7" ht="8.25" customHeight="1" x14ac:dyDescent="0.25">
      <c r="A6" s="22"/>
      <c r="B6" s="22"/>
      <c r="C6" s="22"/>
    </row>
    <row r="7" spans="1:7" ht="16.5" customHeight="1" x14ac:dyDescent="0.25">
      <c r="A7" s="29" t="s">
        <v>13</v>
      </c>
      <c r="B7" s="29" t="s">
        <v>14</v>
      </c>
      <c r="C7" s="29" t="s">
        <v>15</v>
      </c>
    </row>
    <row r="8" spans="1:7" ht="18.75" customHeight="1" x14ac:dyDescent="0.25">
      <c r="A8" s="29">
        <v>1</v>
      </c>
      <c r="B8" s="30" t="s">
        <v>16</v>
      </c>
      <c r="C8" s="107">
        <v>3.4500000000000003E-2</v>
      </c>
    </row>
    <row r="9" spans="1:7" ht="18.75" customHeight="1" x14ac:dyDescent="0.25">
      <c r="A9" s="29">
        <v>2</v>
      </c>
      <c r="B9" s="30" t="s">
        <v>17</v>
      </c>
      <c r="C9" s="107">
        <v>5.11E-2</v>
      </c>
    </row>
    <row r="10" spans="1:7" ht="18.75" customHeight="1" x14ac:dyDescent="0.25">
      <c r="A10" s="29">
        <v>3</v>
      </c>
      <c r="B10" s="30" t="s">
        <v>18</v>
      </c>
      <c r="C10" s="107">
        <v>8.5000000000000006E-3</v>
      </c>
    </row>
    <row r="11" spans="1:7" ht="18.75" customHeight="1" x14ac:dyDescent="0.25">
      <c r="A11" s="29">
        <v>4</v>
      </c>
      <c r="B11" s="30" t="s">
        <v>19</v>
      </c>
      <c r="C11" s="107">
        <f>SUM(C12:C13)</f>
        <v>1.3299999999999999E-2</v>
      </c>
    </row>
    <row r="12" spans="1:7" ht="18.75" customHeight="1" x14ac:dyDescent="0.25">
      <c r="A12" s="29" t="s">
        <v>4</v>
      </c>
      <c r="B12" s="32" t="s">
        <v>20</v>
      </c>
      <c r="C12" s="108">
        <v>4.7999999999999996E-3</v>
      </c>
    </row>
    <row r="13" spans="1:7" ht="18.75" customHeight="1" x14ac:dyDescent="0.25">
      <c r="A13" s="29" t="s">
        <v>5</v>
      </c>
      <c r="B13" s="32" t="s">
        <v>21</v>
      </c>
      <c r="C13" s="108">
        <v>8.5000000000000006E-3</v>
      </c>
    </row>
    <row r="14" spans="1:7" ht="18.75" customHeight="1" x14ac:dyDescent="0.25">
      <c r="A14" s="29">
        <v>5</v>
      </c>
      <c r="B14" s="30" t="s">
        <v>22</v>
      </c>
      <c r="C14" s="107">
        <f>SUM(C15:C18)</f>
        <v>6.3500000000000001E-2</v>
      </c>
    </row>
    <row r="15" spans="1:7" ht="18.75" customHeight="1" x14ac:dyDescent="0.25">
      <c r="A15" s="29" t="s">
        <v>6</v>
      </c>
      <c r="B15" s="34" t="s">
        <v>23</v>
      </c>
      <c r="C15" s="108">
        <v>6.4999999999999997E-3</v>
      </c>
    </row>
    <row r="16" spans="1:7" ht="27.75" customHeight="1" x14ac:dyDescent="0.25">
      <c r="A16" s="29" t="s">
        <v>7</v>
      </c>
      <c r="B16" s="35" t="s">
        <v>24</v>
      </c>
      <c r="C16" s="108">
        <v>0.03</v>
      </c>
      <c r="G16" s="36"/>
    </row>
    <row r="17" spans="1:8" ht="27.75" customHeight="1" x14ac:dyDescent="0.25">
      <c r="A17" s="29" t="s">
        <v>8</v>
      </c>
      <c r="B17" s="34" t="s">
        <v>220</v>
      </c>
      <c r="C17" s="108">
        <v>2.7E-2</v>
      </c>
      <c r="G17" s="36"/>
    </row>
    <row r="18" spans="1:8" ht="7.5" customHeight="1" x14ac:dyDescent="0.25">
      <c r="A18" s="29"/>
      <c r="B18" s="34"/>
      <c r="C18" s="33"/>
    </row>
    <row r="19" spans="1:8" ht="18.75" customHeight="1" x14ac:dyDescent="0.25">
      <c r="A19" s="145" t="s">
        <v>25</v>
      </c>
      <c r="B19" s="145"/>
      <c r="C19" s="31">
        <f>((1+C8+C11)*(1+C10)*(1+C9))/(1-C14)-1</f>
        <v>0.18601600846769872</v>
      </c>
    </row>
    <row r="20" spans="1:8" ht="16.5" customHeight="1" x14ac:dyDescent="0.25">
      <c r="A20" s="37"/>
      <c r="B20" s="37"/>
      <c r="C20" s="37"/>
    </row>
    <row r="21" spans="1:8" ht="21" customHeight="1" x14ac:dyDescent="0.25">
      <c r="A21" s="29" t="s">
        <v>26</v>
      </c>
      <c r="B21" s="145" t="s">
        <v>27</v>
      </c>
      <c r="C21" s="145"/>
    </row>
    <row r="22" spans="1:8" ht="7.5" customHeight="1" x14ac:dyDescent="0.25">
      <c r="A22" s="37"/>
      <c r="B22" s="37"/>
      <c r="C22" s="37"/>
    </row>
    <row r="23" spans="1:8" ht="27" customHeight="1" x14ac:dyDescent="0.25">
      <c r="A23" s="146" t="s">
        <v>29</v>
      </c>
      <c r="B23" s="146"/>
      <c r="C23" s="146"/>
    </row>
    <row r="24" spans="1:8" customFormat="1" ht="14.4" x14ac:dyDescent="0.3">
      <c r="A24" s="19"/>
      <c r="B24" s="19"/>
      <c r="C24" s="19"/>
      <c r="D24" s="75"/>
      <c r="E24" s="75"/>
      <c r="F24" s="75"/>
      <c r="G24" s="74"/>
      <c r="H24" s="74"/>
    </row>
  </sheetData>
  <mergeCells count="5">
    <mergeCell ref="A1:C1"/>
    <mergeCell ref="A4:C4"/>
    <mergeCell ref="A19:B19"/>
    <mergeCell ref="B21:C21"/>
    <mergeCell ref="A23:C23"/>
  </mergeCells>
  <phoneticPr fontId="27" type="noConversion"/>
  <printOptions horizontalCentered="1"/>
  <pageMargins left="0.51181102362204722" right="0.51181102362204722" top="0.59055118110236227" bottom="0.59055118110236227" header="0.51181102362204722" footer="0.51181102362204722"/>
  <pageSetup paperSize="9" scale="5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FF"/>
    <pageSetUpPr fitToPage="1"/>
  </sheetPr>
  <dimension ref="A1:L42"/>
  <sheetViews>
    <sheetView topLeftCell="A7" zoomScale="93" zoomScaleNormal="93" zoomScalePageLayoutView="40" workbookViewId="0">
      <selection activeCell="Q30" sqref="Q30"/>
    </sheetView>
  </sheetViews>
  <sheetFormatPr defaultColWidth="9.109375" defaultRowHeight="13.8" x14ac:dyDescent="0.25"/>
  <cols>
    <col min="1" max="1" width="9.109375" style="38"/>
    <col min="2" max="2" width="13" style="38" customWidth="1"/>
    <col min="3" max="11" width="9.109375" style="38"/>
    <col min="12" max="12" width="3.6640625" style="38" customWidth="1"/>
    <col min="13" max="16384" width="9.109375" style="38"/>
  </cols>
  <sheetData>
    <row r="1" spans="1:12" ht="45" customHeight="1" x14ac:dyDescent="0.25">
      <c r="A1" s="147" t="s">
        <v>181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ht="18.75" customHeight="1" x14ac:dyDescent="0.25"/>
    <row r="3" spans="1:12" x14ac:dyDescent="0.25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1"/>
    </row>
    <row r="4" spans="1:12" x14ac:dyDescent="0.25">
      <c r="A4" s="42"/>
      <c r="L4" s="43"/>
    </row>
    <row r="5" spans="1:12" x14ac:dyDescent="0.25">
      <c r="A5" s="42"/>
      <c r="L5" s="43"/>
    </row>
    <row r="6" spans="1:12" x14ac:dyDescent="0.25">
      <c r="A6" s="42"/>
      <c r="L6" s="43"/>
    </row>
    <row r="7" spans="1:12" x14ac:dyDescent="0.25">
      <c r="A7" s="42"/>
      <c r="L7" s="43"/>
    </row>
    <row r="8" spans="1:12" x14ac:dyDescent="0.25">
      <c r="A8" s="42"/>
      <c r="L8" s="43"/>
    </row>
    <row r="9" spans="1:12" x14ac:dyDescent="0.25">
      <c r="A9" s="42"/>
      <c r="L9" s="43"/>
    </row>
    <row r="10" spans="1:12" x14ac:dyDescent="0.25">
      <c r="A10" s="42"/>
      <c r="L10" s="43"/>
    </row>
    <row r="11" spans="1:12" x14ac:dyDescent="0.25">
      <c r="A11" s="42"/>
      <c r="L11" s="43"/>
    </row>
    <row r="12" spans="1:12" x14ac:dyDescent="0.25">
      <c r="A12" s="42"/>
      <c r="L12" s="43"/>
    </row>
    <row r="13" spans="1:12" x14ac:dyDescent="0.25">
      <c r="A13" s="42"/>
      <c r="L13" s="43"/>
    </row>
    <row r="14" spans="1:12" x14ac:dyDescent="0.25">
      <c r="A14" s="42"/>
      <c r="L14" s="43"/>
    </row>
    <row r="15" spans="1:12" x14ac:dyDescent="0.25">
      <c r="A15" s="42"/>
      <c r="L15" s="43"/>
    </row>
    <row r="16" spans="1:12" x14ac:dyDescent="0.25">
      <c r="A16" s="42"/>
      <c r="L16" s="43"/>
    </row>
    <row r="17" spans="1:12" x14ac:dyDescent="0.25">
      <c r="A17" s="42"/>
      <c r="L17" s="43"/>
    </row>
    <row r="18" spans="1:12" x14ac:dyDescent="0.25">
      <c r="A18" s="42"/>
      <c r="L18" s="43"/>
    </row>
    <row r="19" spans="1:12" x14ac:dyDescent="0.25">
      <c r="A19" s="42"/>
      <c r="L19" s="43"/>
    </row>
    <row r="20" spans="1:12" x14ac:dyDescent="0.25">
      <c r="A20" s="42"/>
      <c r="L20" s="43"/>
    </row>
    <row r="21" spans="1:12" x14ac:dyDescent="0.25">
      <c r="A21" s="42"/>
      <c r="L21" s="43"/>
    </row>
    <row r="22" spans="1:12" x14ac:dyDescent="0.25">
      <c r="A22" s="42"/>
      <c r="L22" s="43"/>
    </row>
    <row r="23" spans="1:12" x14ac:dyDescent="0.25">
      <c r="A23" s="42"/>
      <c r="D23" s="18"/>
      <c r="L23" s="43"/>
    </row>
    <row r="24" spans="1:12" x14ac:dyDescent="0.25">
      <c r="A24" s="42"/>
      <c r="L24" s="43"/>
    </row>
    <row r="25" spans="1:12" x14ac:dyDescent="0.25">
      <c r="A25" s="42"/>
      <c r="L25" s="43"/>
    </row>
    <row r="26" spans="1:12" x14ac:dyDescent="0.25">
      <c r="A26" s="42"/>
      <c r="L26" s="43"/>
    </row>
    <row r="27" spans="1:12" x14ac:dyDescent="0.25">
      <c r="A27" s="42"/>
      <c r="L27" s="43"/>
    </row>
    <row r="28" spans="1:12" x14ac:dyDescent="0.25">
      <c r="A28" s="42"/>
      <c r="L28" s="43"/>
    </row>
    <row r="29" spans="1:12" x14ac:dyDescent="0.25">
      <c r="A29" s="42"/>
      <c r="L29" s="43"/>
    </row>
    <row r="30" spans="1:12" x14ac:dyDescent="0.25">
      <c r="A30" s="42"/>
      <c r="L30" s="43"/>
    </row>
    <row r="31" spans="1:12" x14ac:dyDescent="0.25">
      <c r="A31" s="42"/>
      <c r="L31" s="43"/>
    </row>
    <row r="32" spans="1:12" x14ac:dyDescent="0.25">
      <c r="A32" s="42"/>
      <c r="L32" s="43"/>
    </row>
    <row r="33" spans="1:12" x14ac:dyDescent="0.25">
      <c r="A33" s="42"/>
      <c r="L33" s="43"/>
    </row>
    <row r="34" spans="1:12" x14ac:dyDescent="0.25">
      <c r="A34" s="42"/>
      <c r="L34" s="43"/>
    </row>
    <row r="35" spans="1:12" x14ac:dyDescent="0.25">
      <c r="A35" s="42"/>
      <c r="L35" s="43"/>
    </row>
    <row r="36" spans="1:12" x14ac:dyDescent="0.25">
      <c r="A36" s="42"/>
      <c r="L36" s="43"/>
    </row>
    <row r="37" spans="1:12" x14ac:dyDescent="0.25">
      <c r="A37" s="42"/>
      <c r="L37" s="43"/>
    </row>
    <row r="38" spans="1:12" x14ac:dyDescent="0.25">
      <c r="A38" s="42"/>
      <c r="L38" s="43"/>
    </row>
    <row r="39" spans="1:12" ht="45" customHeight="1" x14ac:dyDescent="0.25">
      <c r="A39" s="42"/>
      <c r="L39" s="43"/>
    </row>
    <row r="40" spans="1:12" x14ac:dyDescent="0.25">
      <c r="A40" s="42"/>
      <c r="L40" s="43"/>
    </row>
    <row r="41" spans="1:12" x14ac:dyDescent="0.25">
      <c r="A41" s="42"/>
      <c r="L41" s="43"/>
    </row>
    <row r="42" spans="1:12" x14ac:dyDescent="0.25">
      <c r="A42" s="4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6"/>
    </row>
  </sheetData>
  <mergeCells count="1">
    <mergeCell ref="A1:L1"/>
  </mergeCells>
  <pageMargins left="0.51180555555555596" right="0.51180555555555596" top="0.78749999999999998" bottom="0.78749999999999998" header="0.511811023622047" footer="0.511811023622047"/>
  <pageSetup paperSize="9" scale="85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7D6AB-6B83-4905-ACBC-368EFA40BB54}">
  <sheetPr>
    <pageSetUpPr fitToPage="1"/>
  </sheetPr>
  <dimension ref="A1:AC120"/>
  <sheetViews>
    <sheetView zoomScale="50" zoomScaleNormal="50" workbookViewId="0">
      <selection activeCell="H130" sqref="G129:H130"/>
    </sheetView>
  </sheetViews>
  <sheetFormatPr defaultRowHeight="13.2" x14ac:dyDescent="0.25"/>
  <cols>
    <col min="1" max="1" width="12.109375" style="52" customWidth="1"/>
    <col min="2" max="2" width="58.109375" style="52" customWidth="1"/>
    <col min="3" max="3" width="16.44140625" style="52" customWidth="1"/>
    <col min="4" max="4" width="13.5546875" style="52" customWidth="1"/>
    <col min="5" max="27" width="15.109375" style="52" customWidth="1"/>
    <col min="28" max="28" width="14.88671875" style="52" customWidth="1"/>
    <col min="29" max="29" width="15.88671875" style="52" customWidth="1"/>
    <col min="30" max="268" width="9.109375" style="52"/>
    <col min="269" max="269" width="12.109375" style="52" customWidth="1"/>
    <col min="270" max="270" width="32.44140625" style="52" customWidth="1"/>
    <col min="271" max="271" width="15.88671875" style="52" customWidth="1"/>
    <col min="272" max="272" width="13.5546875" style="52" customWidth="1"/>
    <col min="273" max="283" width="15.109375" style="52" customWidth="1"/>
    <col min="284" max="524" width="9.109375" style="52"/>
    <col min="525" max="525" width="12.109375" style="52" customWidth="1"/>
    <col min="526" max="526" width="32.44140625" style="52" customWidth="1"/>
    <col min="527" max="527" width="15.88671875" style="52" customWidth="1"/>
    <col min="528" max="528" width="13.5546875" style="52" customWidth="1"/>
    <col min="529" max="539" width="15.109375" style="52" customWidth="1"/>
    <col min="540" max="780" width="9.109375" style="52"/>
    <col min="781" max="781" width="12.109375" style="52" customWidth="1"/>
    <col min="782" max="782" width="32.44140625" style="52" customWidth="1"/>
    <col min="783" max="783" width="15.88671875" style="52" customWidth="1"/>
    <col min="784" max="784" width="13.5546875" style="52" customWidth="1"/>
    <col min="785" max="795" width="15.109375" style="52" customWidth="1"/>
    <col min="796" max="1036" width="9.109375" style="52"/>
    <col min="1037" max="1037" width="12.109375" style="52" customWidth="1"/>
    <col min="1038" max="1038" width="32.44140625" style="52" customWidth="1"/>
    <col min="1039" max="1039" width="15.88671875" style="52" customWidth="1"/>
    <col min="1040" max="1040" width="13.5546875" style="52" customWidth="1"/>
    <col min="1041" max="1051" width="15.109375" style="52" customWidth="1"/>
    <col min="1052" max="1292" width="9.109375" style="52"/>
    <col min="1293" max="1293" width="12.109375" style="52" customWidth="1"/>
    <col min="1294" max="1294" width="32.44140625" style="52" customWidth="1"/>
    <col min="1295" max="1295" width="15.88671875" style="52" customWidth="1"/>
    <col min="1296" max="1296" width="13.5546875" style="52" customWidth="1"/>
    <col min="1297" max="1307" width="15.109375" style="52" customWidth="1"/>
    <col min="1308" max="1548" width="9.109375" style="52"/>
    <col min="1549" max="1549" width="12.109375" style="52" customWidth="1"/>
    <col min="1550" max="1550" width="32.44140625" style="52" customWidth="1"/>
    <col min="1551" max="1551" width="15.88671875" style="52" customWidth="1"/>
    <col min="1552" max="1552" width="13.5546875" style="52" customWidth="1"/>
    <col min="1553" max="1563" width="15.109375" style="52" customWidth="1"/>
    <col min="1564" max="1804" width="9.109375" style="52"/>
    <col min="1805" max="1805" width="12.109375" style="52" customWidth="1"/>
    <col min="1806" max="1806" width="32.44140625" style="52" customWidth="1"/>
    <col min="1807" max="1807" width="15.88671875" style="52" customWidth="1"/>
    <col min="1808" max="1808" width="13.5546875" style="52" customWidth="1"/>
    <col min="1809" max="1819" width="15.109375" style="52" customWidth="1"/>
    <col min="1820" max="2060" width="9.109375" style="52"/>
    <col min="2061" max="2061" width="12.109375" style="52" customWidth="1"/>
    <col min="2062" max="2062" width="32.44140625" style="52" customWidth="1"/>
    <col min="2063" max="2063" width="15.88671875" style="52" customWidth="1"/>
    <col min="2064" max="2064" width="13.5546875" style="52" customWidth="1"/>
    <col min="2065" max="2075" width="15.109375" style="52" customWidth="1"/>
    <col min="2076" max="2316" width="9.109375" style="52"/>
    <col min="2317" max="2317" width="12.109375" style="52" customWidth="1"/>
    <col min="2318" max="2318" width="32.44140625" style="52" customWidth="1"/>
    <col min="2319" max="2319" width="15.88671875" style="52" customWidth="1"/>
    <col min="2320" max="2320" width="13.5546875" style="52" customWidth="1"/>
    <col min="2321" max="2331" width="15.109375" style="52" customWidth="1"/>
    <col min="2332" max="2572" width="9.109375" style="52"/>
    <col min="2573" max="2573" width="12.109375" style="52" customWidth="1"/>
    <col min="2574" max="2574" width="32.44140625" style="52" customWidth="1"/>
    <col min="2575" max="2575" width="15.88671875" style="52" customWidth="1"/>
    <col min="2576" max="2576" width="13.5546875" style="52" customWidth="1"/>
    <col min="2577" max="2587" width="15.109375" style="52" customWidth="1"/>
    <col min="2588" max="2828" width="9.109375" style="52"/>
    <col min="2829" max="2829" width="12.109375" style="52" customWidth="1"/>
    <col min="2830" max="2830" width="32.44140625" style="52" customWidth="1"/>
    <col min="2831" max="2831" width="15.88671875" style="52" customWidth="1"/>
    <col min="2832" max="2832" width="13.5546875" style="52" customWidth="1"/>
    <col min="2833" max="2843" width="15.109375" style="52" customWidth="1"/>
    <col min="2844" max="3084" width="9.109375" style="52"/>
    <col min="3085" max="3085" width="12.109375" style="52" customWidth="1"/>
    <col min="3086" max="3086" width="32.44140625" style="52" customWidth="1"/>
    <col min="3087" max="3087" width="15.88671875" style="52" customWidth="1"/>
    <col min="3088" max="3088" width="13.5546875" style="52" customWidth="1"/>
    <col min="3089" max="3099" width="15.109375" style="52" customWidth="1"/>
    <col min="3100" max="3340" width="9.109375" style="52"/>
    <col min="3341" max="3341" width="12.109375" style="52" customWidth="1"/>
    <col min="3342" max="3342" width="32.44140625" style="52" customWidth="1"/>
    <col min="3343" max="3343" width="15.88671875" style="52" customWidth="1"/>
    <col min="3344" max="3344" width="13.5546875" style="52" customWidth="1"/>
    <col min="3345" max="3355" width="15.109375" style="52" customWidth="1"/>
    <col min="3356" max="3596" width="9.109375" style="52"/>
    <col min="3597" max="3597" width="12.109375" style="52" customWidth="1"/>
    <col min="3598" max="3598" width="32.44140625" style="52" customWidth="1"/>
    <col min="3599" max="3599" width="15.88671875" style="52" customWidth="1"/>
    <col min="3600" max="3600" width="13.5546875" style="52" customWidth="1"/>
    <col min="3601" max="3611" width="15.109375" style="52" customWidth="1"/>
    <col min="3612" max="3852" width="9.109375" style="52"/>
    <col min="3853" max="3853" width="12.109375" style="52" customWidth="1"/>
    <col min="3854" max="3854" width="32.44140625" style="52" customWidth="1"/>
    <col min="3855" max="3855" width="15.88671875" style="52" customWidth="1"/>
    <col min="3856" max="3856" width="13.5546875" style="52" customWidth="1"/>
    <col min="3857" max="3867" width="15.109375" style="52" customWidth="1"/>
    <col min="3868" max="4108" width="9.109375" style="52"/>
    <col min="4109" max="4109" width="12.109375" style="52" customWidth="1"/>
    <col min="4110" max="4110" width="32.44140625" style="52" customWidth="1"/>
    <col min="4111" max="4111" width="15.88671875" style="52" customWidth="1"/>
    <col min="4112" max="4112" width="13.5546875" style="52" customWidth="1"/>
    <col min="4113" max="4123" width="15.109375" style="52" customWidth="1"/>
    <col min="4124" max="4364" width="9.109375" style="52"/>
    <col min="4365" max="4365" width="12.109375" style="52" customWidth="1"/>
    <col min="4366" max="4366" width="32.44140625" style="52" customWidth="1"/>
    <col min="4367" max="4367" width="15.88671875" style="52" customWidth="1"/>
    <col min="4368" max="4368" width="13.5546875" style="52" customWidth="1"/>
    <col min="4369" max="4379" width="15.109375" style="52" customWidth="1"/>
    <col min="4380" max="4620" width="9.109375" style="52"/>
    <col min="4621" max="4621" width="12.109375" style="52" customWidth="1"/>
    <col min="4622" max="4622" width="32.44140625" style="52" customWidth="1"/>
    <col min="4623" max="4623" width="15.88671875" style="52" customWidth="1"/>
    <col min="4624" max="4624" width="13.5546875" style="52" customWidth="1"/>
    <col min="4625" max="4635" width="15.109375" style="52" customWidth="1"/>
    <col min="4636" max="4876" width="9.109375" style="52"/>
    <col min="4877" max="4877" width="12.109375" style="52" customWidth="1"/>
    <col min="4878" max="4878" width="32.44140625" style="52" customWidth="1"/>
    <col min="4879" max="4879" width="15.88671875" style="52" customWidth="1"/>
    <col min="4880" max="4880" width="13.5546875" style="52" customWidth="1"/>
    <col min="4881" max="4891" width="15.109375" style="52" customWidth="1"/>
    <col min="4892" max="5132" width="9.109375" style="52"/>
    <col min="5133" max="5133" width="12.109375" style="52" customWidth="1"/>
    <col min="5134" max="5134" width="32.44140625" style="52" customWidth="1"/>
    <col min="5135" max="5135" width="15.88671875" style="52" customWidth="1"/>
    <col min="5136" max="5136" width="13.5546875" style="52" customWidth="1"/>
    <col min="5137" max="5147" width="15.109375" style="52" customWidth="1"/>
    <col min="5148" max="5388" width="9.109375" style="52"/>
    <col min="5389" max="5389" width="12.109375" style="52" customWidth="1"/>
    <col min="5390" max="5390" width="32.44140625" style="52" customWidth="1"/>
    <col min="5391" max="5391" width="15.88671875" style="52" customWidth="1"/>
    <col min="5392" max="5392" width="13.5546875" style="52" customWidth="1"/>
    <col min="5393" max="5403" width="15.109375" style="52" customWidth="1"/>
    <col min="5404" max="5644" width="9.109375" style="52"/>
    <col min="5645" max="5645" width="12.109375" style="52" customWidth="1"/>
    <col min="5646" max="5646" width="32.44140625" style="52" customWidth="1"/>
    <col min="5647" max="5647" width="15.88671875" style="52" customWidth="1"/>
    <col min="5648" max="5648" width="13.5546875" style="52" customWidth="1"/>
    <col min="5649" max="5659" width="15.109375" style="52" customWidth="1"/>
    <col min="5660" max="5900" width="9.109375" style="52"/>
    <col min="5901" max="5901" width="12.109375" style="52" customWidth="1"/>
    <col min="5902" max="5902" width="32.44140625" style="52" customWidth="1"/>
    <col min="5903" max="5903" width="15.88671875" style="52" customWidth="1"/>
    <col min="5904" max="5904" width="13.5546875" style="52" customWidth="1"/>
    <col min="5905" max="5915" width="15.109375" style="52" customWidth="1"/>
    <col min="5916" max="6156" width="9.109375" style="52"/>
    <col min="6157" max="6157" width="12.109375" style="52" customWidth="1"/>
    <col min="6158" max="6158" width="32.44140625" style="52" customWidth="1"/>
    <col min="6159" max="6159" width="15.88671875" style="52" customWidth="1"/>
    <col min="6160" max="6160" width="13.5546875" style="52" customWidth="1"/>
    <col min="6161" max="6171" width="15.109375" style="52" customWidth="1"/>
    <col min="6172" max="6412" width="9.109375" style="52"/>
    <col min="6413" max="6413" width="12.109375" style="52" customWidth="1"/>
    <col min="6414" max="6414" width="32.44140625" style="52" customWidth="1"/>
    <col min="6415" max="6415" width="15.88671875" style="52" customWidth="1"/>
    <col min="6416" max="6416" width="13.5546875" style="52" customWidth="1"/>
    <col min="6417" max="6427" width="15.109375" style="52" customWidth="1"/>
    <col min="6428" max="6668" width="9.109375" style="52"/>
    <col min="6669" max="6669" width="12.109375" style="52" customWidth="1"/>
    <col min="6670" max="6670" width="32.44140625" style="52" customWidth="1"/>
    <col min="6671" max="6671" width="15.88671875" style="52" customWidth="1"/>
    <col min="6672" max="6672" width="13.5546875" style="52" customWidth="1"/>
    <col min="6673" max="6683" width="15.109375" style="52" customWidth="1"/>
    <col min="6684" max="6924" width="9.109375" style="52"/>
    <col min="6925" max="6925" width="12.109375" style="52" customWidth="1"/>
    <col min="6926" max="6926" width="32.44140625" style="52" customWidth="1"/>
    <col min="6927" max="6927" width="15.88671875" style="52" customWidth="1"/>
    <col min="6928" max="6928" width="13.5546875" style="52" customWidth="1"/>
    <col min="6929" max="6939" width="15.109375" style="52" customWidth="1"/>
    <col min="6940" max="7180" width="9.109375" style="52"/>
    <col min="7181" max="7181" width="12.109375" style="52" customWidth="1"/>
    <col min="7182" max="7182" width="32.44140625" style="52" customWidth="1"/>
    <col min="7183" max="7183" width="15.88671875" style="52" customWidth="1"/>
    <col min="7184" max="7184" width="13.5546875" style="52" customWidth="1"/>
    <col min="7185" max="7195" width="15.109375" style="52" customWidth="1"/>
    <col min="7196" max="7436" width="9.109375" style="52"/>
    <col min="7437" max="7437" width="12.109375" style="52" customWidth="1"/>
    <col min="7438" max="7438" width="32.44140625" style="52" customWidth="1"/>
    <col min="7439" max="7439" width="15.88671875" style="52" customWidth="1"/>
    <col min="7440" max="7440" width="13.5546875" style="52" customWidth="1"/>
    <col min="7441" max="7451" width="15.109375" style="52" customWidth="1"/>
    <col min="7452" max="7692" width="9.109375" style="52"/>
    <col min="7693" max="7693" width="12.109375" style="52" customWidth="1"/>
    <col min="7694" max="7694" width="32.44140625" style="52" customWidth="1"/>
    <col min="7695" max="7695" width="15.88671875" style="52" customWidth="1"/>
    <col min="7696" max="7696" width="13.5546875" style="52" customWidth="1"/>
    <col min="7697" max="7707" width="15.109375" style="52" customWidth="1"/>
    <col min="7708" max="7948" width="9.109375" style="52"/>
    <col min="7949" max="7949" width="12.109375" style="52" customWidth="1"/>
    <col min="7950" max="7950" width="32.44140625" style="52" customWidth="1"/>
    <col min="7951" max="7951" width="15.88671875" style="52" customWidth="1"/>
    <col min="7952" max="7952" width="13.5546875" style="52" customWidth="1"/>
    <col min="7953" max="7963" width="15.109375" style="52" customWidth="1"/>
    <col min="7964" max="8204" width="9.109375" style="52"/>
    <col min="8205" max="8205" width="12.109375" style="52" customWidth="1"/>
    <col min="8206" max="8206" width="32.44140625" style="52" customWidth="1"/>
    <col min="8207" max="8207" width="15.88671875" style="52" customWidth="1"/>
    <col min="8208" max="8208" width="13.5546875" style="52" customWidth="1"/>
    <col min="8209" max="8219" width="15.109375" style="52" customWidth="1"/>
    <col min="8220" max="8460" width="9.109375" style="52"/>
    <col min="8461" max="8461" width="12.109375" style="52" customWidth="1"/>
    <col min="8462" max="8462" width="32.44140625" style="52" customWidth="1"/>
    <col min="8463" max="8463" width="15.88671875" style="52" customWidth="1"/>
    <col min="8464" max="8464" width="13.5546875" style="52" customWidth="1"/>
    <col min="8465" max="8475" width="15.109375" style="52" customWidth="1"/>
    <col min="8476" max="8716" width="9.109375" style="52"/>
    <col min="8717" max="8717" width="12.109375" style="52" customWidth="1"/>
    <col min="8718" max="8718" width="32.44140625" style="52" customWidth="1"/>
    <col min="8719" max="8719" width="15.88671875" style="52" customWidth="1"/>
    <col min="8720" max="8720" width="13.5546875" style="52" customWidth="1"/>
    <col min="8721" max="8731" width="15.109375" style="52" customWidth="1"/>
    <col min="8732" max="8972" width="9.109375" style="52"/>
    <col min="8973" max="8973" width="12.109375" style="52" customWidth="1"/>
    <col min="8974" max="8974" width="32.44140625" style="52" customWidth="1"/>
    <col min="8975" max="8975" width="15.88671875" style="52" customWidth="1"/>
    <col min="8976" max="8976" width="13.5546875" style="52" customWidth="1"/>
    <col min="8977" max="8987" width="15.109375" style="52" customWidth="1"/>
    <col min="8988" max="9228" width="9.109375" style="52"/>
    <col min="9229" max="9229" width="12.109375" style="52" customWidth="1"/>
    <col min="9230" max="9230" width="32.44140625" style="52" customWidth="1"/>
    <col min="9231" max="9231" width="15.88671875" style="52" customWidth="1"/>
    <col min="9232" max="9232" width="13.5546875" style="52" customWidth="1"/>
    <col min="9233" max="9243" width="15.109375" style="52" customWidth="1"/>
    <col min="9244" max="9484" width="9.109375" style="52"/>
    <col min="9485" max="9485" width="12.109375" style="52" customWidth="1"/>
    <col min="9486" max="9486" width="32.44140625" style="52" customWidth="1"/>
    <col min="9487" max="9487" width="15.88671875" style="52" customWidth="1"/>
    <col min="9488" max="9488" width="13.5546875" style="52" customWidth="1"/>
    <col min="9489" max="9499" width="15.109375" style="52" customWidth="1"/>
    <col min="9500" max="9740" width="9.109375" style="52"/>
    <col min="9741" max="9741" width="12.109375" style="52" customWidth="1"/>
    <col min="9742" max="9742" width="32.44140625" style="52" customWidth="1"/>
    <col min="9743" max="9743" width="15.88671875" style="52" customWidth="1"/>
    <col min="9744" max="9744" width="13.5546875" style="52" customWidth="1"/>
    <col min="9745" max="9755" width="15.109375" style="52" customWidth="1"/>
    <col min="9756" max="9996" width="9.109375" style="52"/>
    <col min="9997" max="9997" width="12.109375" style="52" customWidth="1"/>
    <col min="9998" max="9998" width="32.44140625" style="52" customWidth="1"/>
    <col min="9999" max="9999" width="15.88671875" style="52" customWidth="1"/>
    <col min="10000" max="10000" width="13.5546875" style="52" customWidth="1"/>
    <col min="10001" max="10011" width="15.109375" style="52" customWidth="1"/>
    <col min="10012" max="10252" width="9.109375" style="52"/>
    <col min="10253" max="10253" width="12.109375" style="52" customWidth="1"/>
    <col min="10254" max="10254" width="32.44140625" style="52" customWidth="1"/>
    <col min="10255" max="10255" width="15.88671875" style="52" customWidth="1"/>
    <col min="10256" max="10256" width="13.5546875" style="52" customWidth="1"/>
    <col min="10257" max="10267" width="15.109375" style="52" customWidth="1"/>
    <col min="10268" max="10508" width="9.109375" style="52"/>
    <col min="10509" max="10509" width="12.109375" style="52" customWidth="1"/>
    <col min="10510" max="10510" width="32.44140625" style="52" customWidth="1"/>
    <col min="10511" max="10511" width="15.88671875" style="52" customWidth="1"/>
    <col min="10512" max="10512" width="13.5546875" style="52" customWidth="1"/>
    <col min="10513" max="10523" width="15.109375" style="52" customWidth="1"/>
    <col min="10524" max="10764" width="9.109375" style="52"/>
    <col min="10765" max="10765" width="12.109375" style="52" customWidth="1"/>
    <col min="10766" max="10766" width="32.44140625" style="52" customWidth="1"/>
    <col min="10767" max="10767" width="15.88671875" style="52" customWidth="1"/>
    <col min="10768" max="10768" width="13.5546875" style="52" customWidth="1"/>
    <col min="10769" max="10779" width="15.109375" style="52" customWidth="1"/>
    <col min="10780" max="11020" width="9.109375" style="52"/>
    <col min="11021" max="11021" width="12.109375" style="52" customWidth="1"/>
    <col min="11022" max="11022" width="32.44140625" style="52" customWidth="1"/>
    <col min="11023" max="11023" width="15.88671875" style="52" customWidth="1"/>
    <col min="11024" max="11024" width="13.5546875" style="52" customWidth="1"/>
    <col min="11025" max="11035" width="15.109375" style="52" customWidth="1"/>
    <col min="11036" max="11276" width="9.109375" style="52"/>
    <col min="11277" max="11277" width="12.109375" style="52" customWidth="1"/>
    <col min="11278" max="11278" width="32.44140625" style="52" customWidth="1"/>
    <col min="11279" max="11279" width="15.88671875" style="52" customWidth="1"/>
    <col min="11280" max="11280" width="13.5546875" style="52" customWidth="1"/>
    <col min="11281" max="11291" width="15.109375" style="52" customWidth="1"/>
    <col min="11292" max="11532" width="9.109375" style="52"/>
    <col min="11533" max="11533" width="12.109375" style="52" customWidth="1"/>
    <col min="11534" max="11534" width="32.44140625" style="52" customWidth="1"/>
    <col min="11535" max="11535" width="15.88671875" style="52" customWidth="1"/>
    <col min="11536" max="11536" width="13.5546875" style="52" customWidth="1"/>
    <col min="11537" max="11547" width="15.109375" style="52" customWidth="1"/>
    <col min="11548" max="11788" width="9.109375" style="52"/>
    <col min="11789" max="11789" width="12.109375" style="52" customWidth="1"/>
    <col min="11790" max="11790" width="32.44140625" style="52" customWidth="1"/>
    <col min="11791" max="11791" width="15.88671875" style="52" customWidth="1"/>
    <col min="11792" max="11792" width="13.5546875" style="52" customWidth="1"/>
    <col min="11793" max="11803" width="15.109375" style="52" customWidth="1"/>
    <col min="11804" max="12044" width="9.109375" style="52"/>
    <col min="12045" max="12045" width="12.109375" style="52" customWidth="1"/>
    <col min="12046" max="12046" width="32.44140625" style="52" customWidth="1"/>
    <col min="12047" max="12047" width="15.88671875" style="52" customWidth="1"/>
    <col min="12048" max="12048" width="13.5546875" style="52" customWidth="1"/>
    <col min="12049" max="12059" width="15.109375" style="52" customWidth="1"/>
    <col min="12060" max="12300" width="9.109375" style="52"/>
    <col min="12301" max="12301" width="12.109375" style="52" customWidth="1"/>
    <col min="12302" max="12302" width="32.44140625" style="52" customWidth="1"/>
    <col min="12303" max="12303" width="15.88671875" style="52" customWidth="1"/>
    <col min="12304" max="12304" width="13.5546875" style="52" customWidth="1"/>
    <col min="12305" max="12315" width="15.109375" style="52" customWidth="1"/>
    <col min="12316" max="12556" width="9.109375" style="52"/>
    <col min="12557" max="12557" width="12.109375" style="52" customWidth="1"/>
    <col min="12558" max="12558" width="32.44140625" style="52" customWidth="1"/>
    <col min="12559" max="12559" width="15.88671875" style="52" customWidth="1"/>
    <col min="12560" max="12560" width="13.5546875" style="52" customWidth="1"/>
    <col min="12561" max="12571" width="15.109375" style="52" customWidth="1"/>
    <col min="12572" max="12812" width="9.109375" style="52"/>
    <col min="12813" max="12813" width="12.109375" style="52" customWidth="1"/>
    <col min="12814" max="12814" width="32.44140625" style="52" customWidth="1"/>
    <col min="12815" max="12815" width="15.88671875" style="52" customWidth="1"/>
    <col min="12816" max="12816" width="13.5546875" style="52" customWidth="1"/>
    <col min="12817" max="12827" width="15.109375" style="52" customWidth="1"/>
    <col min="12828" max="13068" width="9.109375" style="52"/>
    <col min="13069" max="13069" width="12.109375" style="52" customWidth="1"/>
    <col min="13070" max="13070" width="32.44140625" style="52" customWidth="1"/>
    <col min="13071" max="13071" width="15.88671875" style="52" customWidth="1"/>
    <col min="13072" max="13072" width="13.5546875" style="52" customWidth="1"/>
    <col min="13073" max="13083" width="15.109375" style="52" customWidth="1"/>
    <col min="13084" max="13324" width="9.109375" style="52"/>
    <col min="13325" max="13325" width="12.109375" style="52" customWidth="1"/>
    <col min="13326" max="13326" width="32.44140625" style="52" customWidth="1"/>
    <col min="13327" max="13327" width="15.88671875" style="52" customWidth="1"/>
    <col min="13328" max="13328" width="13.5546875" style="52" customWidth="1"/>
    <col min="13329" max="13339" width="15.109375" style="52" customWidth="1"/>
    <col min="13340" max="13580" width="9.109375" style="52"/>
    <col min="13581" max="13581" width="12.109375" style="52" customWidth="1"/>
    <col min="13582" max="13582" width="32.44140625" style="52" customWidth="1"/>
    <col min="13583" max="13583" width="15.88671875" style="52" customWidth="1"/>
    <col min="13584" max="13584" width="13.5546875" style="52" customWidth="1"/>
    <col min="13585" max="13595" width="15.109375" style="52" customWidth="1"/>
    <col min="13596" max="13836" width="9.109375" style="52"/>
    <col min="13837" max="13837" width="12.109375" style="52" customWidth="1"/>
    <col min="13838" max="13838" width="32.44140625" style="52" customWidth="1"/>
    <col min="13839" max="13839" width="15.88671875" style="52" customWidth="1"/>
    <col min="13840" max="13840" width="13.5546875" style="52" customWidth="1"/>
    <col min="13841" max="13851" width="15.109375" style="52" customWidth="1"/>
    <col min="13852" max="14092" width="9.109375" style="52"/>
    <col min="14093" max="14093" width="12.109375" style="52" customWidth="1"/>
    <col min="14094" max="14094" width="32.44140625" style="52" customWidth="1"/>
    <col min="14095" max="14095" width="15.88671875" style="52" customWidth="1"/>
    <col min="14096" max="14096" width="13.5546875" style="52" customWidth="1"/>
    <col min="14097" max="14107" width="15.109375" style="52" customWidth="1"/>
    <col min="14108" max="14348" width="9.109375" style="52"/>
    <col min="14349" max="14349" width="12.109375" style="52" customWidth="1"/>
    <col min="14350" max="14350" width="32.44140625" style="52" customWidth="1"/>
    <col min="14351" max="14351" width="15.88671875" style="52" customWidth="1"/>
    <col min="14352" max="14352" width="13.5546875" style="52" customWidth="1"/>
    <col min="14353" max="14363" width="15.109375" style="52" customWidth="1"/>
    <col min="14364" max="14604" width="9.109375" style="52"/>
    <col min="14605" max="14605" width="12.109375" style="52" customWidth="1"/>
    <col min="14606" max="14606" width="32.44140625" style="52" customWidth="1"/>
    <col min="14607" max="14607" width="15.88671875" style="52" customWidth="1"/>
    <col min="14608" max="14608" width="13.5546875" style="52" customWidth="1"/>
    <col min="14609" max="14619" width="15.109375" style="52" customWidth="1"/>
    <col min="14620" max="14860" width="9.109375" style="52"/>
    <col min="14861" max="14861" width="12.109375" style="52" customWidth="1"/>
    <col min="14862" max="14862" width="32.44140625" style="52" customWidth="1"/>
    <col min="14863" max="14863" width="15.88671875" style="52" customWidth="1"/>
    <col min="14864" max="14864" width="13.5546875" style="52" customWidth="1"/>
    <col min="14865" max="14875" width="15.109375" style="52" customWidth="1"/>
    <col min="14876" max="15116" width="9.109375" style="52"/>
    <col min="15117" max="15117" width="12.109375" style="52" customWidth="1"/>
    <col min="15118" max="15118" width="32.44140625" style="52" customWidth="1"/>
    <col min="15119" max="15119" width="15.88671875" style="52" customWidth="1"/>
    <col min="15120" max="15120" width="13.5546875" style="52" customWidth="1"/>
    <col min="15121" max="15131" width="15.109375" style="52" customWidth="1"/>
    <col min="15132" max="15372" width="9.109375" style="52"/>
    <col min="15373" max="15373" width="12.109375" style="52" customWidth="1"/>
    <col min="15374" max="15374" width="32.44140625" style="52" customWidth="1"/>
    <col min="15375" max="15375" width="15.88671875" style="52" customWidth="1"/>
    <col min="15376" max="15376" width="13.5546875" style="52" customWidth="1"/>
    <col min="15377" max="15387" width="15.109375" style="52" customWidth="1"/>
    <col min="15388" max="15628" width="9.109375" style="52"/>
    <col min="15629" max="15629" width="12.109375" style="52" customWidth="1"/>
    <col min="15630" max="15630" width="32.44140625" style="52" customWidth="1"/>
    <col min="15631" max="15631" width="15.88671875" style="52" customWidth="1"/>
    <col min="15632" max="15632" width="13.5546875" style="52" customWidth="1"/>
    <col min="15633" max="15643" width="15.109375" style="52" customWidth="1"/>
    <col min="15644" max="15884" width="9.109375" style="52"/>
    <col min="15885" max="15885" width="12.109375" style="52" customWidth="1"/>
    <col min="15886" max="15886" width="32.44140625" style="52" customWidth="1"/>
    <col min="15887" max="15887" width="15.88671875" style="52" customWidth="1"/>
    <col min="15888" max="15888" width="13.5546875" style="52" customWidth="1"/>
    <col min="15889" max="15899" width="15.109375" style="52" customWidth="1"/>
    <col min="15900" max="16140" width="9.109375" style="52"/>
    <col min="16141" max="16141" width="12.109375" style="52" customWidth="1"/>
    <col min="16142" max="16142" width="32.44140625" style="52" customWidth="1"/>
    <col min="16143" max="16143" width="15.88671875" style="52" customWidth="1"/>
    <col min="16144" max="16144" width="13.5546875" style="52" customWidth="1"/>
    <col min="16145" max="16155" width="15.109375" style="52" customWidth="1"/>
    <col min="16156" max="16384" width="9.109375" style="52"/>
  </cols>
  <sheetData>
    <row r="1" spans="1:29" s="2" customFormat="1" ht="45.75" customHeight="1" x14ac:dyDescent="0.25">
      <c r="A1" s="164" t="s">
        <v>201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6"/>
    </row>
    <row r="2" spans="1:29" s="2" customFormat="1" x14ac:dyDescent="0.25">
      <c r="A2" s="124"/>
      <c r="B2" s="124"/>
      <c r="C2" s="124"/>
      <c r="D2" s="10"/>
      <c r="E2" s="11"/>
      <c r="F2" s="10"/>
      <c r="G2" s="10"/>
      <c r="H2" s="10"/>
      <c r="I2" s="3"/>
    </row>
    <row r="3" spans="1:29" s="2" customFormat="1" ht="18" customHeight="1" x14ac:dyDescent="0.3">
      <c r="A3" s="89" t="s">
        <v>35</v>
      </c>
      <c r="B3" s="47"/>
      <c r="C3" s="20"/>
      <c r="D3" s="20"/>
      <c r="E3" s="20"/>
      <c r="F3" s="20"/>
      <c r="G3" s="20"/>
      <c r="H3" s="20"/>
      <c r="I3" s="20"/>
      <c r="J3" s="20"/>
      <c r="K3" s="20"/>
      <c r="L3" s="48"/>
      <c r="M3" s="48"/>
      <c r="N3" s="48"/>
      <c r="O3" s="48"/>
      <c r="P3" s="48"/>
      <c r="Q3" s="48"/>
      <c r="R3" s="20"/>
      <c r="S3" s="20"/>
      <c r="T3" s="14"/>
      <c r="U3" s="14"/>
      <c r="V3" s="155" t="s">
        <v>36</v>
      </c>
      <c r="W3" s="155"/>
      <c r="X3" s="48" t="s">
        <v>37</v>
      </c>
      <c r="Y3" s="14" t="s">
        <v>0</v>
      </c>
      <c r="Z3" s="14"/>
      <c r="AA3" s="15"/>
    </row>
    <row r="4" spans="1:29" s="49" customFormat="1" ht="15" customHeight="1" x14ac:dyDescent="0.3">
      <c r="A4" s="125" t="s">
        <v>255</v>
      </c>
      <c r="B4" s="126"/>
      <c r="C4" s="97"/>
      <c r="D4" s="97"/>
      <c r="E4" s="97"/>
      <c r="F4" s="97"/>
      <c r="G4" s="97"/>
      <c r="H4" s="97"/>
      <c r="I4" s="97"/>
      <c r="J4" s="97"/>
      <c r="K4" s="97"/>
      <c r="L4" s="82"/>
      <c r="M4" s="82"/>
      <c r="N4" s="82"/>
      <c r="O4" s="82"/>
      <c r="P4" s="82"/>
      <c r="Q4" s="82"/>
      <c r="R4" s="97"/>
      <c r="S4" s="97"/>
      <c r="T4" s="98"/>
      <c r="U4" s="98"/>
      <c r="V4" s="126"/>
      <c r="W4" s="126"/>
      <c r="X4" s="82">
        <v>0.28499999999999998</v>
      </c>
      <c r="Y4" s="126" t="s">
        <v>38</v>
      </c>
      <c r="Z4" s="126"/>
      <c r="AA4" s="99"/>
    </row>
    <row r="5" spans="1:29" s="49" customFormat="1" ht="68.400000000000006" customHeight="1" x14ac:dyDescent="0.3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94"/>
      <c r="U5" s="94"/>
      <c r="V5" s="130"/>
      <c r="W5" s="130"/>
      <c r="X5" s="94"/>
      <c r="Y5" s="130" t="s">
        <v>252</v>
      </c>
      <c r="Z5" s="130"/>
      <c r="AA5" s="80"/>
    </row>
    <row r="6" spans="1:29" s="2" customFormat="1" x14ac:dyDescent="0.25">
      <c r="A6" s="124"/>
      <c r="B6" s="124"/>
      <c r="C6" s="124"/>
      <c r="D6" s="10"/>
      <c r="E6" s="11"/>
      <c r="F6" s="10"/>
      <c r="G6" s="10"/>
      <c r="H6" s="10"/>
      <c r="I6" s="3"/>
    </row>
    <row r="7" spans="1:29" ht="15.75" customHeight="1" x14ac:dyDescent="0.25">
      <c r="A7" s="175" t="s">
        <v>1</v>
      </c>
      <c r="B7" s="167" t="s">
        <v>182</v>
      </c>
      <c r="C7" s="167" t="s">
        <v>183</v>
      </c>
      <c r="D7" s="169" t="s">
        <v>184</v>
      </c>
      <c r="E7" s="170"/>
      <c r="F7" s="170"/>
      <c r="G7" s="170"/>
      <c r="H7" s="170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2"/>
    </row>
    <row r="8" spans="1:29" ht="15.75" customHeight="1" x14ac:dyDescent="0.25">
      <c r="A8" s="176"/>
      <c r="B8" s="168"/>
      <c r="C8" s="168"/>
      <c r="D8" s="81" t="s">
        <v>185</v>
      </c>
      <c r="E8" s="81" t="s">
        <v>186</v>
      </c>
      <c r="F8" s="81" t="s">
        <v>187</v>
      </c>
      <c r="G8" s="81" t="s">
        <v>188</v>
      </c>
      <c r="H8" s="81" t="s">
        <v>189</v>
      </c>
      <c r="I8" s="81" t="s">
        <v>190</v>
      </c>
      <c r="J8" s="81" t="s">
        <v>191</v>
      </c>
      <c r="K8" s="81" t="s">
        <v>192</v>
      </c>
      <c r="L8" s="81" t="s">
        <v>193</v>
      </c>
      <c r="M8" s="81" t="s">
        <v>194</v>
      </c>
      <c r="N8" s="81" t="s">
        <v>195</v>
      </c>
      <c r="O8" s="81" t="s">
        <v>196</v>
      </c>
      <c r="P8" s="81" t="s">
        <v>599</v>
      </c>
      <c r="Q8" s="81" t="s">
        <v>600</v>
      </c>
      <c r="R8" s="81" t="s">
        <v>601</v>
      </c>
      <c r="S8" s="81" t="s">
        <v>602</v>
      </c>
      <c r="T8" s="81" t="s">
        <v>603</v>
      </c>
      <c r="U8" s="81" t="s">
        <v>604</v>
      </c>
      <c r="V8" s="81" t="s">
        <v>605</v>
      </c>
      <c r="W8" s="81" t="s">
        <v>606</v>
      </c>
      <c r="X8" s="81" t="s">
        <v>620</v>
      </c>
      <c r="Y8" s="81" t="s">
        <v>621</v>
      </c>
      <c r="Z8" s="81" t="s">
        <v>622</v>
      </c>
      <c r="AA8" s="81" t="s">
        <v>623</v>
      </c>
    </row>
    <row r="9" spans="1:29" ht="15" customHeight="1" x14ac:dyDescent="0.25">
      <c r="A9" s="173">
        <v>1</v>
      </c>
      <c r="B9" s="174" t="str">
        <f>'ORÇAMENTO RESUMIDO'!B8</f>
        <v>ADMINISTRAÇÃO LOCAL</v>
      </c>
      <c r="C9" s="152">
        <f>'ORÇAMENTO RESUMIDO'!F8</f>
        <v>0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53">
        <f>SUM(D9:AA9)</f>
        <v>0</v>
      </c>
    </row>
    <row r="10" spans="1:29" ht="6.75" customHeight="1" x14ac:dyDescent="0.25">
      <c r="A10" s="173"/>
      <c r="B10" s="174"/>
      <c r="C10" s="153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spans="1:29" ht="15" customHeight="1" x14ac:dyDescent="0.25">
      <c r="A11" s="173"/>
      <c r="B11" s="174"/>
      <c r="C11" s="154"/>
      <c r="D11" s="65">
        <f>TRUNC(D9*$C$9,4)</f>
        <v>0</v>
      </c>
      <c r="E11" s="65">
        <f>TRUNC(E9*$C$9,4)</f>
        <v>0</v>
      </c>
      <c r="F11" s="65">
        <f>TRUNC(F9*$C$9,4)</f>
        <v>0</v>
      </c>
      <c r="G11" s="65">
        <f t="shared" ref="G11:I11" si="0">TRUNC(G9*$C$9,4)</f>
        <v>0</v>
      </c>
      <c r="H11" s="65">
        <f t="shared" si="0"/>
        <v>0</v>
      </c>
      <c r="I11" s="65">
        <f t="shared" si="0"/>
        <v>0</v>
      </c>
      <c r="J11" s="65">
        <f t="shared" ref="J11:AA11" si="1">TRUNC(J9*$C$9,4)</f>
        <v>0</v>
      </c>
      <c r="K11" s="65">
        <f t="shared" si="1"/>
        <v>0</v>
      </c>
      <c r="L11" s="65">
        <f t="shared" si="1"/>
        <v>0</v>
      </c>
      <c r="M11" s="65">
        <f t="shared" si="1"/>
        <v>0</v>
      </c>
      <c r="N11" s="65">
        <f t="shared" si="1"/>
        <v>0</v>
      </c>
      <c r="O11" s="65">
        <f t="shared" si="1"/>
        <v>0</v>
      </c>
      <c r="P11" s="65">
        <f t="shared" si="1"/>
        <v>0</v>
      </c>
      <c r="Q11" s="65">
        <f t="shared" si="1"/>
        <v>0</v>
      </c>
      <c r="R11" s="65">
        <f t="shared" si="1"/>
        <v>0</v>
      </c>
      <c r="S11" s="65">
        <f t="shared" si="1"/>
        <v>0</v>
      </c>
      <c r="T11" s="65">
        <f t="shared" si="1"/>
        <v>0</v>
      </c>
      <c r="U11" s="65">
        <f t="shared" si="1"/>
        <v>0</v>
      </c>
      <c r="V11" s="65">
        <f t="shared" si="1"/>
        <v>0</v>
      </c>
      <c r="W11" s="65">
        <f t="shared" si="1"/>
        <v>0</v>
      </c>
      <c r="X11" s="65">
        <f t="shared" si="1"/>
        <v>0</v>
      </c>
      <c r="Y11" s="65">
        <f t="shared" si="1"/>
        <v>0</v>
      </c>
      <c r="Z11" s="65">
        <f t="shared" si="1"/>
        <v>0</v>
      </c>
      <c r="AA11" s="65">
        <f t="shared" si="1"/>
        <v>0</v>
      </c>
      <c r="AB11" s="54">
        <f>SUM(D11:AA11)</f>
        <v>0</v>
      </c>
      <c r="AC11" s="55">
        <f>C9-AB11</f>
        <v>0</v>
      </c>
    </row>
    <row r="12" spans="1:29" ht="4.5" customHeight="1" x14ac:dyDescent="0.25">
      <c r="A12" s="56"/>
      <c r="B12" s="59"/>
      <c r="C12" s="62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</row>
    <row r="13" spans="1:29" ht="15" customHeight="1" x14ac:dyDescent="0.25">
      <c r="A13" s="163">
        <v>2</v>
      </c>
      <c r="B13" s="151" t="str">
        <f>'ORÇAMENTO RESUMIDO'!B9</f>
        <v>PESQUISA ARQUEOLÓGICA</v>
      </c>
      <c r="C13" s="152">
        <f>'ORÇAMENTO RESUMIDO'!F9</f>
        <v>0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53">
        <f>SUM(D13:AA13)</f>
        <v>0</v>
      </c>
    </row>
    <row r="14" spans="1:29" ht="6.75" customHeight="1" x14ac:dyDescent="0.25">
      <c r="A14" s="163"/>
      <c r="B14" s="151"/>
      <c r="C14" s="153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</row>
    <row r="15" spans="1:29" ht="15" customHeight="1" x14ac:dyDescent="0.25">
      <c r="A15" s="163"/>
      <c r="B15" s="151"/>
      <c r="C15" s="154"/>
      <c r="D15" s="65">
        <f>TRUNC(D13*$C$9,4)</f>
        <v>0</v>
      </c>
      <c r="E15" s="65">
        <f>TRUNC(E13*$C$9,4)</f>
        <v>0</v>
      </c>
      <c r="F15" s="65">
        <f>TRUNC(F13*$C$9,4)</f>
        <v>0</v>
      </c>
      <c r="G15" s="65">
        <f t="shared" ref="G15:AA15" si="2">TRUNC(G13*$C$9,4)</f>
        <v>0</v>
      </c>
      <c r="H15" s="65">
        <f t="shared" si="2"/>
        <v>0</v>
      </c>
      <c r="I15" s="65">
        <f t="shared" si="2"/>
        <v>0</v>
      </c>
      <c r="J15" s="65">
        <f t="shared" si="2"/>
        <v>0</v>
      </c>
      <c r="K15" s="65">
        <f t="shared" si="2"/>
        <v>0</v>
      </c>
      <c r="L15" s="65">
        <f t="shared" si="2"/>
        <v>0</v>
      </c>
      <c r="M15" s="65">
        <f t="shared" si="2"/>
        <v>0</v>
      </c>
      <c r="N15" s="65">
        <f t="shared" si="2"/>
        <v>0</v>
      </c>
      <c r="O15" s="65">
        <f t="shared" si="2"/>
        <v>0</v>
      </c>
      <c r="P15" s="65">
        <f t="shared" si="2"/>
        <v>0</v>
      </c>
      <c r="Q15" s="65">
        <f t="shared" si="2"/>
        <v>0</v>
      </c>
      <c r="R15" s="65">
        <f t="shared" si="2"/>
        <v>0</v>
      </c>
      <c r="S15" s="65">
        <f t="shared" si="2"/>
        <v>0</v>
      </c>
      <c r="T15" s="65">
        <f t="shared" si="2"/>
        <v>0</v>
      </c>
      <c r="U15" s="65">
        <f t="shared" si="2"/>
        <v>0</v>
      </c>
      <c r="V15" s="65">
        <f t="shared" si="2"/>
        <v>0</v>
      </c>
      <c r="W15" s="65">
        <f t="shared" si="2"/>
        <v>0</v>
      </c>
      <c r="X15" s="65">
        <f t="shared" si="2"/>
        <v>0</v>
      </c>
      <c r="Y15" s="65">
        <f t="shared" si="2"/>
        <v>0</v>
      </c>
      <c r="Z15" s="65">
        <f t="shared" si="2"/>
        <v>0</v>
      </c>
      <c r="AA15" s="65">
        <f t="shared" si="2"/>
        <v>0</v>
      </c>
      <c r="AB15" s="54">
        <f>SUM(D15:AA15)</f>
        <v>0</v>
      </c>
      <c r="AC15" s="55">
        <f>C13-AB15</f>
        <v>0</v>
      </c>
    </row>
    <row r="16" spans="1:29" ht="4.5" customHeight="1" x14ac:dyDescent="0.25">
      <c r="A16" s="56"/>
      <c r="B16" s="59"/>
      <c r="C16" s="62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</row>
    <row r="17" spans="1:29" ht="15" customHeight="1" x14ac:dyDescent="0.25">
      <c r="A17" s="163">
        <v>3</v>
      </c>
      <c r="B17" s="151" t="str">
        <f>'ORÇAMENTO RESUMIDO'!B10</f>
        <v>SERVIÇOS PRELIMINARES E CANTEIRO DE OBRAS</v>
      </c>
      <c r="C17" s="152">
        <f>'ORÇAMENTO RESUMIDO'!F10</f>
        <v>0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53">
        <f>SUM(D17:AA17)</f>
        <v>0</v>
      </c>
    </row>
    <row r="18" spans="1:29" ht="6.75" customHeight="1" x14ac:dyDescent="0.25">
      <c r="A18" s="163"/>
      <c r="B18" s="151"/>
      <c r="C18" s="153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</row>
    <row r="19" spans="1:29" ht="15" customHeight="1" x14ac:dyDescent="0.25">
      <c r="A19" s="163"/>
      <c r="B19" s="151"/>
      <c r="C19" s="154"/>
      <c r="D19" s="65">
        <f>TRUNC(D17*$C$9,4)</f>
        <v>0</v>
      </c>
      <c r="E19" s="65">
        <f>TRUNC(E17*$C$9,4)</f>
        <v>0</v>
      </c>
      <c r="F19" s="65">
        <f>TRUNC(F17*$C$9,4)</f>
        <v>0</v>
      </c>
      <c r="G19" s="65">
        <f t="shared" ref="G19:AA19" si="3">TRUNC(G17*$C$9,4)</f>
        <v>0</v>
      </c>
      <c r="H19" s="65">
        <f t="shared" si="3"/>
        <v>0</v>
      </c>
      <c r="I19" s="65">
        <f t="shared" si="3"/>
        <v>0</v>
      </c>
      <c r="J19" s="65">
        <f t="shared" si="3"/>
        <v>0</v>
      </c>
      <c r="K19" s="65">
        <f t="shared" si="3"/>
        <v>0</v>
      </c>
      <c r="L19" s="65">
        <f t="shared" si="3"/>
        <v>0</v>
      </c>
      <c r="M19" s="65">
        <f t="shared" si="3"/>
        <v>0</v>
      </c>
      <c r="N19" s="65">
        <f t="shared" si="3"/>
        <v>0</v>
      </c>
      <c r="O19" s="65">
        <f t="shared" si="3"/>
        <v>0</v>
      </c>
      <c r="P19" s="65">
        <f t="shared" si="3"/>
        <v>0</v>
      </c>
      <c r="Q19" s="65">
        <f t="shared" si="3"/>
        <v>0</v>
      </c>
      <c r="R19" s="65">
        <f t="shared" si="3"/>
        <v>0</v>
      </c>
      <c r="S19" s="65">
        <f t="shared" si="3"/>
        <v>0</v>
      </c>
      <c r="T19" s="65">
        <f t="shared" si="3"/>
        <v>0</v>
      </c>
      <c r="U19" s="65">
        <f t="shared" si="3"/>
        <v>0</v>
      </c>
      <c r="V19" s="65">
        <f t="shared" si="3"/>
        <v>0</v>
      </c>
      <c r="W19" s="65">
        <f t="shared" si="3"/>
        <v>0</v>
      </c>
      <c r="X19" s="65">
        <f t="shared" si="3"/>
        <v>0</v>
      </c>
      <c r="Y19" s="65">
        <f t="shared" si="3"/>
        <v>0</v>
      </c>
      <c r="Z19" s="65">
        <f t="shared" si="3"/>
        <v>0</v>
      </c>
      <c r="AA19" s="65">
        <f t="shared" si="3"/>
        <v>0</v>
      </c>
      <c r="AB19" s="54">
        <f>SUM(D19:AA19)</f>
        <v>0</v>
      </c>
      <c r="AC19" s="55">
        <f>C17-AB19</f>
        <v>0</v>
      </c>
    </row>
    <row r="20" spans="1:29" ht="4.5" customHeight="1" x14ac:dyDescent="0.25">
      <c r="A20" s="56"/>
      <c r="B20" s="59"/>
      <c r="C20" s="62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</row>
    <row r="21" spans="1:29" ht="15" customHeight="1" x14ac:dyDescent="0.25">
      <c r="A21" s="163">
        <v>4</v>
      </c>
      <c r="B21" s="151" t="str">
        <f>'ORÇAMENTO RESUMIDO'!B11</f>
        <v>PROJETOS EXECUTIVOS</v>
      </c>
      <c r="C21" s="152">
        <f>'ORÇAMENTO RESUMIDO'!F11</f>
        <v>0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53"/>
    </row>
    <row r="22" spans="1:29" ht="6.75" customHeight="1" x14ac:dyDescent="0.25">
      <c r="A22" s="163"/>
      <c r="B22" s="151"/>
      <c r="C22" s="153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</row>
    <row r="23" spans="1:29" ht="15" customHeight="1" x14ac:dyDescent="0.25">
      <c r="A23" s="163"/>
      <c r="B23" s="151"/>
      <c r="C23" s="154"/>
      <c r="D23" s="65">
        <f>TRUNC(D21*$C$9,4)</f>
        <v>0</v>
      </c>
      <c r="E23" s="65">
        <f>TRUNC(E21*$C$9,4)</f>
        <v>0</v>
      </c>
      <c r="F23" s="65">
        <f>TRUNC(F21*$C$9,4)</f>
        <v>0</v>
      </c>
      <c r="G23" s="65">
        <f t="shared" ref="G23:AA23" si="4">TRUNC(G21*$C$9,4)</f>
        <v>0</v>
      </c>
      <c r="H23" s="65">
        <f t="shared" si="4"/>
        <v>0</v>
      </c>
      <c r="I23" s="65">
        <f t="shared" si="4"/>
        <v>0</v>
      </c>
      <c r="J23" s="65">
        <f t="shared" si="4"/>
        <v>0</v>
      </c>
      <c r="K23" s="65">
        <f t="shared" si="4"/>
        <v>0</v>
      </c>
      <c r="L23" s="65">
        <f t="shared" si="4"/>
        <v>0</v>
      </c>
      <c r="M23" s="65">
        <f t="shared" si="4"/>
        <v>0</v>
      </c>
      <c r="N23" s="65">
        <f t="shared" si="4"/>
        <v>0</v>
      </c>
      <c r="O23" s="65">
        <f t="shared" si="4"/>
        <v>0</v>
      </c>
      <c r="P23" s="65">
        <f t="shared" si="4"/>
        <v>0</v>
      </c>
      <c r="Q23" s="65">
        <f t="shared" si="4"/>
        <v>0</v>
      </c>
      <c r="R23" s="65">
        <f t="shared" si="4"/>
        <v>0</v>
      </c>
      <c r="S23" s="65">
        <f t="shared" si="4"/>
        <v>0</v>
      </c>
      <c r="T23" s="65">
        <f t="shared" si="4"/>
        <v>0</v>
      </c>
      <c r="U23" s="65">
        <f t="shared" si="4"/>
        <v>0</v>
      </c>
      <c r="V23" s="65">
        <f t="shared" si="4"/>
        <v>0</v>
      </c>
      <c r="W23" s="65">
        <f t="shared" si="4"/>
        <v>0</v>
      </c>
      <c r="X23" s="65">
        <f t="shared" si="4"/>
        <v>0</v>
      </c>
      <c r="Y23" s="65">
        <f t="shared" si="4"/>
        <v>0</v>
      </c>
      <c r="Z23" s="65">
        <f t="shared" si="4"/>
        <v>0</v>
      </c>
      <c r="AA23" s="65">
        <f t="shared" si="4"/>
        <v>0</v>
      </c>
      <c r="AB23" s="54">
        <f>SUM(D23:AA23)</f>
        <v>0</v>
      </c>
      <c r="AC23" s="55">
        <f>C21-AB23</f>
        <v>0</v>
      </c>
    </row>
    <row r="24" spans="1:29" ht="4.5" customHeight="1" x14ac:dyDescent="0.25">
      <c r="A24" s="56"/>
      <c r="B24" s="59"/>
      <c r="C24" s="62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</row>
    <row r="25" spans="1:29" ht="15" customHeight="1" x14ac:dyDescent="0.25">
      <c r="A25" s="163">
        <v>5</v>
      </c>
      <c r="B25" s="151" t="str">
        <f>'ORÇAMENTO RESUMIDO'!B12</f>
        <v>DEMOLIÇÕES E RETIRADAS (COM/SEM REAPROVEITAMENTO)</v>
      </c>
      <c r="C25" s="152">
        <f>'ORÇAMENTO RESUMIDO'!F12</f>
        <v>0</v>
      </c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53">
        <f>SUM(D25:AA25)</f>
        <v>0</v>
      </c>
    </row>
    <row r="26" spans="1:29" ht="6.75" customHeight="1" x14ac:dyDescent="0.25">
      <c r="A26" s="163"/>
      <c r="B26" s="151"/>
      <c r="C26" s="153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</row>
    <row r="27" spans="1:29" ht="15" customHeight="1" x14ac:dyDescent="0.25">
      <c r="A27" s="163"/>
      <c r="B27" s="151"/>
      <c r="C27" s="154"/>
      <c r="D27" s="65">
        <f>TRUNC(D25*$C$9,4)</f>
        <v>0</v>
      </c>
      <c r="E27" s="65">
        <f>TRUNC(E25*$C$9,4)</f>
        <v>0</v>
      </c>
      <c r="F27" s="65">
        <f>TRUNC(F25*$C$9,4)</f>
        <v>0</v>
      </c>
      <c r="G27" s="65">
        <f t="shared" ref="G27:AA27" si="5">TRUNC(G25*$C$9,4)</f>
        <v>0</v>
      </c>
      <c r="H27" s="65">
        <f t="shared" si="5"/>
        <v>0</v>
      </c>
      <c r="I27" s="65">
        <f t="shared" si="5"/>
        <v>0</v>
      </c>
      <c r="J27" s="65">
        <f t="shared" si="5"/>
        <v>0</v>
      </c>
      <c r="K27" s="65">
        <f t="shared" si="5"/>
        <v>0</v>
      </c>
      <c r="L27" s="65">
        <f t="shared" si="5"/>
        <v>0</v>
      </c>
      <c r="M27" s="65">
        <f t="shared" si="5"/>
        <v>0</v>
      </c>
      <c r="N27" s="65">
        <f t="shared" si="5"/>
        <v>0</v>
      </c>
      <c r="O27" s="65">
        <f t="shared" si="5"/>
        <v>0</v>
      </c>
      <c r="P27" s="65">
        <f t="shared" si="5"/>
        <v>0</v>
      </c>
      <c r="Q27" s="65">
        <f t="shared" si="5"/>
        <v>0</v>
      </c>
      <c r="R27" s="65">
        <f t="shared" si="5"/>
        <v>0</v>
      </c>
      <c r="S27" s="65">
        <f t="shared" si="5"/>
        <v>0</v>
      </c>
      <c r="T27" s="65">
        <f t="shared" si="5"/>
        <v>0</v>
      </c>
      <c r="U27" s="65">
        <f t="shared" si="5"/>
        <v>0</v>
      </c>
      <c r="V27" s="65">
        <f t="shared" si="5"/>
        <v>0</v>
      </c>
      <c r="W27" s="65">
        <f t="shared" si="5"/>
        <v>0</v>
      </c>
      <c r="X27" s="65">
        <f t="shared" si="5"/>
        <v>0</v>
      </c>
      <c r="Y27" s="65">
        <f t="shared" si="5"/>
        <v>0</v>
      </c>
      <c r="Z27" s="65">
        <f t="shared" si="5"/>
        <v>0</v>
      </c>
      <c r="AA27" s="65">
        <f t="shared" si="5"/>
        <v>0</v>
      </c>
      <c r="AB27" s="54">
        <f>SUM(D27:AA27)</f>
        <v>0</v>
      </c>
      <c r="AC27" s="55">
        <f>C25-AB27</f>
        <v>0</v>
      </c>
    </row>
    <row r="28" spans="1:29" ht="4.5" customHeight="1" x14ac:dyDescent="0.25">
      <c r="A28" s="56"/>
      <c r="B28" s="59"/>
      <c r="C28" s="62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</row>
    <row r="29" spans="1:29" x14ac:dyDescent="0.25">
      <c r="A29" s="163">
        <v>6</v>
      </c>
      <c r="B29" s="151" t="str">
        <f>'ORÇAMENTO RESUMIDO'!B13</f>
        <v>COBERTURA</v>
      </c>
      <c r="C29" s="152">
        <f>'ORÇAMENTO RESUMIDO'!F13</f>
        <v>0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53">
        <f>SUM(D29:AA29)</f>
        <v>0</v>
      </c>
    </row>
    <row r="30" spans="1:29" ht="6.75" customHeight="1" x14ac:dyDescent="0.25">
      <c r="A30" s="163"/>
      <c r="B30" s="151"/>
      <c r="C30" s="153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</row>
    <row r="31" spans="1:29" ht="15" customHeight="1" x14ac:dyDescent="0.25">
      <c r="A31" s="163"/>
      <c r="B31" s="151"/>
      <c r="C31" s="154"/>
      <c r="D31" s="65">
        <f>TRUNC(D29*$C$9,4)</f>
        <v>0</v>
      </c>
      <c r="E31" s="65">
        <f>TRUNC(E29*$C$9,4)</f>
        <v>0</v>
      </c>
      <c r="F31" s="65">
        <f>TRUNC(F29*$C$9,4)</f>
        <v>0</v>
      </c>
      <c r="G31" s="65">
        <f t="shared" ref="G31:AA31" si="6">TRUNC(G29*$C$9,4)</f>
        <v>0</v>
      </c>
      <c r="H31" s="65">
        <f t="shared" si="6"/>
        <v>0</v>
      </c>
      <c r="I31" s="65">
        <f t="shared" si="6"/>
        <v>0</v>
      </c>
      <c r="J31" s="65">
        <f t="shared" si="6"/>
        <v>0</v>
      </c>
      <c r="K31" s="65">
        <f t="shared" si="6"/>
        <v>0</v>
      </c>
      <c r="L31" s="65">
        <f t="shared" si="6"/>
        <v>0</v>
      </c>
      <c r="M31" s="65">
        <f t="shared" si="6"/>
        <v>0</v>
      </c>
      <c r="N31" s="65">
        <f t="shared" si="6"/>
        <v>0</v>
      </c>
      <c r="O31" s="65">
        <f t="shared" si="6"/>
        <v>0</v>
      </c>
      <c r="P31" s="65">
        <f t="shared" si="6"/>
        <v>0</v>
      </c>
      <c r="Q31" s="65">
        <f t="shared" si="6"/>
        <v>0</v>
      </c>
      <c r="R31" s="65">
        <f t="shared" si="6"/>
        <v>0</v>
      </c>
      <c r="S31" s="65">
        <f t="shared" si="6"/>
        <v>0</v>
      </c>
      <c r="T31" s="65">
        <f t="shared" si="6"/>
        <v>0</v>
      </c>
      <c r="U31" s="65">
        <f t="shared" si="6"/>
        <v>0</v>
      </c>
      <c r="V31" s="65">
        <f t="shared" si="6"/>
        <v>0</v>
      </c>
      <c r="W31" s="65">
        <f t="shared" si="6"/>
        <v>0</v>
      </c>
      <c r="X31" s="65">
        <f t="shared" si="6"/>
        <v>0</v>
      </c>
      <c r="Y31" s="65">
        <f t="shared" si="6"/>
        <v>0</v>
      </c>
      <c r="Z31" s="65">
        <f t="shared" si="6"/>
        <v>0</v>
      </c>
      <c r="AA31" s="65">
        <f t="shared" si="6"/>
        <v>0</v>
      </c>
      <c r="AB31" s="54">
        <f>SUM(D31:AA31)</f>
        <v>0</v>
      </c>
      <c r="AC31" s="55">
        <f>C29-AB31</f>
        <v>0</v>
      </c>
    </row>
    <row r="32" spans="1:29" ht="4.5" customHeight="1" x14ac:dyDescent="0.25">
      <c r="A32" s="56"/>
      <c r="B32" s="59"/>
      <c r="C32" s="62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</row>
    <row r="33" spans="1:29" x14ac:dyDescent="0.25">
      <c r="A33" s="163">
        <v>7</v>
      </c>
      <c r="B33" s="151" t="str">
        <f>'ORÇAMENTO RESUMIDO'!B14</f>
        <v>ESTRUTURA DE MADEIRA</v>
      </c>
      <c r="C33" s="152">
        <f>'ORÇAMENTO RESUMIDO'!F14</f>
        <v>0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53">
        <f>SUM(D33:AA33)</f>
        <v>0</v>
      </c>
    </row>
    <row r="34" spans="1:29" ht="6.75" customHeight="1" x14ac:dyDescent="0.25">
      <c r="A34" s="163"/>
      <c r="B34" s="151"/>
      <c r="C34" s="153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</row>
    <row r="35" spans="1:29" ht="15" customHeight="1" x14ac:dyDescent="0.25">
      <c r="A35" s="163"/>
      <c r="B35" s="151"/>
      <c r="C35" s="154"/>
      <c r="D35" s="65">
        <f>TRUNC(D33*$C$9,4)</f>
        <v>0</v>
      </c>
      <c r="E35" s="65">
        <f>TRUNC(E33*$C$9,4)</f>
        <v>0</v>
      </c>
      <c r="F35" s="65">
        <f>TRUNC(F33*$C$9,4)</f>
        <v>0</v>
      </c>
      <c r="G35" s="65">
        <f t="shared" ref="G35:AA35" si="7">TRUNC(G33*$C$9,4)</f>
        <v>0</v>
      </c>
      <c r="H35" s="65">
        <f t="shared" si="7"/>
        <v>0</v>
      </c>
      <c r="I35" s="65">
        <f t="shared" si="7"/>
        <v>0</v>
      </c>
      <c r="J35" s="65">
        <f t="shared" si="7"/>
        <v>0</v>
      </c>
      <c r="K35" s="65">
        <f t="shared" si="7"/>
        <v>0</v>
      </c>
      <c r="L35" s="65">
        <f t="shared" si="7"/>
        <v>0</v>
      </c>
      <c r="M35" s="65">
        <f t="shared" si="7"/>
        <v>0</v>
      </c>
      <c r="N35" s="65">
        <f t="shared" si="7"/>
        <v>0</v>
      </c>
      <c r="O35" s="65">
        <f t="shared" si="7"/>
        <v>0</v>
      </c>
      <c r="P35" s="65">
        <f t="shared" si="7"/>
        <v>0</v>
      </c>
      <c r="Q35" s="65">
        <f t="shared" si="7"/>
        <v>0</v>
      </c>
      <c r="R35" s="65">
        <f t="shared" si="7"/>
        <v>0</v>
      </c>
      <c r="S35" s="65">
        <f t="shared" si="7"/>
        <v>0</v>
      </c>
      <c r="T35" s="65">
        <f t="shared" si="7"/>
        <v>0</v>
      </c>
      <c r="U35" s="65">
        <f t="shared" si="7"/>
        <v>0</v>
      </c>
      <c r="V35" s="65">
        <f t="shared" si="7"/>
        <v>0</v>
      </c>
      <c r="W35" s="65">
        <f t="shared" si="7"/>
        <v>0</v>
      </c>
      <c r="X35" s="65">
        <f t="shared" si="7"/>
        <v>0</v>
      </c>
      <c r="Y35" s="65">
        <f t="shared" si="7"/>
        <v>0</v>
      </c>
      <c r="Z35" s="65">
        <f t="shared" si="7"/>
        <v>0</v>
      </c>
      <c r="AA35" s="65">
        <f t="shared" si="7"/>
        <v>0</v>
      </c>
      <c r="AB35" s="54">
        <f>SUM(D35:AA35)</f>
        <v>0</v>
      </c>
      <c r="AC35" s="55">
        <f>C33-AB35</f>
        <v>0</v>
      </c>
    </row>
    <row r="36" spans="1:29" ht="4.5" customHeight="1" x14ac:dyDescent="0.25">
      <c r="A36" s="56"/>
      <c r="B36" s="59"/>
      <c r="C36" s="62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</row>
    <row r="37" spans="1:29" x14ac:dyDescent="0.25">
      <c r="A37" s="163">
        <v>8</v>
      </c>
      <c r="B37" s="151" t="str">
        <f>'ORÇAMENTO RESUMIDO'!B15</f>
        <v>ALVENARIAS</v>
      </c>
      <c r="C37" s="152">
        <f>'ORÇAMENTO RESUMIDO'!F15</f>
        <v>0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53">
        <f>SUM(D37:AA37)</f>
        <v>0</v>
      </c>
    </row>
    <row r="38" spans="1:29" ht="6.75" customHeight="1" x14ac:dyDescent="0.25">
      <c r="A38" s="163"/>
      <c r="B38" s="151"/>
      <c r="C38" s="153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</row>
    <row r="39" spans="1:29" ht="15" customHeight="1" x14ac:dyDescent="0.25">
      <c r="A39" s="163"/>
      <c r="B39" s="151"/>
      <c r="C39" s="154"/>
      <c r="D39" s="65">
        <f>TRUNC(D37*$C$9,4)</f>
        <v>0</v>
      </c>
      <c r="E39" s="65">
        <f>TRUNC(E37*$C$9,4)</f>
        <v>0</v>
      </c>
      <c r="F39" s="65">
        <f>TRUNC(F37*$C$9,4)</f>
        <v>0</v>
      </c>
      <c r="G39" s="65">
        <f t="shared" ref="G39:AA39" si="8">TRUNC(G37*$C$9,4)</f>
        <v>0</v>
      </c>
      <c r="H39" s="65">
        <f t="shared" si="8"/>
        <v>0</v>
      </c>
      <c r="I39" s="65">
        <f t="shared" si="8"/>
        <v>0</v>
      </c>
      <c r="J39" s="65">
        <f t="shared" si="8"/>
        <v>0</v>
      </c>
      <c r="K39" s="65">
        <f t="shared" si="8"/>
        <v>0</v>
      </c>
      <c r="L39" s="65">
        <f t="shared" si="8"/>
        <v>0</v>
      </c>
      <c r="M39" s="65">
        <f t="shared" si="8"/>
        <v>0</v>
      </c>
      <c r="N39" s="65">
        <f t="shared" si="8"/>
        <v>0</v>
      </c>
      <c r="O39" s="65">
        <f t="shared" si="8"/>
        <v>0</v>
      </c>
      <c r="P39" s="65">
        <f t="shared" si="8"/>
        <v>0</v>
      </c>
      <c r="Q39" s="65">
        <f t="shared" si="8"/>
        <v>0</v>
      </c>
      <c r="R39" s="65">
        <f t="shared" si="8"/>
        <v>0</v>
      </c>
      <c r="S39" s="65">
        <f t="shared" si="8"/>
        <v>0</v>
      </c>
      <c r="T39" s="65">
        <f t="shared" si="8"/>
        <v>0</v>
      </c>
      <c r="U39" s="65">
        <f t="shared" si="8"/>
        <v>0</v>
      </c>
      <c r="V39" s="65">
        <f t="shared" si="8"/>
        <v>0</v>
      </c>
      <c r="W39" s="65">
        <f t="shared" si="8"/>
        <v>0</v>
      </c>
      <c r="X39" s="65">
        <f t="shared" si="8"/>
        <v>0</v>
      </c>
      <c r="Y39" s="65">
        <f t="shared" si="8"/>
        <v>0</v>
      </c>
      <c r="Z39" s="65">
        <f t="shared" si="8"/>
        <v>0</v>
      </c>
      <c r="AA39" s="65">
        <f t="shared" si="8"/>
        <v>0</v>
      </c>
      <c r="AB39" s="54">
        <f>SUM(D39:AA39)</f>
        <v>0</v>
      </c>
      <c r="AC39" s="55">
        <f>C37-AB39</f>
        <v>0</v>
      </c>
    </row>
    <row r="40" spans="1:29" ht="4.5" customHeight="1" x14ac:dyDescent="0.25">
      <c r="A40" s="56"/>
      <c r="B40" s="59"/>
      <c r="C40" s="62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</row>
    <row r="41" spans="1:29" x14ac:dyDescent="0.25">
      <c r="A41" s="163">
        <v>9</v>
      </c>
      <c r="B41" s="151" t="str">
        <f>'ORÇAMENTO RESUMIDO'!B16</f>
        <v>PISOS, SOLEIRAS, RODAPÉS E PEITORIS</v>
      </c>
      <c r="C41" s="152">
        <f>'ORÇAMENTO RESUMIDO'!F16</f>
        <v>0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53">
        <f>SUM(D41:AA41)</f>
        <v>0</v>
      </c>
    </row>
    <row r="42" spans="1:29" ht="6.75" customHeight="1" x14ac:dyDescent="0.25">
      <c r="A42" s="163"/>
      <c r="B42" s="151"/>
      <c r="C42" s="153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</row>
    <row r="43" spans="1:29" ht="15" customHeight="1" x14ac:dyDescent="0.25">
      <c r="A43" s="163"/>
      <c r="B43" s="151"/>
      <c r="C43" s="154"/>
      <c r="D43" s="65">
        <f>TRUNC(D41*$C$9,4)</f>
        <v>0</v>
      </c>
      <c r="E43" s="65">
        <f>TRUNC(E41*$C$9,4)</f>
        <v>0</v>
      </c>
      <c r="F43" s="65">
        <f>TRUNC(F41*$C$9,4)</f>
        <v>0</v>
      </c>
      <c r="G43" s="65">
        <f t="shared" ref="G43:AA43" si="9">TRUNC(G41*$C$9,4)</f>
        <v>0</v>
      </c>
      <c r="H43" s="65">
        <f t="shared" si="9"/>
        <v>0</v>
      </c>
      <c r="I43" s="65">
        <f t="shared" si="9"/>
        <v>0</v>
      </c>
      <c r="J43" s="65">
        <f t="shared" si="9"/>
        <v>0</v>
      </c>
      <c r="K43" s="65">
        <f t="shared" si="9"/>
        <v>0</v>
      </c>
      <c r="L43" s="65">
        <f t="shared" si="9"/>
        <v>0</v>
      </c>
      <c r="M43" s="65">
        <f t="shared" si="9"/>
        <v>0</v>
      </c>
      <c r="N43" s="65">
        <f t="shared" si="9"/>
        <v>0</v>
      </c>
      <c r="O43" s="65">
        <f t="shared" si="9"/>
        <v>0</v>
      </c>
      <c r="P43" s="65">
        <f t="shared" si="9"/>
        <v>0</v>
      </c>
      <c r="Q43" s="65">
        <f t="shared" si="9"/>
        <v>0</v>
      </c>
      <c r="R43" s="65">
        <f t="shared" si="9"/>
        <v>0</v>
      </c>
      <c r="S43" s="65">
        <f t="shared" si="9"/>
        <v>0</v>
      </c>
      <c r="T43" s="65">
        <f t="shared" si="9"/>
        <v>0</v>
      </c>
      <c r="U43" s="65">
        <f t="shared" si="9"/>
        <v>0</v>
      </c>
      <c r="V43" s="65">
        <f t="shared" si="9"/>
        <v>0</v>
      </c>
      <c r="W43" s="65">
        <f t="shared" si="9"/>
        <v>0</v>
      </c>
      <c r="X43" s="65">
        <f t="shared" si="9"/>
        <v>0</v>
      </c>
      <c r="Y43" s="65">
        <f t="shared" si="9"/>
        <v>0</v>
      </c>
      <c r="Z43" s="65">
        <f t="shared" si="9"/>
        <v>0</v>
      </c>
      <c r="AA43" s="65">
        <f t="shared" si="9"/>
        <v>0</v>
      </c>
      <c r="AB43" s="54">
        <f>SUM(D43:AA43)</f>
        <v>0</v>
      </c>
      <c r="AC43" s="55">
        <f>C41-AB43</f>
        <v>0</v>
      </c>
    </row>
    <row r="44" spans="1:29" ht="4.5" customHeight="1" x14ac:dyDescent="0.25">
      <c r="A44" s="56"/>
      <c r="B44" s="59"/>
      <c r="C44" s="62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</row>
    <row r="45" spans="1:29" x14ac:dyDescent="0.25">
      <c r="A45" s="163">
        <v>10</v>
      </c>
      <c r="B45" s="151" t="str">
        <f>'ORÇAMENTO RESUMIDO'!B17</f>
        <v>FORROS LISOS</v>
      </c>
      <c r="C45" s="152">
        <f>'ORÇAMENTO RESUMIDO'!F17</f>
        <v>0</v>
      </c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53">
        <f>SUM(D45:AA45)</f>
        <v>0</v>
      </c>
    </row>
    <row r="46" spans="1:29" ht="6.75" customHeight="1" x14ac:dyDescent="0.25">
      <c r="A46" s="163"/>
      <c r="B46" s="151"/>
      <c r="C46" s="153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</row>
    <row r="47" spans="1:29" ht="15" customHeight="1" x14ac:dyDescent="0.25">
      <c r="A47" s="163"/>
      <c r="B47" s="151"/>
      <c r="C47" s="154"/>
      <c r="D47" s="65">
        <f>TRUNC(D45*$C$9,4)</f>
        <v>0</v>
      </c>
      <c r="E47" s="65">
        <f>TRUNC(E45*$C$9,4)</f>
        <v>0</v>
      </c>
      <c r="F47" s="65">
        <f>TRUNC(F45*$C$9,4)</f>
        <v>0</v>
      </c>
      <c r="G47" s="65">
        <f t="shared" ref="G47:AA47" si="10">TRUNC(G45*$C$9,4)</f>
        <v>0</v>
      </c>
      <c r="H47" s="65">
        <f t="shared" si="10"/>
        <v>0</v>
      </c>
      <c r="I47" s="65">
        <f t="shared" si="10"/>
        <v>0</v>
      </c>
      <c r="J47" s="65">
        <f t="shared" si="10"/>
        <v>0</v>
      </c>
      <c r="K47" s="65">
        <f t="shared" si="10"/>
        <v>0</v>
      </c>
      <c r="L47" s="65">
        <f t="shared" si="10"/>
        <v>0</v>
      </c>
      <c r="M47" s="65">
        <f t="shared" si="10"/>
        <v>0</v>
      </c>
      <c r="N47" s="65">
        <f t="shared" si="10"/>
        <v>0</v>
      </c>
      <c r="O47" s="65">
        <f t="shared" si="10"/>
        <v>0</v>
      </c>
      <c r="P47" s="65">
        <f t="shared" si="10"/>
        <v>0</v>
      </c>
      <c r="Q47" s="65">
        <f t="shared" si="10"/>
        <v>0</v>
      </c>
      <c r="R47" s="65">
        <f t="shared" si="10"/>
        <v>0</v>
      </c>
      <c r="S47" s="65">
        <f t="shared" si="10"/>
        <v>0</v>
      </c>
      <c r="T47" s="65">
        <f t="shared" si="10"/>
        <v>0</v>
      </c>
      <c r="U47" s="65">
        <f t="shared" si="10"/>
        <v>0</v>
      </c>
      <c r="V47" s="65">
        <f t="shared" si="10"/>
        <v>0</v>
      </c>
      <c r="W47" s="65">
        <f t="shared" si="10"/>
        <v>0</v>
      </c>
      <c r="X47" s="65">
        <f t="shared" si="10"/>
        <v>0</v>
      </c>
      <c r="Y47" s="65">
        <f t="shared" si="10"/>
        <v>0</v>
      </c>
      <c r="Z47" s="65">
        <f t="shared" si="10"/>
        <v>0</v>
      </c>
      <c r="AA47" s="65">
        <f t="shared" si="10"/>
        <v>0</v>
      </c>
      <c r="AB47" s="54">
        <f>SUM(D47:AA47)</f>
        <v>0</v>
      </c>
      <c r="AC47" s="55">
        <f>C45-AB47</f>
        <v>0</v>
      </c>
    </row>
    <row r="48" spans="1:29" ht="4.5" customHeight="1" x14ac:dyDescent="0.25">
      <c r="A48" s="56"/>
      <c r="B48" s="59"/>
      <c r="C48" s="62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</row>
    <row r="49" spans="1:29" x14ac:dyDescent="0.25">
      <c r="A49" s="163">
        <v>11</v>
      </c>
      <c r="B49" s="151" t="str">
        <f>'ORÇAMENTO RESUMIDO'!B18</f>
        <v>ESQUADRIAS</v>
      </c>
      <c r="C49" s="152">
        <f>'ORÇAMENTO RESUMIDO'!F18</f>
        <v>0</v>
      </c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53">
        <f>SUM(D49:AA49)</f>
        <v>0</v>
      </c>
    </row>
    <row r="50" spans="1:29" ht="6.75" customHeight="1" x14ac:dyDescent="0.25">
      <c r="A50" s="163"/>
      <c r="B50" s="151"/>
      <c r="C50" s="153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spans="1:29" ht="15" customHeight="1" x14ac:dyDescent="0.25">
      <c r="A51" s="163"/>
      <c r="B51" s="151"/>
      <c r="C51" s="154"/>
      <c r="D51" s="65">
        <f>TRUNC(D49*$C$9,4)</f>
        <v>0</v>
      </c>
      <c r="E51" s="65">
        <f>TRUNC(E49*$C$9,4)</f>
        <v>0</v>
      </c>
      <c r="F51" s="65">
        <f>TRUNC(F49*$C$9,4)</f>
        <v>0</v>
      </c>
      <c r="G51" s="65">
        <f t="shared" ref="G51:AA51" si="11">TRUNC(G49*$C$9,4)</f>
        <v>0</v>
      </c>
      <c r="H51" s="65">
        <f t="shared" si="11"/>
        <v>0</v>
      </c>
      <c r="I51" s="65">
        <f t="shared" si="11"/>
        <v>0</v>
      </c>
      <c r="J51" s="65">
        <f t="shared" si="11"/>
        <v>0</v>
      </c>
      <c r="K51" s="65">
        <f t="shared" si="11"/>
        <v>0</v>
      </c>
      <c r="L51" s="65">
        <f t="shared" si="11"/>
        <v>0</v>
      </c>
      <c r="M51" s="65">
        <f t="shared" si="11"/>
        <v>0</v>
      </c>
      <c r="N51" s="65">
        <f t="shared" si="11"/>
        <v>0</v>
      </c>
      <c r="O51" s="65">
        <f t="shared" si="11"/>
        <v>0</v>
      </c>
      <c r="P51" s="65">
        <f t="shared" si="11"/>
        <v>0</v>
      </c>
      <c r="Q51" s="65">
        <f t="shared" si="11"/>
        <v>0</v>
      </c>
      <c r="R51" s="65">
        <f t="shared" si="11"/>
        <v>0</v>
      </c>
      <c r="S51" s="65">
        <f t="shared" si="11"/>
        <v>0</v>
      </c>
      <c r="T51" s="65">
        <f t="shared" si="11"/>
        <v>0</v>
      </c>
      <c r="U51" s="65">
        <f t="shared" si="11"/>
        <v>0</v>
      </c>
      <c r="V51" s="65">
        <f t="shared" si="11"/>
        <v>0</v>
      </c>
      <c r="W51" s="65">
        <f t="shared" si="11"/>
        <v>0</v>
      </c>
      <c r="X51" s="65">
        <f t="shared" si="11"/>
        <v>0</v>
      </c>
      <c r="Y51" s="65">
        <f t="shared" si="11"/>
        <v>0</v>
      </c>
      <c r="Z51" s="65">
        <f t="shared" si="11"/>
        <v>0</v>
      </c>
      <c r="AA51" s="65">
        <f t="shared" si="11"/>
        <v>0</v>
      </c>
      <c r="AB51" s="54">
        <f>SUM(D51:AA51)</f>
        <v>0</v>
      </c>
      <c r="AC51" s="55">
        <f>C49-AB51</f>
        <v>0</v>
      </c>
    </row>
    <row r="52" spans="1:29" ht="4.5" customHeight="1" x14ac:dyDescent="0.25">
      <c r="A52" s="56"/>
      <c r="B52" s="59"/>
      <c r="C52" s="62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</row>
    <row r="53" spans="1:29" x14ac:dyDescent="0.25">
      <c r="A53" s="163">
        <v>12</v>
      </c>
      <c r="B53" s="151" t="str">
        <f>'ORÇAMENTO RESUMIDO'!B19</f>
        <v>TRATAMENTOS, PINTURAS E REVESTIMENTOS</v>
      </c>
      <c r="C53" s="152">
        <f>'ORÇAMENTO RESUMIDO'!F19</f>
        <v>0</v>
      </c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53">
        <f>SUM(D53:AA53)</f>
        <v>0</v>
      </c>
    </row>
    <row r="54" spans="1:29" ht="6.75" customHeight="1" x14ac:dyDescent="0.25">
      <c r="A54" s="163"/>
      <c r="B54" s="151"/>
      <c r="C54" s="153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</row>
    <row r="55" spans="1:29" ht="15" customHeight="1" x14ac:dyDescent="0.25">
      <c r="A55" s="163"/>
      <c r="B55" s="151"/>
      <c r="C55" s="154"/>
      <c r="D55" s="65">
        <f>TRUNC(D53*$C$9,4)</f>
        <v>0</v>
      </c>
      <c r="E55" s="65">
        <f>TRUNC(E53*$C$9,4)</f>
        <v>0</v>
      </c>
      <c r="F55" s="65">
        <f>TRUNC(F53*$C$9,4)</f>
        <v>0</v>
      </c>
      <c r="G55" s="65">
        <f t="shared" ref="G55:AA55" si="12">TRUNC(G53*$C$9,4)</f>
        <v>0</v>
      </c>
      <c r="H55" s="65">
        <f t="shared" si="12"/>
        <v>0</v>
      </c>
      <c r="I55" s="65">
        <f t="shared" si="12"/>
        <v>0</v>
      </c>
      <c r="J55" s="65">
        <f t="shared" si="12"/>
        <v>0</v>
      </c>
      <c r="K55" s="65">
        <f t="shared" si="12"/>
        <v>0</v>
      </c>
      <c r="L55" s="65">
        <f t="shared" si="12"/>
        <v>0</v>
      </c>
      <c r="M55" s="65">
        <f t="shared" si="12"/>
        <v>0</v>
      </c>
      <c r="N55" s="65">
        <f t="shared" si="12"/>
        <v>0</v>
      </c>
      <c r="O55" s="65">
        <f t="shared" si="12"/>
        <v>0</v>
      </c>
      <c r="P55" s="65">
        <f t="shared" si="12"/>
        <v>0</v>
      </c>
      <c r="Q55" s="65">
        <f t="shared" si="12"/>
        <v>0</v>
      </c>
      <c r="R55" s="65">
        <f t="shared" si="12"/>
        <v>0</v>
      </c>
      <c r="S55" s="65">
        <f t="shared" si="12"/>
        <v>0</v>
      </c>
      <c r="T55" s="65">
        <f t="shared" si="12"/>
        <v>0</v>
      </c>
      <c r="U55" s="65">
        <f t="shared" si="12"/>
        <v>0</v>
      </c>
      <c r="V55" s="65">
        <f t="shared" si="12"/>
        <v>0</v>
      </c>
      <c r="W55" s="65">
        <f t="shared" si="12"/>
        <v>0</v>
      </c>
      <c r="X55" s="65">
        <f t="shared" si="12"/>
        <v>0</v>
      </c>
      <c r="Y55" s="65">
        <f t="shared" si="12"/>
        <v>0</v>
      </c>
      <c r="Z55" s="65">
        <f t="shared" si="12"/>
        <v>0</v>
      </c>
      <c r="AA55" s="65">
        <f t="shared" si="12"/>
        <v>0</v>
      </c>
      <c r="AB55" s="54">
        <f>SUM(D55:AA55)</f>
        <v>0</v>
      </c>
      <c r="AC55" s="55">
        <f>C53-AB55</f>
        <v>0</v>
      </c>
    </row>
    <row r="56" spans="1:29" ht="4.5" customHeight="1" x14ac:dyDescent="0.25">
      <c r="A56" s="56"/>
      <c r="B56" s="59"/>
      <c r="C56" s="62"/>
      <c r="D56" s="66"/>
      <c r="E56" s="66"/>
      <c r="F56" s="66"/>
      <c r="G56" s="66"/>
      <c r="H56" s="66"/>
      <c r="I56" s="66"/>
      <c r="J56" s="66"/>
      <c r="K56" s="66"/>
      <c r="L56" s="66"/>
      <c r="M56" s="66"/>
    </row>
    <row r="57" spans="1:29" ht="23.25" customHeight="1" x14ac:dyDescent="0.25">
      <c r="A57" s="91">
        <v>13</v>
      </c>
      <c r="B57" s="90" t="str">
        <f>'ORÇAMENTO RESUMIDO'!B20</f>
        <v>RESTAURAÇÃO DOS ELEMENTOS ARTÍSTICOS INTEGRADOS</v>
      </c>
      <c r="C57" s="93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53"/>
    </row>
    <row r="58" spans="1:29" ht="4.5" customHeight="1" x14ac:dyDescent="0.25">
      <c r="A58" s="56"/>
      <c r="B58" s="59"/>
      <c r="C58" s="62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</row>
    <row r="59" spans="1:29" x14ac:dyDescent="0.25">
      <c r="A59" s="156" t="s">
        <v>616</v>
      </c>
      <c r="B59" s="159" t="str">
        <f>'ORÇAMENTO RESUMIDO'!B21</f>
        <v>RESTAURAÇÃO DOS FORROS POLICROMADOS (FORRO DOS QUATRO CONTINENTE, FORRO DAS QUATRO ESTAÇÕES, FORRO ARTÍSTICO “SAIA E CAMISA”)</v>
      </c>
      <c r="C59" s="160">
        <f>'ORÇAMENTO RESUMIDO'!F21</f>
        <v>0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53">
        <f>SUM(D59:AA59)</f>
        <v>0</v>
      </c>
    </row>
    <row r="60" spans="1:29" ht="6.75" customHeight="1" x14ac:dyDescent="0.25">
      <c r="A60" s="157"/>
      <c r="B60" s="159"/>
      <c r="C60" s="161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</row>
    <row r="61" spans="1:29" ht="15" customHeight="1" x14ac:dyDescent="0.25">
      <c r="A61" s="158"/>
      <c r="B61" s="159"/>
      <c r="C61" s="162"/>
      <c r="D61" s="96">
        <f>TRUNC(D59*$C$9,4)</f>
        <v>0</v>
      </c>
      <c r="E61" s="96">
        <f>TRUNC(E59*$C$9,4)</f>
        <v>0</v>
      </c>
      <c r="F61" s="96">
        <f>TRUNC(F59*$C$9,4)</f>
        <v>0</v>
      </c>
      <c r="G61" s="96">
        <f t="shared" ref="G61:AA61" si="13">TRUNC(G59*$C$9,4)</f>
        <v>0</v>
      </c>
      <c r="H61" s="96">
        <f t="shared" si="13"/>
        <v>0</v>
      </c>
      <c r="I61" s="96">
        <f t="shared" si="13"/>
        <v>0</v>
      </c>
      <c r="J61" s="96">
        <f t="shared" si="13"/>
        <v>0</v>
      </c>
      <c r="K61" s="96">
        <f t="shared" si="13"/>
        <v>0</v>
      </c>
      <c r="L61" s="96">
        <f t="shared" si="13"/>
        <v>0</v>
      </c>
      <c r="M61" s="96">
        <f t="shared" si="13"/>
        <v>0</v>
      </c>
      <c r="N61" s="96">
        <f t="shared" si="13"/>
        <v>0</v>
      </c>
      <c r="O61" s="96">
        <f t="shared" si="13"/>
        <v>0</v>
      </c>
      <c r="P61" s="96">
        <f t="shared" si="13"/>
        <v>0</v>
      </c>
      <c r="Q61" s="96">
        <f t="shared" si="13"/>
        <v>0</v>
      </c>
      <c r="R61" s="96">
        <f t="shared" si="13"/>
        <v>0</v>
      </c>
      <c r="S61" s="96">
        <f t="shared" si="13"/>
        <v>0</v>
      </c>
      <c r="T61" s="96">
        <f t="shared" si="13"/>
        <v>0</v>
      </c>
      <c r="U61" s="96">
        <f t="shared" si="13"/>
        <v>0</v>
      </c>
      <c r="V61" s="96">
        <f t="shared" si="13"/>
        <v>0</v>
      </c>
      <c r="W61" s="96">
        <f t="shared" si="13"/>
        <v>0</v>
      </c>
      <c r="X61" s="96">
        <f t="shared" si="13"/>
        <v>0</v>
      </c>
      <c r="Y61" s="96">
        <f t="shared" si="13"/>
        <v>0</v>
      </c>
      <c r="Z61" s="96">
        <f t="shared" si="13"/>
        <v>0</v>
      </c>
      <c r="AA61" s="96">
        <f t="shared" si="13"/>
        <v>0</v>
      </c>
      <c r="AB61" s="54">
        <f>SUM(D61:AA61)</f>
        <v>0</v>
      </c>
      <c r="AC61" s="55">
        <f>C59-AB61</f>
        <v>0</v>
      </c>
    </row>
    <row r="62" spans="1:29" ht="4.5" customHeight="1" x14ac:dyDescent="0.25">
      <c r="A62" s="56"/>
      <c r="B62" s="59"/>
      <c r="C62" s="62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</row>
    <row r="63" spans="1:29" x14ac:dyDescent="0.25">
      <c r="A63" s="156" t="s">
        <v>617</v>
      </c>
      <c r="B63" s="159" t="str">
        <f>'ORÇAMENTO RESUMIDO'!B22</f>
        <v>RESTAURAÇÃO DO MURAL DOS GARIMPEIROS</v>
      </c>
      <c r="C63" s="160">
        <f>'ORÇAMENTO RESUMIDO'!F22</f>
        <v>0</v>
      </c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53">
        <f>SUM(D63:AA63)</f>
        <v>0</v>
      </c>
    </row>
    <row r="64" spans="1:29" ht="6.75" customHeight="1" x14ac:dyDescent="0.25">
      <c r="A64" s="157"/>
      <c r="B64" s="159"/>
      <c r="C64" s="161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</row>
    <row r="65" spans="1:29" ht="15" customHeight="1" x14ac:dyDescent="0.25">
      <c r="A65" s="158"/>
      <c r="B65" s="159"/>
      <c r="C65" s="162"/>
      <c r="D65" s="96">
        <f>TRUNC(D63*$C$9,4)</f>
        <v>0</v>
      </c>
      <c r="E65" s="96">
        <f>TRUNC(E63*$C$9,4)</f>
        <v>0</v>
      </c>
      <c r="F65" s="96">
        <f>TRUNC(F63*$C$9,4)</f>
        <v>0</v>
      </c>
      <c r="G65" s="96">
        <f t="shared" ref="G65:AA65" si="14">TRUNC(G63*$C$9,4)</f>
        <v>0</v>
      </c>
      <c r="H65" s="96">
        <f t="shared" si="14"/>
        <v>0</v>
      </c>
      <c r="I65" s="96">
        <f t="shared" si="14"/>
        <v>0</v>
      </c>
      <c r="J65" s="96">
        <f t="shared" si="14"/>
        <v>0</v>
      </c>
      <c r="K65" s="96">
        <f t="shared" si="14"/>
        <v>0</v>
      </c>
      <c r="L65" s="96">
        <f t="shared" si="14"/>
        <v>0</v>
      </c>
      <c r="M65" s="96">
        <f t="shared" si="14"/>
        <v>0</v>
      </c>
      <c r="N65" s="96">
        <f t="shared" si="14"/>
        <v>0</v>
      </c>
      <c r="O65" s="96">
        <f t="shared" si="14"/>
        <v>0</v>
      </c>
      <c r="P65" s="96">
        <f t="shared" si="14"/>
        <v>0</v>
      </c>
      <c r="Q65" s="96">
        <f t="shared" si="14"/>
        <v>0</v>
      </c>
      <c r="R65" s="96">
        <f t="shared" si="14"/>
        <v>0</v>
      </c>
      <c r="S65" s="96">
        <f t="shared" si="14"/>
        <v>0</v>
      </c>
      <c r="T65" s="96">
        <f t="shared" si="14"/>
        <v>0</v>
      </c>
      <c r="U65" s="96">
        <f t="shared" si="14"/>
        <v>0</v>
      </c>
      <c r="V65" s="96">
        <f t="shared" si="14"/>
        <v>0</v>
      </c>
      <c r="W65" s="96">
        <f t="shared" si="14"/>
        <v>0</v>
      </c>
      <c r="X65" s="96">
        <f t="shared" si="14"/>
        <v>0</v>
      </c>
      <c r="Y65" s="96">
        <f t="shared" si="14"/>
        <v>0</v>
      </c>
      <c r="Z65" s="96">
        <f t="shared" si="14"/>
        <v>0</v>
      </c>
      <c r="AA65" s="96">
        <f t="shared" si="14"/>
        <v>0</v>
      </c>
      <c r="AB65" s="54">
        <f>SUM(D65:AA65)</f>
        <v>0</v>
      </c>
      <c r="AC65" s="55">
        <f>C63-AB65</f>
        <v>0</v>
      </c>
    </row>
    <row r="66" spans="1:29" ht="4.5" customHeight="1" x14ac:dyDescent="0.25">
      <c r="A66" s="56"/>
      <c r="B66" s="59"/>
      <c r="C66" s="62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</row>
    <row r="67" spans="1:29" x14ac:dyDescent="0.25">
      <c r="A67" s="156" t="s">
        <v>618</v>
      </c>
      <c r="B67" s="159" t="str">
        <f>'ORÇAMENTO RESUMIDO'!B23</f>
        <v>RESTAURAÇÃO DO RELÓGIO DE SOL</v>
      </c>
      <c r="C67" s="160">
        <f>'ORÇAMENTO RESUMIDO'!F23</f>
        <v>0</v>
      </c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53">
        <f>SUM(D67:AA67)</f>
        <v>0</v>
      </c>
    </row>
    <row r="68" spans="1:29" ht="6.75" customHeight="1" x14ac:dyDescent="0.25">
      <c r="A68" s="157"/>
      <c r="B68" s="159"/>
      <c r="C68" s="161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</row>
    <row r="69" spans="1:29" ht="15" customHeight="1" x14ac:dyDescent="0.25">
      <c r="A69" s="158"/>
      <c r="B69" s="159"/>
      <c r="C69" s="162"/>
      <c r="D69" s="96">
        <f>TRUNC(D67*$C$9,4)</f>
        <v>0</v>
      </c>
      <c r="E69" s="96">
        <f>TRUNC(E67*$C$9,4)</f>
        <v>0</v>
      </c>
      <c r="F69" s="96">
        <f>TRUNC(F67*$C$9,4)</f>
        <v>0</v>
      </c>
      <c r="G69" s="96">
        <f t="shared" ref="G69:AA69" si="15">TRUNC(G67*$C$9,4)</f>
        <v>0</v>
      </c>
      <c r="H69" s="96">
        <f t="shared" si="15"/>
        <v>0</v>
      </c>
      <c r="I69" s="96">
        <f t="shared" si="15"/>
        <v>0</v>
      </c>
      <c r="J69" s="96">
        <f t="shared" si="15"/>
        <v>0</v>
      </c>
      <c r="K69" s="96">
        <f t="shared" si="15"/>
        <v>0</v>
      </c>
      <c r="L69" s="96">
        <f t="shared" si="15"/>
        <v>0</v>
      </c>
      <c r="M69" s="96">
        <f t="shared" si="15"/>
        <v>0</v>
      </c>
      <c r="N69" s="96">
        <f t="shared" si="15"/>
        <v>0</v>
      </c>
      <c r="O69" s="96">
        <f t="shared" si="15"/>
        <v>0</v>
      </c>
      <c r="P69" s="96">
        <f t="shared" si="15"/>
        <v>0</v>
      </c>
      <c r="Q69" s="96">
        <f t="shared" si="15"/>
        <v>0</v>
      </c>
      <c r="R69" s="96">
        <f t="shared" si="15"/>
        <v>0</v>
      </c>
      <c r="S69" s="96">
        <f t="shared" si="15"/>
        <v>0</v>
      </c>
      <c r="T69" s="96">
        <f t="shared" si="15"/>
        <v>0</v>
      </c>
      <c r="U69" s="96">
        <f t="shared" si="15"/>
        <v>0</v>
      </c>
      <c r="V69" s="96">
        <f t="shared" si="15"/>
        <v>0</v>
      </c>
      <c r="W69" s="96">
        <f t="shared" si="15"/>
        <v>0</v>
      </c>
      <c r="X69" s="96">
        <f t="shared" si="15"/>
        <v>0</v>
      </c>
      <c r="Y69" s="96">
        <f t="shared" si="15"/>
        <v>0</v>
      </c>
      <c r="Z69" s="96">
        <f t="shared" si="15"/>
        <v>0</v>
      </c>
      <c r="AA69" s="96">
        <f t="shared" si="15"/>
        <v>0</v>
      </c>
      <c r="AB69" s="54">
        <f>SUM(D69:AA69)</f>
        <v>0</v>
      </c>
      <c r="AC69" s="55">
        <f>C67-AB69</f>
        <v>0</v>
      </c>
    </row>
    <row r="70" spans="1:29" ht="4.5" customHeight="1" x14ac:dyDescent="0.25">
      <c r="A70" s="56"/>
      <c r="B70" s="59"/>
      <c r="C70" s="62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</row>
    <row r="71" spans="1:29" x14ac:dyDescent="0.25">
      <c r="A71" s="156" t="s">
        <v>619</v>
      </c>
      <c r="B71" s="159" t="str">
        <f>'ORÇAMENTO RESUMIDO'!B24</f>
        <v>RESTAURAÇÃO DO ENGENHO</v>
      </c>
      <c r="C71" s="160">
        <f>'ORÇAMENTO RESUMIDO'!F24</f>
        <v>0</v>
      </c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53">
        <f>SUM(D71:AA71)</f>
        <v>0</v>
      </c>
    </row>
    <row r="72" spans="1:29" ht="6.75" customHeight="1" x14ac:dyDescent="0.25">
      <c r="A72" s="157"/>
      <c r="B72" s="159"/>
      <c r="C72" s="161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</row>
    <row r="73" spans="1:29" ht="15" customHeight="1" x14ac:dyDescent="0.25">
      <c r="A73" s="158"/>
      <c r="B73" s="159"/>
      <c r="C73" s="162"/>
      <c r="D73" s="96">
        <f>TRUNC(D71*$C$9,4)</f>
        <v>0</v>
      </c>
      <c r="E73" s="96">
        <f>TRUNC(E71*$C$9,4)</f>
        <v>0</v>
      </c>
      <c r="F73" s="96">
        <f>TRUNC(F71*$C$9,4)</f>
        <v>0</v>
      </c>
      <c r="G73" s="96">
        <f t="shared" ref="G73:AA73" si="16">TRUNC(G71*$C$9,4)</f>
        <v>0</v>
      </c>
      <c r="H73" s="96">
        <f t="shared" si="16"/>
        <v>0</v>
      </c>
      <c r="I73" s="96">
        <f t="shared" si="16"/>
        <v>0</v>
      </c>
      <c r="J73" s="96">
        <f t="shared" si="16"/>
        <v>0</v>
      </c>
      <c r="K73" s="96">
        <f t="shared" si="16"/>
        <v>0</v>
      </c>
      <c r="L73" s="96">
        <f t="shared" si="16"/>
        <v>0</v>
      </c>
      <c r="M73" s="96">
        <f t="shared" si="16"/>
        <v>0</v>
      </c>
      <c r="N73" s="96">
        <f t="shared" si="16"/>
        <v>0</v>
      </c>
      <c r="O73" s="96">
        <f t="shared" si="16"/>
        <v>0</v>
      </c>
      <c r="P73" s="96">
        <f t="shared" si="16"/>
        <v>0</v>
      </c>
      <c r="Q73" s="96">
        <f t="shared" si="16"/>
        <v>0</v>
      </c>
      <c r="R73" s="96">
        <f t="shared" si="16"/>
        <v>0</v>
      </c>
      <c r="S73" s="96">
        <f t="shared" si="16"/>
        <v>0</v>
      </c>
      <c r="T73" s="96">
        <f t="shared" si="16"/>
        <v>0</v>
      </c>
      <c r="U73" s="96">
        <f t="shared" si="16"/>
        <v>0</v>
      </c>
      <c r="V73" s="96">
        <f t="shared" si="16"/>
        <v>0</v>
      </c>
      <c r="W73" s="96">
        <f t="shared" si="16"/>
        <v>0</v>
      </c>
      <c r="X73" s="96">
        <f t="shared" si="16"/>
        <v>0</v>
      </c>
      <c r="Y73" s="96">
        <f t="shared" si="16"/>
        <v>0</v>
      </c>
      <c r="Z73" s="96">
        <f t="shared" si="16"/>
        <v>0</v>
      </c>
      <c r="AA73" s="96">
        <f t="shared" si="16"/>
        <v>0</v>
      </c>
      <c r="AB73" s="54">
        <f>SUM(D73:AA73)</f>
        <v>0</v>
      </c>
      <c r="AC73" s="55">
        <f>C71-AB73</f>
        <v>0</v>
      </c>
    </row>
    <row r="74" spans="1:29" ht="4.5" customHeight="1" x14ac:dyDescent="0.25">
      <c r="A74" s="56"/>
      <c r="B74" s="59"/>
      <c r="C74" s="62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</row>
    <row r="75" spans="1:29" x14ac:dyDescent="0.25">
      <c r="A75" s="148">
        <v>14</v>
      </c>
      <c r="B75" s="151" t="str">
        <f>'ORÇAMENTO RESUMIDO'!B25</f>
        <v>MUSEOGRAFIA</v>
      </c>
      <c r="C75" s="152">
        <f>'ORÇAMENTO RESUMIDO'!F25</f>
        <v>0</v>
      </c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53">
        <f>SUM(D75:AA75)</f>
        <v>0</v>
      </c>
    </row>
    <row r="76" spans="1:29" ht="6.75" customHeight="1" x14ac:dyDescent="0.25">
      <c r="A76" s="149"/>
      <c r="B76" s="151"/>
      <c r="C76" s="153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</row>
    <row r="77" spans="1:29" ht="15" customHeight="1" x14ac:dyDescent="0.25">
      <c r="A77" s="150"/>
      <c r="B77" s="151"/>
      <c r="C77" s="154"/>
      <c r="D77" s="65">
        <f>TRUNC(D75*$C$9,4)</f>
        <v>0</v>
      </c>
      <c r="E77" s="65">
        <f>TRUNC(E75*$C$9,4)</f>
        <v>0</v>
      </c>
      <c r="F77" s="65">
        <f>TRUNC(F75*$C$9,4)</f>
        <v>0</v>
      </c>
      <c r="G77" s="65">
        <f t="shared" ref="G77:AA77" si="17">TRUNC(G75*$C$9,4)</f>
        <v>0</v>
      </c>
      <c r="H77" s="65">
        <f t="shared" si="17"/>
        <v>0</v>
      </c>
      <c r="I77" s="65">
        <f t="shared" si="17"/>
        <v>0</v>
      </c>
      <c r="J77" s="65">
        <f t="shared" si="17"/>
        <v>0</v>
      </c>
      <c r="K77" s="65">
        <f t="shared" si="17"/>
        <v>0</v>
      </c>
      <c r="L77" s="65">
        <f t="shared" si="17"/>
        <v>0</v>
      </c>
      <c r="M77" s="65">
        <f t="shared" si="17"/>
        <v>0</v>
      </c>
      <c r="N77" s="65">
        <f t="shared" si="17"/>
        <v>0</v>
      </c>
      <c r="O77" s="65">
        <f t="shared" si="17"/>
        <v>0</v>
      </c>
      <c r="P77" s="65">
        <f t="shared" si="17"/>
        <v>0</v>
      </c>
      <c r="Q77" s="65">
        <f t="shared" si="17"/>
        <v>0</v>
      </c>
      <c r="R77" s="65">
        <f t="shared" si="17"/>
        <v>0</v>
      </c>
      <c r="S77" s="65">
        <f t="shared" si="17"/>
        <v>0</v>
      </c>
      <c r="T77" s="65">
        <f t="shared" si="17"/>
        <v>0</v>
      </c>
      <c r="U77" s="65">
        <f t="shared" si="17"/>
        <v>0</v>
      </c>
      <c r="V77" s="65">
        <f t="shared" si="17"/>
        <v>0</v>
      </c>
      <c r="W77" s="65">
        <f t="shared" si="17"/>
        <v>0</v>
      </c>
      <c r="X77" s="65">
        <f t="shared" si="17"/>
        <v>0</v>
      </c>
      <c r="Y77" s="65">
        <f t="shared" si="17"/>
        <v>0</v>
      </c>
      <c r="Z77" s="65">
        <f t="shared" si="17"/>
        <v>0</v>
      </c>
      <c r="AA77" s="65">
        <f t="shared" si="17"/>
        <v>0</v>
      </c>
      <c r="AB77" s="54">
        <f>SUM(D77:AA77)</f>
        <v>0</v>
      </c>
      <c r="AC77" s="55">
        <f>C75-AB77</f>
        <v>0</v>
      </c>
    </row>
    <row r="78" spans="1:29" ht="4.5" customHeight="1" x14ac:dyDescent="0.25">
      <c r="A78" s="56"/>
      <c r="B78" s="59"/>
      <c r="C78" s="62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</row>
    <row r="79" spans="1:29" x14ac:dyDescent="0.25">
      <c r="A79" s="148">
        <v>15</v>
      </c>
      <c r="B79" s="151" t="str">
        <f>'ORÇAMENTO RESUMIDO'!B26</f>
        <v>DISPOSITIVOS MECÂNICOS</v>
      </c>
      <c r="C79" s="152">
        <f>'ORÇAMENTO RESUMIDO'!F26</f>
        <v>0</v>
      </c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53">
        <f>SUM(D79:AA79)</f>
        <v>0</v>
      </c>
    </row>
    <row r="80" spans="1:29" ht="6.75" customHeight="1" x14ac:dyDescent="0.25">
      <c r="A80" s="149"/>
      <c r="B80" s="151"/>
      <c r="C80" s="153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</row>
    <row r="81" spans="1:29" ht="15" customHeight="1" x14ac:dyDescent="0.25">
      <c r="A81" s="150"/>
      <c r="B81" s="151"/>
      <c r="C81" s="154"/>
      <c r="D81" s="65">
        <f>TRUNC(D79*$C$9,4)</f>
        <v>0</v>
      </c>
      <c r="E81" s="65">
        <f>TRUNC(E79*$C$9,4)</f>
        <v>0</v>
      </c>
      <c r="F81" s="65">
        <f>TRUNC(F79*$C$9,4)</f>
        <v>0</v>
      </c>
      <c r="G81" s="65">
        <f t="shared" ref="G81:AA81" si="18">TRUNC(G79*$C$9,4)</f>
        <v>0</v>
      </c>
      <c r="H81" s="65">
        <f t="shared" si="18"/>
        <v>0</v>
      </c>
      <c r="I81" s="65">
        <f t="shared" si="18"/>
        <v>0</v>
      </c>
      <c r="J81" s="65">
        <f t="shared" si="18"/>
        <v>0</v>
      </c>
      <c r="K81" s="65">
        <f t="shared" si="18"/>
        <v>0</v>
      </c>
      <c r="L81" s="65">
        <f t="shared" si="18"/>
        <v>0</v>
      </c>
      <c r="M81" s="65">
        <f t="shared" si="18"/>
        <v>0</v>
      </c>
      <c r="N81" s="65">
        <f t="shared" si="18"/>
        <v>0</v>
      </c>
      <c r="O81" s="65">
        <f t="shared" si="18"/>
        <v>0</v>
      </c>
      <c r="P81" s="65">
        <f t="shared" si="18"/>
        <v>0</v>
      </c>
      <c r="Q81" s="65">
        <f t="shared" si="18"/>
        <v>0</v>
      </c>
      <c r="R81" s="65">
        <f t="shared" si="18"/>
        <v>0</v>
      </c>
      <c r="S81" s="65">
        <f t="shared" si="18"/>
        <v>0</v>
      </c>
      <c r="T81" s="65">
        <f t="shared" si="18"/>
        <v>0</v>
      </c>
      <c r="U81" s="65">
        <f t="shared" si="18"/>
        <v>0</v>
      </c>
      <c r="V81" s="65">
        <f t="shared" si="18"/>
        <v>0</v>
      </c>
      <c r="W81" s="65">
        <f t="shared" si="18"/>
        <v>0</v>
      </c>
      <c r="X81" s="65">
        <f t="shared" si="18"/>
        <v>0</v>
      </c>
      <c r="Y81" s="65">
        <f t="shared" si="18"/>
        <v>0</v>
      </c>
      <c r="Z81" s="65">
        <f t="shared" si="18"/>
        <v>0</v>
      </c>
      <c r="AA81" s="65">
        <f t="shared" si="18"/>
        <v>0</v>
      </c>
      <c r="AB81" s="54">
        <f>SUM(D81:AA81)</f>
        <v>0</v>
      </c>
      <c r="AC81" s="55">
        <f>C79-AB81</f>
        <v>0</v>
      </c>
    </row>
    <row r="82" spans="1:29" ht="4.5" customHeight="1" x14ac:dyDescent="0.25">
      <c r="A82" s="56"/>
      <c r="B82" s="59"/>
      <c r="C82" s="62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</row>
    <row r="83" spans="1:29" x14ac:dyDescent="0.25">
      <c r="A83" s="148">
        <v>16</v>
      </c>
      <c r="B83" s="151" t="str">
        <f>'ORÇAMENTO RESUMIDO'!B27</f>
        <v>DRENAGEM PLUVIAL</v>
      </c>
      <c r="C83" s="152">
        <f>'ORÇAMENTO RESUMIDO'!F27</f>
        <v>0</v>
      </c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53">
        <f>SUM(D83:AA83)</f>
        <v>0</v>
      </c>
    </row>
    <row r="84" spans="1:29" ht="6.75" customHeight="1" x14ac:dyDescent="0.25">
      <c r="A84" s="149"/>
      <c r="B84" s="151"/>
      <c r="C84" s="153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</row>
    <row r="85" spans="1:29" ht="15" customHeight="1" x14ac:dyDescent="0.25">
      <c r="A85" s="150"/>
      <c r="B85" s="151"/>
      <c r="C85" s="154"/>
      <c r="D85" s="65">
        <f>TRUNC(D83*$C$9,4)</f>
        <v>0</v>
      </c>
      <c r="E85" s="65">
        <f>TRUNC(E83*$C$9,4)</f>
        <v>0</v>
      </c>
      <c r="F85" s="65">
        <f>TRUNC(F83*$C$9,4)</f>
        <v>0</v>
      </c>
      <c r="G85" s="65">
        <f t="shared" ref="G85:AA85" si="19">TRUNC(G83*$C$9,4)</f>
        <v>0</v>
      </c>
      <c r="H85" s="65">
        <f t="shared" si="19"/>
        <v>0</v>
      </c>
      <c r="I85" s="65">
        <f t="shared" si="19"/>
        <v>0</v>
      </c>
      <c r="J85" s="65">
        <f t="shared" si="19"/>
        <v>0</v>
      </c>
      <c r="K85" s="65">
        <f t="shared" si="19"/>
        <v>0</v>
      </c>
      <c r="L85" s="65">
        <f t="shared" si="19"/>
        <v>0</v>
      </c>
      <c r="M85" s="65">
        <f t="shared" si="19"/>
        <v>0</v>
      </c>
      <c r="N85" s="65">
        <f t="shared" si="19"/>
        <v>0</v>
      </c>
      <c r="O85" s="65">
        <f t="shared" si="19"/>
        <v>0</v>
      </c>
      <c r="P85" s="65">
        <f t="shared" si="19"/>
        <v>0</v>
      </c>
      <c r="Q85" s="65">
        <f t="shared" si="19"/>
        <v>0</v>
      </c>
      <c r="R85" s="65">
        <f t="shared" si="19"/>
        <v>0</v>
      </c>
      <c r="S85" s="65">
        <f t="shared" si="19"/>
        <v>0</v>
      </c>
      <c r="T85" s="65">
        <f t="shared" si="19"/>
        <v>0</v>
      </c>
      <c r="U85" s="65">
        <f t="shared" si="19"/>
        <v>0</v>
      </c>
      <c r="V85" s="65">
        <f t="shared" si="19"/>
        <v>0</v>
      </c>
      <c r="W85" s="65">
        <f t="shared" si="19"/>
        <v>0</v>
      </c>
      <c r="X85" s="65">
        <f t="shared" si="19"/>
        <v>0</v>
      </c>
      <c r="Y85" s="65">
        <f t="shared" si="19"/>
        <v>0</v>
      </c>
      <c r="Z85" s="65">
        <f t="shared" si="19"/>
        <v>0</v>
      </c>
      <c r="AA85" s="65">
        <f t="shared" si="19"/>
        <v>0</v>
      </c>
      <c r="AB85" s="54">
        <f>SUM(D85:AA85)</f>
        <v>0</v>
      </c>
      <c r="AC85" s="55">
        <f>C83-AB85</f>
        <v>0</v>
      </c>
    </row>
    <row r="86" spans="1:29" ht="4.5" customHeight="1" x14ac:dyDescent="0.25">
      <c r="A86" s="56"/>
      <c r="B86" s="59"/>
      <c r="C86" s="62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</row>
    <row r="87" spans="1:29" x14ac:dyDescent="0.25">
      <c r="A87" s="148">
        <v>17</v>
      </c>
      <c r="B87" s="151" t="str">
        <f>'ORÇAMENTO RESUMIDO'!B28</f>
        <v>INSTALAÇÕES SPDA</v>
      </c>
      <c r="C87" s="152">
        <f>'ORÇAMENTO RESUMIDO'!F28</f>
        <v>0</v>
      </c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53">
        <f>SUM(D87:AA87)</f>
        <v>0</v>
      </c>
    </row>
    <row r="88" spans="1:29" ht="6.75" customHeight="1" x14ac:dyDescent="0.25">
      <c r="A88" s="149"/>
      <c r="B88" s="151"/>
      <c r="C88" s="153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</row>
    <row r="89" spans="1:29" ht="15" customHeight="1" x14ac:dyDescent="0.25">
      <c r="A89" s="150"/>
      <c r="B89" s="151"/>
      <c r="C89" s="154"/>
      <c r="D89" s="65">
        <f>TRUNC(D87*$C$9,4)</f>
        <v>0</v>
      </c>
      <c r="E89" s="65">
        <f>TRUNC(E87*$C$9,4)</f>
        <v>0</v>
      </c>
      <c r="F89" s="65">
        <f>TRUNC(F87*$C$9,4)</f>
        <v>0</v>
      </c>
      <c r="G89" s="65">
        <f t="shared" ref="G89:AA89" si="20">TRUNC(G87*$C$9,4)</f>
        <v>0</v>
      </c>
      <c r="H89" s="65">
        <f t="shared" si="20"/>
        <v>0</v>
      </c>
      <c r="I89" s="65">
        <f t="shared" si="20"/>
        <v>0</v>
      </c>
      <c r="J89" s="65">
        <f t="shared" si="20"/>
        <v>0</v>
      </c>
      <c r="K89" s="65">
        <f t="shared" si="20"/>
        <v>0</v>
      </c>
      <c r="L89" s="65">
        <f t="shared" si="20"/>
        <v>0</v>
      </c>
      <c r="M89" s="65">
        <f t="shared" si="20"/>
        <v>0</v>
      </c>
      <c r="N89" s="65">
        <f t="shared" si="20"/>
        <v>0</v>
      </c>
      <c r="O89" s="65">
        <f t="shared" si="20"/>
        <v>0</v>
      </c>
      <c r="P89" s="65">
        <f t="shared" si="20"/>
        <v>0</v>
      </c>
      <c r="Q89" s="65">
        <f t="shared" si="20"/>
        <v>0</v>
      </c>
      <c r="R89" s="65">
        <f t="shared" si="20"/>
        <v>0</v>
      </c>
      <c r="S89" s="65">
        <f t="shared" si="20"/>
        <v>0</v>
      </c>
      <c r="T89" s="65">
        <f t="shared" si="20"/>
        <v>0</v>
      </c>
      <c r="U89" s="65">
        <f t="shared" si="20"/>
        <v>0</v>
      </c>
      <c r="V89" s="65">
        <f t="shared" si="20"/>
        <v>0</v>
      </c>
      <c r="W89" s="65">
        <f t="shared" si="20"/>
        <v>0</v>
      </c>
      <c r="X89" s="65">
        <f t="shared" si="20"/>
        <v>0</v>
      </c>
      <c r="Y89" s="65">
        <f t="shared" si="20"/>
        <v>0</v>
      </c>
      <c r="Z89" s="65">
        <f t="shared" si="20"/>
        <v>0</v>
      </c>
      <c r="AA89" s="65">
        <f t="shared" si="20"/>
        <v>0</v>
      </c>
      <c r="AB89" s="54">
        <f>SUM(D89:AA89)</f>
        <v>0</v>
      </c>
      <c r="AC89" s="55">
        <f>C87-AB89</f>
        <v>0</v>
      </c>
    </row>
    <row r="90" spans="1:29" ht="4.5" customHeight="1" x14ac:dyDescent="0.25">
      <c r="A90" s="56"/>
      <c r="B90" s="59"/>
      <c r="C90" s="62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</row>
    <row r="91" spans="1:29" x14ac:dyDescent="0.25">
      <c r="A91" s="148">
        <v>18</v>
      </c>
      <c r="B91" s="151" t="str">
        <f>'ORÇAMENTO RESUMIDO'!B29</f>
        <v>INSTALAÇÕES SPCIP</v>
      </c>
      <c r="C91" s="152">
        <f>'ORÇAMENTO RESUMIDO'!F29</f>
        <v>0</v>
      </c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53">
        <f>SUM(D91:AA91)</f>
        <v>0</v>
      </c>
    </row>
    <row r="92" spans="1:29" ht="6.75" customHeight="1" x14ac:dyDescent="0.25">
      <c r="A92" s="149"/>
      <c r="B92" s="151"/>
      <c r="C92" s="153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</row>
    <row r="93" spans="1:29" ht="15" customHeight="1" x14ac:dyDescent="0.25">
      <c r="A93" s="150"/>
      <c r="B93" s="151"/>
      <c r="C93" s="154"/>
      <c r="D93" s="65">
        <f>TRUNC(D91*$C$9,4)</f>
        <v>0</v>
      </c>
      <c r="E93" s="65">
        <f>TRUNC(E91*$C$9,4)</f>
        <v>0</v>
      </c>
      <c r="F93" s="65">
        <f>TRUNC(F91*$C$9,4)</f>
        <v>0</v>
      </c>
      <c r="G93" s="65">
        <f t="shared" ref="G93:AA93" si="21">TRUNC(G91*$C$9,4)</f>
        <v>0</v>
      </c>
      <c r="H93" s="65">
        <f t="shared" si="21"/>
        <v>0</v>
      </c>
      <c r="I93" s="65">
        <f t="shared" si="21"/>
        <v>0</v>
      </c>
      <c r="J93" s="65">
        <f t="shared" si="21"/>
        <v>0</v>
      </c>
      <c r="K93" s="65">
        <f t="shared" si="21"/>
        <v>0</v>
      </c>
      <c r="L93" s="65">
        <f t="shared" si="21"/>
        <v>0</v>
      </c>
      <c r="M93" s="65">
        <f t="shared" si="21"/>
        <v>0</v>
      </c>
      <c r="N93" s="65">
        <f t="shared" si="21"/>
        <v>0</v>
      </c>
      <c r="O93" s="65">
        <f t="shared" si="21"/>
        <v>0</v>
      </c>
      <c r="P93" s="65">
        <f t="shared" si="21"/>
        <v>0</v>
      </c>
      <c r="Q93" s="65">
        <f t="shared" si="21"/>
        <v>0</v>
      </c>
      <c r="R93" s="65">
        <f t="shared" si="21"/>
        <v>0</v>
      </c>
      <c r="S93" s="65">
        <f t="shared" si="21"/>
        <v>0</v>
      </c>
      <c r="T93" s="65">
        <f t="shared" si="21"/>
        <v>0</v>
      </c>
      <c r="U93" s="65">
        <f t="shared" si="21"/>
        <v>0</v>
      </c>
      <c r="V93" s="65">
        <f t="shared" si="21"/>
        <v>0</v>
      </c>
      <c r="W93" s="65">
        <f t="shared" si="21"/>
        <v>0</v>
      </c>
      <c r="X93" s="65">
        <f t="shared" si="21"/>
        <v>0</v>
      </c>
      <c r="Y93" s="65">
        <f t="shared" si="21"/>
        <v>0</v>
      </c>
      <c r="Z93" s="65">
        <f t="shared" si="21"/>
        <v>0</v>
      </c>
      <c r="AA93" s="65">
        <f t="shared" si="21"/>
        <v>0</v>
      </c>
      <c r="AB93" s="54">
        <f>SUM(D93:AA93)</f>
        <v>0</v>
      </c>
      <c r="AC93" s="55">
        <f>C91-AB93</f>
        <v>0</v>
      </c>
    </row>
    <row r="94" spans="1:29" ht="4.5" customHeight="1" x14ac:dyDescent="0.25">
      <c r="A94" s="56"/>
      <c r="B94" s="59"/>
      <c r="C94" s="62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</row>
    <row r="95" spans="1:29" x14ac:dyDescent="0.25">
      <c r="A95" s="148">
        <v>19</v>
      </c>
      <c r="B95" s="151" t="str">
        <f>'ORÇAMENTO RESUMIDO'!B30</f>
        <v>INSTALAÇÕES ELÉTRICAS/ILUMINAÇÃO</v>
      </c>
      <c r="C95" s="152">
        <f>'ORÇAMENTO RESUMIDO'!F30</f>
        <v>0</v>
      </c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53">
        <f>SUM(D95:AA95)</f>
        <v>0</v>
      </c>
    </row>
    <row r="96" spans="1:29" ht="6.75" customHeight="1" x14ac:dyDescent="0.25">
      <c r="A96" s="149"/>
      <c r="B96" s="151"/>
      <c r="C96" s="153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</row>
    <row r="97" spans="1:29" ht="15" customHeight="1" x14ac:dyDescent="0.25">
      <c r="A97" s="150"/>
      <c r="B97" s="151"/>
      <c r="C97" s="154"/>
      <c r="D97" s="65">
        <f>TRUNC(D95*$C$9,4)</f>
        <v>0</v>
      </c>
      <c r="E97" s="65">
        <f>TRUNC(E95*$C$9,4)</f>
        <v>0</v>
      </c>
      <c r="F97" s="65">
        <f>TRUNC(F95*$C$9,4)</f>
        <v>0</v>
      </c>
      <c r="G97" s="65">
        <f t="shared" ref="G97:AA97" si="22">TRUNC(G95*$C$9,4)</f>
        <v>0</v>
      </c>
      <c r="H97" s="65">
        <f t="shared" si="22"/>
        <v>0</v>
      </c>
      <c r="I97" s="65">
        <f t="shared" si="22"/>
        <v>0</v>
      </c>
      <c r="J97" s="65">
        <f t="shared" si="22"/>
        <v>0</v>
      </c>
      <c r="K97" s="65">
        <f t="shared" si="22"/>
        <v>0</v>
      </c>
      <c r="L97" s="65">
        <f t="shared" si="22"/>
        <v>0</v>
      </c>
      <c r="M97" s="65">
        <f t="shared" si="22"/>
        <v>0</v>
      </c>
      <c r="N97" s="65">
        <f t="shared" si="22"/>
        <v>0</v>
      </c>
      <c r="O97" s="65">
        <f t="shared" si="22"/>
        <v>0</v>
      </c>
      <c r="P97" s="65">
        <f t="shared" si="22"/>
        <v>0</v>
      </c>
      <c r="Q97" s="65">
        <f t="shared" si="22"/>
        <v>0</v>
      </c>
      <c r="R97" s="65">
        <f t="shared" si="22"/>
        <v>0</v>
      </c>
      <c r="S97" s="65">
        <f t="shared" si="22"/>
        <v>0</v>
      </c>
      <c r="T97" s="65">
        <f t="shared" si="22"/>
        <v>0</v>
      </c>
      <c r="U97" s="65">
        <f t="shared" si="22"/>
        <v>0</v>
      </c>
      <c r="V97" s="65">
        <f t="shared" si="22"/>
        <v>0</v>
      </c>
      <c r="W97" s="65">
        <f t="shared" si="22"/>
        <v>0</v>
      </c>
      <c r="X97" s="65">
        <f t="shared" si="22"/>
        <v>0</v>
      </c>
      <c r="Y97" s="65">
        <f t="shared" si="22"/>
        <v>0</v>
      </c>
      <c r="Z97" s="65">
        <f t="shared" si="22"/>
        <v>0</v>
      </c>
      <c r="AA97" s="65">
        <f t="shared" si="22"/>
        <v>0</v>
      </c>
      <c r="AB97" s="54">
        <f>SUM(D97:AA97)</f>
        <v>0</v>
      </c>
      <c r="AC97" s="55">
        <f>C95-AB97</f>
        <v>0</v>
      </c>
    </row>
    <row r="98" spans="1:29" ht="4.5" customHeight="1" x14ac:dyDescent="0.25">
      <c r="A98" s="56"/>
      <c r="B98" s="59"/>
      <c r="C98" s="62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</row>
    <row r="99" spans="1:29" x14ac:dyDescent="0.25">
      <c r="A99" s="148">
        <v>20</v>
      </c>
      <c r="B99" s="151" t="str">
        <f>'ORÇAMENTO RESUMIDO'!B31</f>
        <v>INSTALAÇÕES HIDROSSANITÁRIAS</v>
      </c>
      <c r="C99" s="152">
        <f>'ORÇAMENTO RESUMIDO'!F31</f>
        <v>0</v>
      </c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53">
        <f>SUM(D99:AA99)</f>
        <v>0</v>
      </c>
    </row>
    <row r="100" spans="1:29" ht="6.75" customHeight="1" x14ac:dyDescent="0.25">
      <c r="A100" s="149"/>
      <c r="B100" s="151"/>
      <c r="C100" s="153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</row>
    <row r="101" spans="1:29" ht="15" customHeight="1" x14ac:dyDescent="0.25">
      <c r="A101" s="150"/>
      <c r="B101" s="151"/>
      <c r="C101" s="154"/>
      <c r="D101" s="65">
        <f>TRUNC(D99*$C$9,4)</f>
        <v>0</v>
      </c>
      <c r="E101" s="65">
        <f>TRUNC(E99*$C$9,4)</f>
        <v>0</v>
      </c>
      <c r="F101" s="65">
        <f>TRUNC(F99*$C$9,4)</f>
        <v>0</v>
      </c>
      <c r="G101" s="65">
        <f t="shared" ref="G101:AA101" si="23">TRUNC(G99*$C$9,4)</f>
        <v>0</v>
      </c>
      <c r="H101" s="65">
        <f t="shared" si="23"/>
        <v>0</v>
      </c>
      <c r="I101" s="65">
        <f t="shared" si="23"/>
        <v>0</v>
      </c>
      <c r="J101" s="65">
        <f t="shared" si="23"/>
        <v>0</v>
      </c>
      <c r="K101" s="65">
        <f t="shared" si="23"/>
        <v>0</v>
      </c>
      <c r="L101" s="65">
        <f t="shared" si="23"/>
        <v>0</v>
      </c>
      <c r="M101" s="65">
        <f t="shared" si="23"/>
        <v>0</v>
      </c>
      <c r="N101" s="65">
        <f t="shared" si="23"/>
        <v>0</v>
      </c>
      <c r="O101" s="65">
        <f t="shared" si="23"/>
        <v>0</v>
      </c>
      <c r="P101" s="65">
        <f t="shared" si="23"/>
        <v>0</v>
      </c>
      <c r="Q101" s="65">
        <f t="shared" si="23"/>
        <v>0</v>
      </c>
      <c r="R101" s="65">
        <f t="shared" si="23"/>
        <v>0</v>
      </c>
      <c r="S101" s="65">
        <f t="shared" si="23"/>
        <v>0</v>
      </c>
      <c r="T101" s="65">
        <f t="shared" si="23"/>
        <v>0</v>
      </c>
      <c r="U101" s="65">
        <f t="shared" si="23"/>
        <v>0</v>
      </c>
      <c r="V101" s="65">
        <f t="shared" si="23"/>
        <v>0</v>
      </c>
      <c r="W101" s="65">
        <f t="shared" si="23"/>
        <v>0</v>
      </c>
      <c r="X101" s="65">
        <f t="shared" si="23"/>
        <v>0</v>
      </c>
      <c r="Y101" s="65">
        <f t="shared" si="23"/>
        <v>0</v>
      </c>
      <c r="Z101" s="65">
        <f t="shared" si="23"/>
        <v>0</v>
      </c>
      <c r="AA101" s="65">
        <f t="shared" si="23"/>
        <v>0</v>
      </c>
      <c r="AB101" s="54">
        <f>SUM(D101:AA101)</f>
        <v>0</v>
      </c>
      <c r="AC101" s="55">
        <f>C99-AB101</f>
        <v>0</v>
      </c>
    </row>
    <row r="102" spans="1:29" ht="4.5" customHeight="1" x14ac:dyDescent="0.25">
      <c r="A102" s="56"/>
      <c r="B102" s="59"/>
      <c r="C102" s="62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</row>
    <row r="103" spans="1:29" x14ac:dyDescent="0.25">
      <c r="A103" s="148">
        <v>21</v>
      </c>
      <c r="B103" s="151" t="str">
        <f>'ORÇAMENTO RESUMIDO'!B32</f>
        <v>PAISAGISMO</v>
      </c>
      <c r="C103" s="152">
        <f>'ORÇAMENTO RESUMIDO'!F32</f>
        <v>0</v>
      </c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53">
        <f>SUM(D103:AA103)</f>
        <v>0</v>
      </c>
    </row>
    <row r="104" spans="1:29" ht="6.75" customHeight="1" x14ac:dyDescent="0.25">
      <c r="A104" s="149"/>
      <c r="B104" s="151"/>
      <c r="C104" s="153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</row>
    <row r="105" spans="1:29" ht="15" customHeight="1" x14ac:dyDescent="0.25">
      <c r="A105" s="150"/>
      <c r="B105" s="151"/>
      <c r="C105" s="154"/>
      <c r="D105" s="65">
        <f>TRUNC(D103*$C$9,4)</f>
        <v>0</v>
      </c>
      <c r="E105" s="65">
        <f>TRUNC(E103*$C$9,4)</f>
        <v>0</v>
      </c>
      <c r="F105" s="65">
        <f>TRUNC(F103*$C$9,4)</f>
        <v>0</v>
      </c>
      <c r="G105" s="65">
        <f t="shared" ref="G105:AA105" si="24">TRUNC(G103*$C$9,4)</f>
        <v>0</v>
      </c>
      <c r="H105" s="65">
        <f t="shared" si="24"/>
        <v>0</v>
      </c>
      <c r="I105" s="65">
        <f t="shared" si="24"/>
        <v>0</v>
      </c>
      <c r="J105" s="65">
        <f t="shared" si="24"/>
        <v>0</v>
      </c>
      <c r="K105" s="65">
        <f t="shared" si="24"/>
        <v>0</v>
      </c>
      <c r="L105" s="65">
        <f t="shared" si="24"/>
        <v>0</v>
      </c>
      <c r="M105" s="65">
        <f t="shared" si="24"/>
        <v>0</v>
      </c>
      <c r="N105" s="65">
        <f t="shared" si="24"/>
        <v>0</v>
      </c>
      <c r="O105" s="65">
        <f t="shared" si="24"/>
        <v>0</v>
      </c>
      <c r="P105" s="65">
        <f t="shared" si="24"/>
        <v>0</v>
      </c>
      <c r="Q105" s="65">
        <f t="shared" si="24"/>
        <v>0</v>
      </c>
      <c r="R105" s="65">
        <f t="shared" si="24"/>
        <v>0</v>
      </c>
      <c r="S105" s="65">
        <f t="shared" si="24"/>
        <v>0</v>
      </c>
      <c r="T105" s="65">
        <f t="shared" si="24"/>
        <v>0</v>
      </c>
      <c r="U105" s="65">
        <f t="shared" si="24"/>
        <v>0</v>
      </c>
      <c r="V105" s="65">
        <f t="shared" si="24"/>
        <v>0</v>
      </c>
      <c r="W105" s="65">
        <f t="shared" si="24"/>
        <v>0</v>
      </c>
      <c r="X105" s="65">
        <f t="shared" si="24"/>
        <v>0</v>
      </c>
      <c r="Y105" s="65">
        <f t="shared" si="24"/>
        <v>0</v>
      </c>
      <c r="Z105" s="65">
        <f t="shared" si="24"/>
        <v>0</v>
      </c>
      <c r="AA105" s="65">
        <f t="shared" si="24"/>
        <v>0</v>
      </c>
      <c r="AB105" s="54">
        <f>SUM(D105:AA105)</f>
        <v>0</v>
      </c>
      <c r="AC105" s="55">
        <f>C103-AB105</f>
        <v>0</v>
      </c>
    </row>
    <row r="106" spans="1:29" ht="4.5" customHeight="1" x14ac:dyDescent="0.25">
      <c r="A106" s="56"/>
      <c r="B106" s="59"/>
      <c r="C106" s="62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</row>
    <row r="107" spans="1:29" x14ac:dyDescent="0.25">
      <c r="A107" s="148">
        <v>22</v>
      </c>
      <c r="B107" s="151" t="str">
        <f>'ORÇAMENTO RESUMIDO'!B33</f>
        <v>LIMPEZA GERAL E FINAL DA OBRA</v>
      </c>
      <c r="C107" s="152">
        <f>'ORÇAMENTO RESUMIDO'!F33</f>
        <v>0</v>
      </c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53">
        <f>SUM(D107:AA107)</f>
        <v>0</v>
      </c>
    </row>
    <row r="108" spans="1:29" ht="6.75" customHeight="1" x14ac:dyDescent="0.25">
      <c r="A108" s="149"/>
      <c r="B108" s="151"/>
      <c r="C108" s="153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</row>
    <row r="109" spans="1:29" ht="15" customHeight="1" x14ac:dyDescent="0.25">
      <c r="A109" s="150"/>
      <c r="B109" s="151"/>
      <c r="C109" s="154"/>
      <c r="D109" s="65">
        <f>TRUNC(D107*$C$9,4)</f>
        <v>0</v>
      </c>
      <c r="E109" s="65">
        <f>TRUNC(E107*$C$9,4)</f>
        <v>0</v>
      </c>
      <c r="F109" s="65">
        <f>TRUNC(F107*$C$9,4)</f>
        <v>0</v>
      </c>
      <c r="G109" s="65">
        <f t="shared" ref="G109:AA109" si="25">TRUNC(G107*$C$9,4)</f>
        <v>0</v>
      </c>
      <c r="H109" s="65">
        <f t="shared" si="25"/>
        <v>0</v>
      </c>
      <c r="I109" s="65">
        <f t="shared" si="25"/>
        <v>0</v>
      </c>
      <c r="J109" s="65">
        <f t="shared" si="25"/>
        <v>0</v>
      </c>
      <c r="K109" s="65">
        <f t="shared" si="25"/>
        <v>0</v>
      </c>
      <c r="L109" s="65">
        <f t="shared" si="25"/>
        <v>0</v>
      </c>
      <c r="M109" s="65">
        <f t="shared" si="25"/>
        <v>0</v>
      </c>
      <c r="N109" s="65">
        <f t="shared" si="25"/>
        <v>0</v>
      </c>
      <c r="O109" s="65">
        <f t="shared" si="25"/>
        <v>0</v>
      </c>
      <c r="P109" s="65">
        <f t="shared" si="25"/>
        <v>0</v>
      </c>
      <c r="Q109" s="65">
        <f t="shared" si="25"/>
        <v>0</v>
      </c>
      <c r="R109" s="65">
        <f t="shared" si="25"/>
        <v>0</v>
      </c>
      <c r="S109" s="65">
        <f t="shared" si="25"/>
        <v>0</v>
      </c>
      <c r="T109" s="65">
        <f t="shared" si="25"/>
        <v>0</v>
      </c>
      <c r="U109" s="65">
        <f t="shared" si="25"/>
        <v>0</v>
      </c>
      <c r="V109" s="65">
        <f t="shared" si="25"/>
        <v>0</v>
      </c>
      <c r="W109" s="65">
        <f t="shared" si="25"/>
        <v>0</v>
      </c>
      <c r="X109" s="65">
        <f t="shared" si="25"/>
        <v>0</v>
      </c>
      <c r="Y109" s="65">
        <f t="shared" si="25"/>
        <v>0</v>
      </c>
      <c r="Z109" s="65">
        <f t="shared" si="25"/>
        <v>0</v>
      </c>
      <c r="AA109" s="65">
        <f t="shared" si="25"/>
        <v>0</v>
      </c>
      <c r="AB109" s="54">
        <f>SUM(D109:AA109)</f>
        <v>0</v>
      </c>
      <c r="AC109" s="55">
        <f>C107-AB109</f>
        <v>0</v>
      </c>
    </row>
    <row r="110" spans="1:29" ht="4.5" customHeight="1" x14ac:dyDescent="0.25">
      <c r="A110" s="56"/>
      <c r="B110" s="59"/>
      <c r="C110" s="62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</row>
    <row r="111" spans="1:29" x14ac:dyDescent="0.25">
      <c r="A111" s="56"/>
      <c r="B111" s="59" t="s">
        <v>30</v>
      </c>
      <c r="C111" s="62">
        <f>SUM(C9:C110)</f>
        <v>0</v>
      </c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</row>
    <row r="112" spans="1:29" ht="9.75" customHeight="1" x14ac:dyDescent="0.25">
      <c r="A112" s="56"/>
      <c r="B112" s="59"/>
      <c r="C112" s="59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</row>
    <row r="113" spans="1:28" x14ac:dyDescent="0.25">
      <c r="A113" s="57"/>
      <c r="B113" s="60" t="s">
        <v>197</v>
      </c>
      <c r="C113" s="63"/>
      <c r="D113" s="69" t="e">
        <f>+D115/$C$111</f>
        <v>#DIV/0!</v>
      </c>
      <c r="E113" s="69" t="e">
        <f>+E115/$C$111</f>
        <v>#DIV/0!</v>
      </c>
      <c r="F113" s="69" t="e">
        <f t="shared" ref="F113:AA113" si="26">+F115/$C$111</f>
        <v>#DIV/0!</v>
      </c>
      <c r="G113" s="69" t="e">
        <f t="shared" si="26"/>
        <v>#DIV/0!</v>
      </c>
      <c r="H113" s="69" t="e">
        <f t="shared" si="26"/>
        <v>#DIV/0!</v>
      </c>
      <c r="I113" s="69" t="e">
        <f t="shared" si="26"/>
        <v>#DIV/0!</v>
      </c>
      <c r="J113" s="69" t="e">
        <f t="shared" si="26"/>
        <v>#DIV/0!</v>
      </c>
      <c r="K113" s="69" t="e">
        <f t="shared" si="26"/>
        <v>#DIV/0!</v>
      </c>
      <c r="L113" s="69" t="e">
        <f t="shared" si="26"/>
        <v>#DIV/0!</v>
      </c>
      <c r="M113" s="69" t="e">
        <f t="shared" si="26"/>
        <v>#DIV/0!</v>
      </c>
      <c r="N113" s="69" t="e">
        <f t="shared" si="26"/>
        <v>#DIV/0!</v>
      </c>
      <c r="O113" s="69" t="e">
        <f t="shared" si="26"/>
        <v>#DIV/0!</v>
      </c>
      <c r="P113" s="69" t="e">
        <f t="shared" si="26"/>
        <v>#DIV/0!</v>
      </c>
      <c r="Q113" s="69" t="e">
        <f t="shared" si="26"/>
        <v>#DIV/0!</v>
      </c>
      <c r="R113" s="69" t="e">
        <f t="shared" si="26"/>
        <v>#DIV/0!</v>
      </c>
      <c r="S113" s="69" t="e">
        <f t="shared" si="26"/>
        <v>#DIV/0!</v>
      </c>
      <c r="T113" s="69" t="e">
        <f t="shared" si="26"/>
        <v>#DIV/0!</v>
      </c>
      <c r="U113" s="69" t="e">
        <f t="shared" si="26"/>
        <v>#DIV/0!</v>
      </c>
      <c r="V113" s="69" t="e">
        <f t="shared" si="26"/>
        <v>#DIV/0!</v>
      </c>
      <c r="W113" s="69" t="e">
        <f t="shared" si="26"/>
        <v>#DIV/0!</v>
      </c>
      <c r="X113" s="69" t="e">
        <f t="shared" si="26"/>
        <v>#DIV/0!</v>
      </c>
      <c r="Y113" s="69" t="e">
        <f t="shared" si="26"/>
        <v>#DIV/0!</v>
      </c>
      <c r="Z113" s="69" t="e">
        <f t="shared" si="26"/>
        <v>#DIV/0!</v>
      </c>
      <c r="AA113" s="69" t="e">
        <f t="shared" si="26"/>
        <v>#DIV/0!</v>
      </c>
      <c r="AB113" s="53" t="e">
        <f>SUM(D113:AA113)</f>
        <v>#DIV/0!</v>
      </c>
    </row>
    <row r="114" spans="1:28" x14ac:dyDescent="0.25">
      <c r="A114" s="57"/>
      <c r="B114" s="60" t="s">
        <v>198</v>
      </c>
      <c r="C114" s="60"/>
      <c r="D114" s="69" t="e">
        <f>+D113</f>
        <v>#DIV/0!</v>
      </c>
      <c r="E114" s="69" t="e">
        <f>D114+E113</f>
        <v>#DIV/0!</v>
      </c>
      <c r="F114" s="69" t="e">
        <f t="shared" ref="F114:AA114" si="27">E114+F113</f>
        <v>#DIV/0!</v>
      </c>
      <c r="G114" s="69" t="e">
        <f t="shared" si="27"/>
        <v>#DIV/0!</v>
      </c>
      <c r="H114" s="69" t="e">
        <f t="shared" si="27"/>
        <v>#DIV/0!</v>
      </c>
      <c r="I114" s="69" t="e">
        <f t="shared" si="27"/>
        <v>#DIV/0!</v>
      </c>
      <c r="J114" s="69" t="e">
        <f t="shared" si="27"/>
        <v>#DIV/0!</v>
      </c>
      <c r="K114" s="69" t="e">
        <f t="shared" si="27"/>
        <v>#DIV/0!</v>
      </c>
      <c r="L114" s="69" t="e">
        <f t="shared" si="27"/>
        <v>#DIV/0!</v>
      </c>
      <c r="M114" s="69" t="e">
        <f t="shared" si="27"/>
        <v>#DIV/0!</v>
      </c>
      <c r="N114" s="69" t="e">
        <f t="shared" si="27"/>
        <v>#DIV/0!</v>
      </c>
      <c r="O114" s="69" t="e">
        <f t="shared" si="27"/>
        <v>#DIV/0!</v>
      </c>
      <c r="P114" s="69" t="e">
        <f t="shared" si="27"/>
        <v>#DIV/0!</v>
      </c>
      <c r="Q114" s="69" t="e">
        <f t="shared" si="27"/>
        <v>#DIV/0!</v>
      </c>
      <c r="R114" s="69" t="e">
        <f t="shared" si="27"/>
        <v>#DIV/0!</v>
      </c>
      <c r="S114" s="69" t="e">
        <f t="shared" si="27"/>
        <v>#DIV/0!</v>
      </c>
      <c r="T114" s="69" t="e">
        <f t="shared" si="27"/>
        <v>#DIV/0!</v>
      </c>
      <c r="U114" s="69" t="e">
        <f t="shared" si="27"/>
        <v>#DIV/0!</v>
      </c>
      <c r="V114" s="69" t="e">
        <f t="shared" si="27"/>
        <v>#DIV/0!</v>
      </c>
      <c r="W114" s="69" t="e">
        <f t="shared" si="27"/>
        <v>#DIV/0!</v>
      </c>
      <c r="X114" s="69" t="e">
        <f t="shared" si="27"/>
        <v>#DIV/0!</v>
      </c>
      <c r="Y114" s="69" t="e">
        <f t="shared" si="27"/>
        <v>#DIV/0!</v>
      </c>
      <c r="Z114" s="69" t="e">
        <f t="shared" si="27"/>
        <v>#DIV/0!</v>
      </c>
      <c r="AA114" s="69" t="e">
        <f t="shared" si="27"/>
        <v>#DIV/0!</v>
      </c>
    </row>
    <row r="115" spans="1:28" x14ac:dyDescent="0.25">
      <c r="A115" s="57"/>
      <c r="B115" s="60" t="s">
        <v>199</v>
      </c>
      <c r="C115" s="60"/>
      <c r="D115" s="66">
        <f>D11+D15+D19+D23+D27+D31+D35+D39+D43+D47+D51+D55+D61+D65+D69+D73+D77+D81+D85+D89+D93+D97+D101+D105+D109</f>
        <v>0</v>
      </c>
      <c r="E115" s="66">
        <f t="shared" ref="E115:AA115" si="28">E11+E15+E19+E23+E27+E31+E35+E39+E43+E47+E51+E55+E61+E65+E69+E73+E77+E81+E85+E89+E93+E97+E101+E105+E109</f>
        <v>0</v>
      </c>
      <c r="F115" s="66">
        <f t="shared" si="28"/>
        <v>0</v>
      </c>
      <c r="G115" s="66">
        <f t="shared" si="28"/>
        <v>0</v>
      </c>
      <c r="H115" s="66">
        <f t="shared" si="28"/>
        <v>0</v>
      </c>
      <c r="I115" s="66">
        <f t="shared" si="28"/>
        <v>0</v>
      </c>
      <c r="J115" s="66">
        <f t="shared" si="28"/>
        <v>0</v>
      </c>
      <c r="K115" s="66">
        <f t="shared" si="28"/>
        <v>0</v>
      </c>
      <c r="L115" s="66">
        <f t="shared" si="28"/>
        <v>0</v>
      </c>
      <c r="M115" s="66">
        <f t="shared" si="28"/>
        <v>0</v>
      </c>
      <c r="N115" s="66">
        <f t="shared" si="28"/>
        <v>0</v>
      </c>
      <c r="O115" s="66">
        <f t="shared" si="28"/>
        <v>0</v>
      </c>
      <c r="P115" s="66">
        <f t="shared" si="28"/>
        <v>0</v>
      </c>
      <c r="Q115" s="66">
        <f t="shared" si="28"/>
        <v>0</v>
      </c>
      <c r="R115" s="66">
        <f t="shared" si="28"/>
        <v>0</v>
      </c>
      <c r="S115" s="66">
        <f t="shared" si="28"/>
        <v>0</v>
      </c>
      <c r="T115" s="66">
        <f t="shared" si="28"/>
        <v>0</v>
      </c>
      <c r="U115" s="66">
        <f t="shared" si="28"/>
        <v>0</v>
      </c>
      <c r="V115" s="66">
        <f t="shared" si="28"/>
        <v>0</v>
      </c>
      <c r="W115" s="66">
        <f t="shared" si="28"/>
        <v>0</v>
      </c>
      <c r="X115" s="66">
        <f t="shared" si="28"/>
        <v>0</v>
      </c>
      <c r="Y115" s="66">
        <f t="shared" si="28"/>
        <v>0</v>
      </c>
      <c r="Z115" s="66">
        <f t="shared" si="28"/>
        <v>0</v>
      </c>
      <c r="AA115" s="66">
        <f t="shared" si="28"/>
        <v>0</v>
      </c>
    </row>
    <row r="116" spans="1:28" x14ac:dyDescent="0.25">
      <c r="A116" s="58"/>
      <c r="B116" s="61" t="s">
        <v>200</v>
      </c>
      <c r="C116" s="61"/>
      <c r="D116" s="70">
        <f>D115</f>
        <v>0</v>
      </c>
      <c r="E116" s="70">
        <f>E115+D116</f>
        <v>0</v>
      </c>
      <c r="F116" s="70">
        <f t="shared" ref="F116:I116" si="29">F115+E116</f>
        <v>0</v>
      </c>
      <c r="G116" s="70">
        <f t="shared" si="29"/>
        <v>0</v>
      </c>
      <c r="H116" s="70">
        <f t="shared" si="29"/>
        <v>0</v>
      </c>
      <c r="I116" s="70">
        <f t="shared" si="29"/>
        <v>0</v>
      </c>
      <c r="J116" s="70">
        <f t="shared" ref="J116" si="30">J115+I116</f>
        <v>0</v>
      </c>
      <c r="K116" s="70">
        <f t="shared" ref="K116" si="31">K115+J116</f>
        <v>0</v>
      </c>
      <c r="L116" s="70">
        <f t="shared" ref="L116" si="32">L115+K116</f>
        <v>0</v>
      </c>
      <c r="M116" s="70">
        <f t="shared" ref="M116" si="33">M115+L116</f>
        <v>0</v>
      </c>
      <c r="N116" s="70">
        <f t="shared" ref="N116" si="34">N115+M116</f>
        <v>0</v>
      </c>
      <c r="O116" s="70">
        <f t="shared" ref="O116" si="35">O115+N116</f>
        <v>0</v>
      </c>
      <c r="P116" s="70">
        <f t="shared" ref="P116" si="36">P115+O116</f>
        <v>0</v>
      </c>
      <c r="Q116" s="70">
        <f t="shared" ref="Q116" si="37">Q115+P116</f>
        <v>0</v>
      </c>
      <c r="R116" s="70">
        <f t="shared" ref="R116" si="38">R115+Q116</f>
        <v>0</v>
      </c>
      <c r="S116" s="70">
        <f t="shared" ref="S116" si="39">S115+R116</f>
        <v>0</v>
      </c>
      <c r="T116" s="70">
        <f t="shared" ref="T116" si="40">T115+S116</f>
        <v>0</v>
      </c>
      <c r="U116" s="70">
        <f t="shared" ref="U116" si="41">U115+T116</f>
        <v>0</v>
      </c>
      <c r="V116" s="70">
        <f t="shared" ref="V116" si="42">V115+U116</f>
        <v>0</v>
      </c>
      <c r="W116" s="70">
        <f t="shared" ref="W116" si="43">W115+V116</f>
        <v>0</v>
      </c>
      <c r="X116" s="70">
        <f t="shared" ref="X116" si="44">X115+W116</f>
        <v>0</v>
      </c>
      <c r="Y116" s="70">
        <f t="shared" ref="Y116" si="45">Y115+X116</f>
        <v>0</v>
      </c>
      <c r="Z116" s="70">
        <f t="shared" ref="Z116" si="46">Z115+Y116</f>
        <v>0</v>
      </c>
      <c r="AA116" s="70">
        <f t="shared" ref="AA116" si="47">AA115+Z116</f>
        <v>0</v>
      </c>
    </row>
    <row r="118" spans="1:28" x14ac:dyDescent="0.25">
      <c r="AB118" s="53"/>
    </row>
    <row r="119" spans="1:28" x14ac:dyDescent="0.25">
      <c r="A119" s="21"/>
      <c r="B119" s="21"/>
      <c r="C119" s="21"/>
      <c r="G119" s="21"/>
    </row>
    <row r="120" spans="1:28" x14ac:dyDescent="0.25">
      <c r="A120" s="21"/>
    </row>
  </sheetData>
  <mergeCells count="87">
    <mergeCell ref="A99:A101"/>
    <mergeCell ref="A41:A43"/>
    <mergeCell ref="B41:B43"/>
    <mergeCell ref="B53:B55"/>
    <mergeCell ref="C53:C55"/>
    <mergeCell ref="B75:B77"/>
    <mergeCell ref="A83:A85"/>
    <mergeCell ref="B83:B85"/>
    <mergeCell ref="C79:C81"/>
    <mergeCell ref="C67:C69"/>
    <mergeCell ref="C71:C73"/>
    <mergeCell ref="C75:C77"/>
    <mergeCell ref="C45:C47"/>
    <mergeCell ref="B67:B69"/>
    <mergeCell ref="A95:A97"/>
    <mergeCell ref="C83:C85"/>
    <mergeCell ref="A53:A55"/>
    <mergeCell ref="B95:B97"/>
    <mergeCell ref="C95:C97"/>
    <mergeCell ref="A33:A35"/>
    <mergeCell ref="C87:C89"/>
    <mergeCell ref="A87:A89"/>
    <mergeCell ref="B87:B89"/>
    <mergeCell ref="A91:A93"/>
    <mergeCell ref="B91:B93"/>
    <mergeCell ref="C91:C93"/>
    <mergeCell ref="A13:A15"/>
    <mergeCell ref="C17:C19"/>
    <mergeCell ref="C13:C15"/>
    <mergeCell ref="A59:A61"/>
    <mergeCell ref="B59:B61"/>
    <mergeCell ref="A45:A47"/>
    <mergeCell ref="B45:B47"/>
    <mergeCell ref="A49:A51"/>
    <mergeCell ref="B49:B51"/>
    <mergeCell ref="C37:C39"/>
    <mergeCell ref="C41:C43"/>
    <mergeCell ref="B13:B15"/>
    <mergeCell ref="A37:A39"/>
    <mergeCell ref="B37:B39"/>
    <mergeCell ref="A29:A31"/>
    <mergeCell ref="B29:B31"/>
    <mergeCell ref="C21:C23"/>
    <mergeCell ref="B33:B35"/>
    <mergeCell ref="A1:AA1"/>
    <mergeCell ref="C9:C11"/>
    <mergeCell ref="A2:C2"/>
    <mergeCell ref="A4:B4"/>
    <mergeCell ref="A6:C6"/>
    <mergeCell ref="C7:C8"/>
    <mergeCell ref="D7:AA7"/>
    <mergeCell ref="A9:A11"/>
    <mergeCell ref="B9:B11"/>
    <mergeCell ref="A7:A8"/>
    <mergeCell ref="B7:B8"/>
    <mergeCell ref="V4:W5"/>
    <mergeCell ref="Y5:Z5"/>
    <mergeCell ref="Y4:Z4"/>
    <mergeCell ref="A17:A19"/>
    <mergeCell ref="B17:B19"/>
    <mergeCell ref="A21:A23"/>
    <mergeCell ref="B21:B23"/>
    <mergeCell ref="A25:A27"/>
    <mergeCell ref="B25:B27"/>
    <mergeCell ref="B71:B73"/>
    <mergeCell ref="C49:C51"/>
    <mergeCell ref="C59:C61"/>
    <mergeCell ref="C63:C65"/>
    <mergeCell ref="C25:C27"/>
    <mergeCell ref="C29:C31"/>
    <mergeCell ref="C33:C35"/>
    <mergeCell ref="A107:A109"/>
    <mergeCell ref="B107:B109"/>
    <mergeCell ref="C107:C109"/>
    <mergeCell ref="V3:W3"/>
    <mergeCell ref="B99:B101"/>
    <mergeCell ref="C99:C101"/>
    <mergeCell ref="A103:A105"/>
    <mergeCell ref="B103:B105"/>
    <mergeCell ref="C103:C105"/>
    <mergeCell ref="A75:A77"/>
    <mergeCell ref="A79:A81"/>
    <mergeCell ref="B79:B81"/>
    <mergeCell ref="A63:A65"/>
    <mergeCell ref="B63:B65"/>
    <mergeCell ref="A67:A69"/>
    <mergeCell ref="A71:A73"/>
  </mergeCells>
  <phoneticPr fontId="27" type="noConversion"/>
  <pageMargins left="0.51181102362204722" right="0.51181102362204722" top="0.59055118110236227" bottom="0.59055118110236227" header="0.31496062992125984" footer="0.31496062992125984"/>
  <pageSetup paperSize="8" scale="41" fitToHeight="0" orientation="landscape" horizontalDpi="1200" verticalDpi="120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ORÇAMENTO RESUMIDO</vt:lpstr>
      <vt:lpstr>ORÇAMENTO SINTÉTICO</vt:lpstr>
      <vt:lpstr>COMPOSIÇÕES</vt:lpstr>
      <vt:lpstr>BDI SERVIÇOS</vt:lpstr>
      <vt:lpstr>BDI EQUIP.</vt:lpstr>
      <vt:lpstr>ENCARGOS</vt:lpstr>
      <vt:lpstr>CRONOGRAMA</vt:lpstr>
      <vt:lpstr>ENCARGOS!Area_de_impressao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Cliente</dc:creator>
  <dc:description/>
  <cp:lastModifiedBy>Ana Luisa Gomes Coelho</cp:lastModifiedBy>
  <cp:revision>108</cp:revision>
  <cp:lastPrinted>2026-04-17T15:05:16Z</cp:lastPrinted>
  <dcterms:created xsi:type="dcterms:W3CDTF">2014-07-03T12:29:56Z</dcterms:created>
  <dcterms:modified xsi:type="dcterms:W3CDTF">2026-06-01T13:10:10Z</dcterms:modified>
  <dc:language>pt-BR</dc:language>
</cp:coreProperties>
</file>