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bram.gov\ARQUIVOS\DPMUS\CEMA\MUSEUS IBRAM\2.MG.02 - MDO - Museu do Ouro. Casa Borba Gato\Casa Borba Gato\Projetos\2022_Gerenciamento\"/>
    </mc:Choice>
  </mc:AlternateContent>
  <bookViews>
    <workbookView xWindow="-105" yWindow="-105" windowWidth="23250" windowHeight="12570"/>
  </bookViews>
  <sheets>
    <sheet name="ORCAMENTO REFERENCIA" sheetId="1" r:id="rId1"/>
    <sheet name="CRONOGRAMA" sheetId="7" r:id="rId2"/>
    <sheet name="BDI" sheetId="8" r:id="rId3"/>
  </sheets>
  <externalReferences>
    <externalReference r:id="rId4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7" i="1"/>
  <c r="D9" i="1"/>
  <c r="F9" i="1" s="1"/>
  <c r="D8" i="1"/>
  <c r="F8" i="1" s="1"/>
  <c r="D7" i="1"/>
  <c r="F15" i="1"/>
  <c r="F6" i="7" l="1"/>
  <c r="E6" i="7"/>
  <c r="G6" i="7"/>
  <c r="D6" i="7"/>
  <c r="H6" i="7"/>
  <c r="F14" i="1" l="1"/>
  <c r="C13" i="8" l="1"/>
  <c r="B18" i="8" s="1"/>
  <c r="C10" i="8"/>
  <c r="B17" i="8" l="1"/>
  <c r="C18" i="8"/>
  <c r="C17" i="8" l="1"/>
  <c r="B19" i="8"/>
  <c r="C20" i="8" l="1"/>
  <c r="G17" i="1" l="1"/>
  <c r="G16" i="1"/>
  <c r="G10" i="1"/>
  <c r="G15" i="1" l="1"/>
  <c r="H15" i="1" s="1"/>
  <c r="G14" i="1"/>
  <c r="H14" i="1" s="1"/>
  <c r="G9" i="1"/>
  <c r="H9" i="1" s="1"/>
  <c r="G13" i="1"/>
  <c r="H13" i="1" s="1"/>
  <c r="G7" i="1"/>
  <c r="H7" i="1" s="1"/>
  <c r="G8" i="1"/>
  <c r="H8" i="1" s="1"/>
  <c r="H16" i="1" l="1"/>
  <c r="C8" i="7" s="1"/>
  <c r="G9" i="7" s="1"/>
  <c r="F9" i="7"/>
  <c r="E9" i="7"/>
  <c r="H9" i="7"/>
  <c r="H10" i="1"/>
  <c r="D9" i="7" l="1"/>
  <c r="C6" i="7"/>
  <c r="H17" i="1"/>
  <c r="D7" i="7" l="1"/>
  <c r="D10" i="7" s="1"/>
  <c r="D11" i="7" s="1"/>
  <c r="H7" i="7"/>
  <c r="H10" i="7" s="1"/>
  <c r="F7" i="7"/>
  <c r="F10" i="7" s="1"/>
  <c r="G7" i="7"/>
  <c r="G10" i="7" s="1"/>
  <c r="E7" i="7"/>
  <c r="E10" i="7" s="1"/>
  <c r="C10" i="7"/>
  <c r="E11" i="7" l="1"/>
  <c r="F11" i="7" s="1"/>
  <c r="G11" i="7" s="1"/>
  <c r="H11" i="7" s="1"/>
</calcChain>
</file>

<file path=xl/sharedStrings.xml><?xml version="1.0" encoding="utf-8"?>
<sst xmlns="http://schemas.openxmlformats.org/spreadsheetml/2006/main" count="96" uniqueCount="81">
  <si>
    <t>1.1</t>
  </si>
  <si>
    <t>SERVIÇOS TÉCNICOS</t>
  </si>
  <si>
    <t>DESCRIÇÃO DOS SERVIÇOS</t>
  </si>
  <si>
    <t xml:space="preserve">TOTAL </t>
  </si>
  <si>
    <t>REFERÊNCIA PREÇO</t>
  </si>
  <si>
    <t>Item</t>
  </si>
  <si>
    <t>UNID.</t>
  </si>
  <si>
    <t>QUANT.</t>
  </si>
  <si>
    <t>BDI</t>
  </si>
  <si>
    <t>TOTAL</t>
  </si>
  <si>
    <t>TOTAL ACUMULADO</t>
  </si>
  <si>
    <t>Entrega 01 Levantamento</t>
  </si>
  <si>
    <t>Entrega 02: Estudo Preliminar</t>
  </si>
  <si>
    <t>Entrega 03: Anteprojeto</t>
  </si>
  <si>
    <t>Entrega 04: Projeto Executivo</t>
  </si>
  <si>
    <t>Entrega 05: Entrega Final</t>
  </si>
  <si>
    <t xml:space="preserve">VALOR DA ETAPA </t>
  </si>
  <si>
    <t>TAXA BDI ADOTADA</t>
  </si>
  <si>
    <t>TOTAL DE BDI</t>
  </si>
  <si>
    <t>BDI (denominador)                       (1 - I)</t>
  </si>
  <si>
    <r>
      <rPr>
        <b/>
        <sz val="10"/>
        <color rgb="FF000000"/>
        <rFont val="Calibri"/>
        <family val="2"/>
      </rPr>
      <t xml:space="preserve">BDI (numerador)     </t>
    </r>
    <r>
      <rPr>
        <b/>
        <u/>
        <sz val="10"/>
        <color rgb="FF000000"/>
        <rFont val="Calibri"/>
        <family val="2"/>
      </rPr>
      <t>(1 + (AC + S + G + R)) x (1 + DF) x (1 + L)</t>
    </r>
  </si>
  <si>
    <t>COFINS</t>
  </si>
  <si>
    <t>PIS</t>
  </si>
  <si>
    <t>ISS</t>
  </si>
  <si>
    <t xml:space="preserve">ISS </t>
  </si>
  <si>
    <t>I</t>
  </si>
  <si>
    <t>TRIBUTOS</t>
  </si>
  <si>
    <t>R</t>
  </si>
  <si>
    <t>Risco</t>
  </si>
  <si>
    <t>S+G</t>
  </si>
  <si>
    <t>Seguros+Garantia</t>
  </si>
  <si>
    <t>SEGUROS, GARANTIAS E RISCO</t>
  </si>
  <si>
    <t>DF</t>
  </si>
  <si>
    <t>DESPESAS FINANCEIRAS</t>
  </si>
  <si>
    <t>L</t>
  </si>
  <si>
    <t>LUCRO</t>
  </si>
  <si>
    <t>AC</t>
  </si>
  <si>
    <t>ADMINISTRAÇÃO CENTRAL</t>
  </si>
  <si>
    <t>TAXA</t>
  </si>
  <si>
    <t>SIGLA</t>
  </si>
  <si>
    <t>DESCRIÇÃO</t>
  </si>
  <si>
    <t>PLANILHA – BENEFÍCIOS DE DESPESAS INDIRETAS (BDI)</t>
  </si>
  <si>
    <t>1.2</t>
  </si>
  <si>
    <t>1.3</t>
  </si>
  <si>
    <t>BONIFICAÇÕES E DESPESAS INDIRETAS - BDI</t>
  </si>
  <si>
    <t>VALOR UNIT.</t>
  </si>
  <si>
    <t>SUBTOTAL</t>
  </si>
  <si>
    <t>TOTAL COM BDI</t>
  </si>
  <si>
    <t>ORÇAMENTO DE REFERÊNCIA</t>
  </si>
  <si>
    <t>CRONOGRAMA FÍSICO-FINANCEIRO</t>
  </si>
  <si>
    <t>RRT junto ao CAU</t>
  </si>
  <si>
    <t>ART junto ao CREA</t>
  </si>
  <si>
    <t>DESPESAS DIRETAS</t>
  </si>
  <si>
    <t>2.1</t>
  </si>
  <si>
    <t>2.2</t>
  </si>
  <si>
    <t>SUBTOTAL+BDI</t>
  </si>
  <si>
    <t>OBJETO: Contratação de serviços de engenharia e arquitetura consultiva de assessoramento e auxílio à fiscalização da elaboração dos Projetos de Arquitetura e Complementares, visando a Restauração Integral Casa Borba Gato do Museu do Ouro/Ibram.</t>
  </si>
  <si>
    <t>ENDEREÇO: Rua Borba Gato, 71 - Centro, Sabará/MG</t>
  </si>
  <si>
    <t>Material de escritório</t>
  </si>
  <si>
    <t>ARQUITETO SUPERVISOR DE PROJETOS PLENO- INCLUSIVE COM OS ENCARGOS SOCIAIS - 30 HORAS MENSAIS</t>
  </si>
  <si>
    <t>MÊS</t>
  </si>
  <si>
    <t>ENGENHEIRO CIVIL PLENO- INCLUSIVE COM OS ENCARGOS SOCIAIS - 20 HORAS MENSAIS</t>
  </si>
  <si>
    <t>ENGENHEIRO ELETRICISTA - INCLUSIVE COM OS ENCARGOS SOCIAIS - 20 HORAS MENSAIS</t>
  </si>
  <si>
    <t>OBS: O percentual dos serviços estabelecido é proporcional ao previsto no cronograma de estimativa de projetos</t>
  </si>
  <si>
    <t>2.2.</t>
  </si>
  <si>
    <t>60 DIAS</t>
  </si>
  <si>
    <t>90 DIAS</t>
  </si>
  <si>
    <t>150 DIAS</t>
  </si>
  <si>
    <t>240 DIAS</t>
  </si>
  <si>
    <t>300 DIAS</t>
  </si>
  <si>
    <t>Contratação de serviços de engenharia e arquitetura consultiva de assessoramento e auxílio à fiscalização da elaboração dos Projetos de Arquitetura e Complementares, visando a Restauração Integral Casa Borba Gato do Museu do Ouro/Ibram.</t>
  </si>
  <si>
    <t>https://caudf.gov.br/anuidades2023/</t>
  </si>
  <si>
    <t>https://www.confea.org.br/profissional/taxas</t>
  </si>
  <si>
    <t>14050 SBC/MG  - 03_23</t>
  </si>
  <si>
    <t>SINAPI MG 01-23: 93570_NÃO DESONERADO</t>
  </si>
  <si>
    <t>SINAPI MG 01-23: 93567_NÃO DESONERADO</t>
  </si>
  <si>
    <t>SINAPI MG 01-23: 101404_NÃO DESONERADO</t>
  </si>
  <si>
    <t>Elaboração: Rafaela Felício</t>
  </si>
  <si>
    <t>Preço de referência: SINAPI, Informativo SBC e Tarifas regulamentadas pelo Conselho de Arquitetura e Urbanismo e Conselho Regional de Engenharia e Agronomia de Minas Gerais. Fontes de consulta para BDI ver composição.</t>
  </si>
  <si>
    <t>Referência: Reproduzido de PREÇOS SETOP - REGIÃO CENTRAL -  S/ DESONERAÇÃO/ Outubro/22,  apresentado pela SEINFRA/MG</t>
  </si>
  <si>
    <t>Observação = A quantidade de horas foram computadas considerando as atividades e entregas previstas no TR em média, a partir das parcelas dos serviços técnicos mais significativa em relação aos projetos. Foram consideradas 200 horas de jornada de trabalho, com percentual das horas mensais aplicado aos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</si>
</sst>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R$&quot;* #,##0.00_-;\-&quot;R$&quot;* #,##0.00_-;_-&quot;R$&quot;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0.0"/>
    <numFmt numFmtId="167" formatCode="[$R$ -416]#,##0.00"/>
    <numFmt numFmtId="168" formatCode="0.0000"/>
    <numFmt numFmtId="169" formatCode="\ #,##0.00\ ;\-#,##0.00\ ;\-00\ ;\ @\ "/>
    <numFmt numFmtId="170" formatCode="_-[$R$-416]\ * #,##0.00_-;\-[$R$-416]\ * #,##0.00_-;_-[$R$-416]\ * &quot;-&quot;??_-;_-@_-"/>
    <numFmt numFmtId="171" formatCode="&quot;R$&quot;#,##0.00"/>
  </numFmts>
  <fonts count="32" x14ac:knownFonts="1">
    <font>
      <sz val="10"/>
      <color rgb="FF000000"/>
      <name val="Times New Roman"/>
    </font>
    <font>
      <sz val="10"/>
      <name val="Times New Roman"/>
      <family val="1"/>
    </font>
    <font>
      <b/>
      <sz val="14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8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</font>
    <font>
      <u/>
      <sz val="11"/>
      <color theme="10"/>
      <name val="Calibri"/>
      <family val="2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6" tint="0.59999389629810485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D9D9D9"/>
      </patternFill>
    </fill>
    <fill>
      <patternFill patternType="solid">
        <fgColor rgb="FF808080"/>
        <bgColor rgb="FF969696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0">
    <xf numFmtId="0" fontId="0" fillId="0" borderId="0"/>
    <xf numFmtId="0" fontId="6" fillId="2" borderId="2">
      <alignment horizontal="left" vertical="top" wrapText="1"/>
    </xf>
    <xf numFmtId="9" fontId="9" fillId="0" borderId="0" applyFont="0" applyFill="0" applyBorder="0" applyAlignment="0" applyProtection="0"/>
    <xf numFmtId="0" fontId="10" fillId="0" borderId="0"/>
    <xf numFmtId="169" fontId="11" fillId="0" borderId="0" applyBorder="0" applyProtection="0"/>
    <xf numFmtId="44" fontId="28" fillId="0" borderId="0" applyFont="0" applyFill="0" applyBorder="0" applyAlignment="0" applyProtection="0"/>
    <xf numFmtId="0" fontId="29" fillId="0" borderId="0"/>
    <xf numFmtId="169" fontId="10" fillId="0" borderId="0" applyBorder="0" applyProtection="0"/>
    <xf numFmtId="165" fontId="10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132"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/>
    </xf>
    <xf numFmtId="0" fontId="10" fillId="0" borderId="0" xfId="3"/>
    <xf numFmtId="10" fontId="5" fillId="8" borderId="5" xfId="4" applyNumberFormat="1" applyFont="1" applyFill="1" applyBorder="1" applyAlignment="1" applyProtection="1">
      <alignment horizontal="center" vertical="center"/>
    </xf>
    <xf numFmtId="0" fontId="5" fillId="8" borderId="5" xfId="4" applyNumberFormat="1" applyFont="1" applyFill="1" applyBorder="1" applyAlignment="1" applyProtection="1">
      <alignment horizontal="left" vertical="center" wrapText="1"/>
    </xf>
    <xf numFmtId="10" fontId="5" fillId="0" borderId="5" xfId="4" applyNumberFormat="1" applyFont="1" applyBorder="1" applyAlignment="1">
      <alignment horizontal="center" vertical="center" wrapText="1"/>
    </xf>
    <xf numFmtId="168" fontId="4" fillId="0" borderId="5" xfId="4" applyNumberFormat="1" applyFont="1" applyBorder="1" applyAlignment="1" applyProtection="1">
      <alignment horizontal="right" vertical="center" wrapText="1"/>
    </xf>
    <xf numFmtId="0" fontId="5" fillId="0" borderId="5" xfId="4" applyNumberFormat="1" applyFont="1" applyBorder="1" applyAlignment="1" applyProtection="1">
      <alignment horizontal="left" vertical="center" wrapText="1"/>
    </xf>
    <xf numFmtId="10" fontId="4" fillId="0" borderId="5" xfId="4" applyNumberFormat="1" applyFont="1" applyBorder="1" applyAlignment="1">
      <alignment horizontal="center" vertical="center" wrapText="1"/>
    </xf>
    <xf numFmtId="0" fontId="4" fillId="0" borderId="5" xfId="4" applyNumberFormat="1" applyFont="1" applyBorder="1" applyAlignment="1" applyProtection="1">
      <alignment horizontal="center" vertical="center" wrapText="1"/>
    </xf>
    <xf numFmtId="0" fontId="4" fillId="0" borderId="5" xfId="4" applyNumberFormat="1" applyFont="1" applyBorder="1" applyAlignment="1" applyProtection="1">
      <alignment horizontal="left" vertical="center" wrapText="1"/>
    </xf>
    <xf numFmtId="0" fontId="5" fillId="0" borderId="5" xfId="4" applyNumberFormat="1" applyFont="1" applyBorder="1" applyAlignment="1" applyProtection="1">
      <alignment horizontal="center" vertical="center" wrapText="1"/>
    </xf>
    <xf numFmtId="10" fontId="5" fillId="0" borderId="5" xfId="4" applyNumberFormat="1" applyFont="1" applyBorder="1" applyAlignment="1" applyProtection="1">
      <alignment horizontal="center" vertical="center" wrapText="1"/>
    </xf>
    <xf numFmtId="0" fontId="11" fillId="0" borderId="0" xfId="3" applyFont="1"/>
    <xf numFmtId="0" fontId="20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22" fillId="0" borderId="4" xfId="0" applyFont="1" applyBorder="1" applyAlignment="1">
      <alignment horizontal="left" vertical="top" wrapText="1"/>
    </xf>
    <xf numFmtId="167" fontId="7" fillId="0" borderId="4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 shrinkToFit="1"/>
    </xf>
    <xf numFmtId="0" fontId="17" fillId="2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166" fontId="19" fillId="0" borderId="5" xfId="0" applyNumberFormat="1" applyFont="1" applyBorder="1" applyAlignment="1">
      <alignment horizontal="center" shrinkToFit="1"/>
    </xf>
    <xf numFmtId="0" fontId="17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25" fillId="6" borderId="5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wrapText="1"/>
    </xf>
    <xf numFmtId="165" fontId="19" fillId="3" borderId="5" xfId="0" applyNumberFormat="1" applyFont="1" applyFill="1" applyBorder="1" applyAlignment="1">
      <alignment horizontal="left" wrapText="1"/>
    </xf>
    <xf numFmtId="0" fontId="17" fillId="0" borderId="5" xfId="0" applyFont="1" applyBorder="1" applyAlignment="1">
      <alignment horizontal="left" vertical="top" wrapText="1"/>
    </xf>
    <xf numFmtId="44" fontId="7" fillId="0" borderId="5" xfId="0" applyNumberFormat="1" applyFont="1" applyBorder="1" applyAlignment="1">
      <alignment horizontal="center" wrapText="1"/>
    </xf>
    <xf numFmtId="0" fontId="17" fillId="3" borderId="5" xfId="0" applyFont="1" applyFill="1" applyBorder="1" applyAlignment="1">
      <alignment horizontal="center" wrapText="1"/>
    </xf>
    <xf numFmtId="0" fontId="17" fillId="4" borderId="5" xfId="0" applyFont="1" applyFill="1" applyBorder="1" applyAlignment="1">
      <alignment horizontal="center" wrapText="1"/>
    </xf>
    <xf numFmtId="0" fontId="17" fillId="4" borderId="5" xfId="0" applyFont="1" applyFill="1" applyBorder="1" applyAlignment="1">
      <alignment horizontal="left" vertical="top" wrapText="1"/>
    </xf>
    <xf numFmtId="0" fontId="22" fillId="4" borderId="5" xfId="0" applyFont="1" applyFill="1" applyBorder="1" applyAlignment="1">
      <alignment horizontal="center" vertical="top" wrapText="1"/>
    </xf>
    <xf numFmtId="165" fontId="19" fillId="0" borderId="5" xfId="0" applyNumberFormat="1" applyFont="1" applyBorder="1" applyAlignment="1">
      <alignment horizontal="left" wrapText="1"/>
    </xf>
    <xf numFmtId="165" fontId="19" fillId="7" borderId="5" xfId="0" applyNumberFormat="1" applyFont="1" applyFill="1" applyBorder="1" applyAlignment="1">
      <alignment horizontal="center" wrapText="1"/>
    </xf>
    <xf numFmtId="165" fontId="7" fillId="0" borderId="5" xfId="0" applyNumberFormat="1" applyFont="1" applyBorder="1" applyAlignment="1">
      <alignment horizontal="center" wrapText="1"/>
    </xf>
    <xf numFmtId="0" fontId="27" fillId="2" borderId="5" xfId="0" applyFont="1" applyFill="1" applyBorder="1" applyAlignment="1">
      <alignment horizontal="left" vertical="center" wrapText="1"/>
    </xf>
    <xf numFmtId="1" fontId="7" fillId="0" borderId="4" xfId="0" applyNumberFormat="1" applyFont="1" applyBorder="1" applyAlignment="1">
      <alignment horizontal="center" shrinkToFit="1"/>
    </xf>
    <xf numFmtId="1" fontId="22" fillId="0" borderId="4" xfId="0" applyNumberFormat="1" applyFont="1" applyBorder="1" applyAlignment="1">
      <alignment horizontal="center" wrapText="1"/>
    </xf>
    <xf numFmtId="1" fontId="19" fillId="3" borderId="5" xfId="0" applyNumberFormat="1" applyFont="1" applyFill="1" applyBorder="1" applyAlignment="1">
      <alignment horizontal="center" shrinkToFit="1"/>
    </xf>
    <xf numFmtId="9" fontId="19" fillId="3" borderId="5" xfId="2" applyFont="1" applyFill="1" applyBorder="1" applyAlignment="1">
      <alignment horizontal="center" wrapText="1"/>
    </xf>
    <xf numFmtId="14" fontId="26" fillId="0" borderId="5" xfId="0" applyNumberFormat="1" applyFont="1" applyBorder="1" applyAlignment="1">
      <alignment horizontal="right"/>
    </xf>
    <xf numFmtId="167" fontId="7" fillId="0" borderId="1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wrapText="1"/>
    </xf>
    <xf numFmtId="167" fontId="7" fillId="0" borderId="5" xfId="0" applyNumberFormat="1" applyFont="1" applyBorder="1" applyAlignment="1">
      <alignment horizontal="center" vertical="center" shrinkToFit="1"/>
    </xf>
    <xf numFmtId="1" fontId="22" fillId="0" borderId="1" xfId="0" applyNumberFormat="1" applyFont="1" applyBorder="1" applyAlignment="1">
      <alignment horizontal="center" wrapText="1"/>
    </xf>
    <xf numFmtId="167" fontId="7" fillId="0" borderId="11" xfId="0" applyNumberFormat="1" applyFont="1" applyBorder="1" applyAlignment="1">
      <alignment horizontal="center" vertical="center" shrinkToFit="1"/>
    </xf>
    <xf numFmtId="10" fontId="17" fillId="2" borderId="12" xfId="2" applyNumberFormat="1" applyFont="1" applyFill="1" applyBorder="1" applyAlignment="1">
      <alignment horizontal="center" vertical="top" wrapText="1"/>
    </xf>
    <xf numFmtId="167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top" wrapText="1"/>
    </xf>
    <xf numFmtId="167" fontId="7" fillId="0" borderId="12" xfId="0" applyNumberFormat="1" applyFont="1" applyBorder="1" applyAlignment="1">
      <alignment horizontal="center" vertical="center" shrinkToFit="1"/>
    </xf>
    <xf numFmtId="1" fontId="7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wrapText="1"/>
    </xf>
    <xf numFmtId="1" fontId="17" fillId="0" borderId="1" xfId="0" applyNumberFormat="1" applyFont="1" applyBorder="1" applyAlignment="1">
      <alignment horizontal="center" wrapText="1"/>
    </xf>
    <xf numFmtId="10" fontId="19" fillId="0" borderId="5" xfId="2" applyNumberFormat="1" applyFont="1" applyBorder="1" applyAlignment="1">
      <alignment horizontal="center" vertical="center" shrinkToFit="1"/>
    </xf>
    <xf numFmtId="167" fontId="19" fillId="0" borderId="5" xfId="0" applyNumberFormat="1" applyFont="1" applyBorder="1" applyAlignment="1">
      <alignment horizontal="center" vertical="center" shrinkToFit="1"/>
    </xf>
    <xf numFmtId="1" fontId="22" fillId="0" borderId="10" xfId="0" applyNumberFormat="1" applyFont="1" applyBorder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wrapText="1"/>
    </xf>
    <xf numFmtId="0" fontId="31" fillId="0" borderId="0" xfId="3" applyFont="1"/>
    <xf numFmtId="170" fontId="7" fillId="0" borderId="11" xfId="5" applyNumberFormat="1" applyFont="1" applyBorder="1" applyAlignment="1">
      <alignment horizontal="right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171" fontId="8" fillId="0" borderId="0" xfId="0" applyNumberFormat="1" applyFont="1" applyAlignment="1">
      <alignment horizontal="left" vertical="top"/>
    </xf>
    <xf numFmtId="10" fontId="19" fillId="3" borderId="5" xfId="2" applyNumberFormat="1" applyFont="1" applyFill="1" applyBorder="1" applyAlignment="1">
      <alignment horizontal="center" vertical="center" wrapText="1"/>
    </xf>
    <xf numFmtId="0" fontId="0" fillId="0" borderId="0" xfId="2" applyNumberFormat="1" applyFont="1" applyAlignment="1">
      <alignment horizontal="left" vertical="top"/>
    </xf>
    <xf numFmtId="1" fontId="22" fillId="0" borderId="10" xfId="0" applyNumberFormat="1" applyFont="1" applyBorder="1" applyAlignment="1">
      <alignment horizontal="left" wrapText="1"/>
    </xf>
    <xf numFmtId="0" fontId="24" fillId="0" borderId="5" xfId="0" applyFont="1" applyBorder="1" applyAlignment="1">
      <alignment horizontal="center" vertical="center" wrapText="1"/>
    </xf>
    <xf numFmtId="1" fontId="22" fillId="4" borderId="1" xfId="0" applyNumberFormat="1" applyFont="1" applyFill="1" applyBorder="1" applyAlignment="1">
      <alignment horizontal="center" wrapText="1"/>
    </xf>
    <xf numFmtId="0" fontId="22" fillId="4" borderId="5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center" wrapText="1"/>
    </xf>
    <xf numFmtId="2" fontId="7" fillId="4" borderId="4" xfId="0" applyNumberFormat="1" applyFont="1" applyFill="1" applyBorder="1" applyAlignment="1">
      <alignment horizontal="center" vertical="center" wrapText="1"/>
    </xf>
    <xf numFmtId="167" fontId="7" fillId="4" borderId="5" xfId="0" applyNumberFormat="1" applyFont="1" applyFill="1" applyBorder="1" applyAlignment="1">
      <alignment horizontal="center" vertical="center" wrapText="1"/>
    </xf>
    <xf numFmtId="167" fontId="7" fillId="4" borderId="1" xfId="0" applyNumberFormat="1" applyFont="1" applyFill="1" applyBorder="1" applyAlignment="1">
      <alignment horizontal="center" vertical="center" shrinkToFit="1"/>
    </xf>
    <xf numFmtId="167" fontId="7" fillId="4" borderId="5" xfId="0" applyNumberFormat="1" applyFont="1" applyFill="1" applyBorder="1" applyAlignment="1">
      <alignment horizontal="center" vertical="center" shrinkToFit="1"/>
    </xf>
    <xf numFmtId="167" fontId="7" fillId="4" borderId="11" xfId="0" applyNumberFormat="1" applyFont="1" applyFill="1" applyBorder="1" applyAlignment="1">
      <alignment horizontal="center" vertical="center" shrinkToFit="1"/>
    </xf>
    <xf numFmtId="0" fontId="24" fillId="4" borderId="3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 wrapText="1"/>
    </xf>
    <xf numFmtId="14" fontId="26" fillId="0" borderId="5" xfId="0" applyNumberFormat="1" applyFont="1" applyFill="1" applyBorder="1" applyAlignment="1">
      <alignment horizontal="right" vertical="top"/>
    </xf>
    <xf numFmtId="0" fontId="0" fillId="0" borderId="0" xfId="0" applyFill="1" applyAlignment="1">
      <alignment horizontal="left" vertical="top"/>
    </xf>
    <xf numFmtId="167" fontId="17" fillId="2" borderId="12" xfId="0" applyNumberFormat="1" applyFont="1" applyFill="1" applyBorder="1" applyAlignment="1">
      <alignment horizontal="center" vertical="top" wrapText="1"/>
    </xf>
    <xf numFmtId="0" fontId="23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/>
    </xf>
    <xf numFmtId="0" fontId="16" fillId="0" borderId="16" xfId="0" applyFont="1" applyBorder="1" applyAlignment="1">
      <alignment horizontal="left" vertical="top"/>
    </xf>
    <xf numFmtId="0" fontId="20" fillId="0" borderId="8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 wrapText="1"/>
    </xf>
    <xf numFmtId="0" fontId="20" fillId="0" borderId="9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16" fillId="0" borderId="3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17" fillId="0" borderId="13" xfId="0" applyFont="1" applyBorder="1" applyAlignment="1">
      <alignment horizontal="right" vertical="top" wrapText="1"/>
    </xf>
    <xf numFmtId="0" fontId="17" fillId="0" borderId="0" xfId="0" applyFont="1" applyAlignment="1">
      <alignment horizontal="right" vertical="top" wrapText="1"/>
    </xf>
    <xf numFmtId="0" fontId="17" fillId="0" borderId="14" xfId="0" applyFont="1" applyBorder="1" applyAlignment="1">
      <alignment horizontal="right" vertical="top" wrapText="1"/>
    </xf>
    <xf numFmtId="0" fontId="17" fillId="0" borderId="5" xfId="0" applyFont="1" applyBorder="1" applyAlignment="1">
      <alignment horizontal="right" vertical="top" wrapText="1"/>
    </xf>
    <xf numFmtId="0" fontId="17" fillId="2" borderId="5" xfId="0" applyFont="1" applyFill="1" applyBorder="1" applyAlignment="1">
      <alignment horizontal="right" vertical="top" wrapText="1"/>
    </xf>
    <xf numFmtId="0" fontId="23" fillId="0" borderId="5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wrapText="1"/>
    </xf>
    <xf numFmtId="0" fontId="20" fillId="0" borderId="7" xfId="0" applyFont="1" applyBorder="1" applyAlignment="1">
      <alignment horizontal="left" wrapText="1"/>
    </xf>
    <xf numFmtId="0" fontId="20" fillId="0" borderId="9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7" fillId="0" borderId="5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/>
    </xf>
    <xf numFmtId="0" fontId="17" fillId="5" borderId="5" xfId="0" applyFont="1" applyFill="1" applyBorder="1" applyAlignment="1">
      <alignment horizontal="right" vertical="center" wrapText="1"/>
    </xf>
    <xf numFmtId="166" fontId="19" fillId="0" borderId="5" xfId="0" applyNumberFormat="1" applyFont="1" applyBorder="1" applyAlignment="1">
      <alignment horizontal="left" vertical="center" shrinkToFit="1"/>
    </xf>
    <xf numFmtId="0" fontId="22" fillId="5" borderId="8" xfId="0" applyFont="1" applyFill="1" applyBorder="1" applyAlignment="1">
      <alignment horizontal="left" vertical="center" wrapText="1"/>
    </xf>
    <xf numFmtId="0" fontId="22" fillId="5" borderId="7" xfId="0" applyFont="1" applyFill="1" applyBorder="1" applyAlignment="1">
      <alignment horizontal="left" vertical="center" wrapText="1"/>
    </xf>
    <xf numFmtId="0" fontId="22" fillId="5" borderId="9" xfId="0" applyFont="1" applyFill="1" applyBorder="1" applyAlignment="1">
      <alignment horizontal="left" vertical="center" wrapText="1"/>
    </xf>
    <xf numFmtId="0" fontId="5" fillId="9" borderId="5" xfId="4" applyNumberFormat="1" applyFont="1" applyFill="1" applyBorder="1" applyAlignment="1" applyProtection="1">
      <alignment horizontal="center" vertical="center" wrapText="1"/>
    </xf>
    <xf numFmtId="0" fontId="14" fillId="0" borderId="5" xfId="4" applyNumberFormat="1" applyFont="1" applyBorder="1" applyAlignment="1" applyProtection="1">
      <alignment horizontal="left" vertical="center" wrapText="1"/>
    </xf>
    <xf numFmtId="0" fontId="13" fillId="0" borderId="5" xfId="4" applyNumberFormat="1" applyFont="1" applyBorder="1" applyAlignment="1" applyProtection="1">
      <alignment horizontal="left" vertical="center" wrapText="1"/>
    </xf>
    <xf numFmtId="0" fontId="3" fillId="0" borderId="5" xfId="4" applyNumberFormat="1" applyFont="1" applyBorder="1" applyAlignment="1" applyProtection="1">
      <alignment horizontal="left" vertical="center" wrapText="1"/>
    </xf>
    <xf numFmtId="0" fontId="5" fillId="0" borderId="5" xfId="4" applyNumberFormat="1" applyFont="1" applyBorder="1" applyAlignment="1" applyProtection="1">
      <alignment horizontal="left" vertical="center" wrapText="1"/>
    </xf>
    <xf numFmtId="0" fontId="4" fillId="0" borderId="5" xfId="4" applyNumberFormat="1" applyFont="1" applyBorder="1" applyAlignment="1" applyProtection="1">
      <alignment horizontal="left" vertical="center"/>
    </xf>
    <xf numFmtId="0" fontId="5" fillId="0" borderId="5" xfId="4" applyNumberFormat="1" applyFont="1" applyBorder="1" applyAlignment="1" applyProtection="1">
      <alignment horizontal="center" vertical="center"/>
    </xf>
  </cellXfs>
  <cellStyles count="10">
    <cellStyle name="Estilo 1" xfId="1"/>
    <cellStyle name="Hiperlink 2" xfId="9"/>
    <cellStyle name="Moeda" xfId="5" builtinId="4"/>
    <cellStyle name="Moeda 2" xfId="8"/>
    <cellStyle name="Normal" xfId="0" builtinId="0"/>
    <cellStyle name="Normal 2" xfId="3"/>
    <cellStyle name="Normal 3" xfId="6"/>
    <cellStyle name="Porcentagem" xfId="2" builtinId="5"/>
    <cellStyle name="Texto Explicativo 2" xfId="4"/>
    <cellStyle name="Texto Explicativo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281610</xdr:colOff>
      <xdr:row>0</xdr:row>
      <xdr:rowOff>0</xdr:rowOff>
    </xdr:from>
    <xdr:to>
      <xdr:col>14</xdr:col>
      <xdr:colOff>500568</xdr:colOff>
      <xdr:row>24</xdr:row>
      <xdr:rowOff>132521</xdr:rowOff>
    </xdr:to>
    <xdr:pic>
      <xdr:nvPicPr>
        <xdr:cNvPr id="5" name="Imagem 4"/>
        <xdr:cNvPicPr/>
      </xdr:nvPicPr>
      <xdr:blipFill rotWithShape="1">
        <a:blip xmlns:r="http://schemas.openxmlformats.org/officeDocument/2006/relationships" r:embed="rId1"/>
        <a:srcRect l="32146" t="16972" r="33271" b="16695"/>
        <a:stretch/>
      </xdr:blipFill>
      <xdr:spPr bwMode="auto">
        <a:xfrm>
          <a:off x="5334001" y="8283"/>
          <a:ext cx="5519828" cy="59551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ram.gov\arquivos\DPMUS\CEMA\MUSEUS%20IBRAM\2.MG.02%20-%20MDO%20-%20Museu%20do%20Ouro.%20Casa%20Borba%20Gato\Casa%20Borba%20Gato\Projetos\2022_gerenciamento\Or&#231;amento%20de%20refer&#234;ncia_CB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A"/>
      <sheetName val="BDI"/>
      <sheetName val="CRONOGRAMA (12 meses)"/>
    </sheetNames>
    <sheetDataSet>
      <sheetData sheetId="0"/>
      <sheetData sheetId="1"/>
      <sheetData sheetId="2">
        <row r="30">
          <cell r="D30">
            <v>7.3212002219969527E-2</v>
          </cell>
          <cell r="E30">
            <v>9.0858457188071784E-2</v>
          </cell>
          <cell r="F30">
            <v>0.28167709678192715</v>
          </cell>
          <cell r="G30">
            <v>0.46339401115807094</v>
          </cell>
          <cell r="H30">
            <v>9.0858457188071784E-2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udf.gov.br/anuidades2023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9"/>
  <sheetViews>
    <sheetView tabSelected="1" zoomScale="115" zoomScaleNormal="115" workbookViewId="0">
      <selection activeCell="H25" sqref="H25"/>
    </sheetView>
  </sheetViews>
  <sheetFormatPr defaultColWidth="14.5" defaultRowHeight="15" customHeight="1" x14ac:dyDescent="0.2"/>
  <cols>
    <col min="1" max="1" width="7" bestFit="1" customWidth="1"/>
    <col min="2" max="2" width="54.6640625" bestFit="1" customWidth="1"/>
    <col min="3" max="3" width="6.33203125" bestFit="1" customWidth="1"/>
    <col min="4" max="4" width="7.33203125" bestFit="1" customWidth="1"/>
    <col min="5" max="5" width="16.1640625" bestFit="1" customWidth="1"/>
    <col min="6" max="6" width="13.33203125" bestFit="1" customWidth="1"/>
    <col min="7" max="7" width="12" bestFit="1" customWidth="1"/>
    <col min="8" max="8" width="13.33203125" bestFit="1" customWidth="1"/>
    <col min="9" max="9" width="59" customWidth="1"/>
    <col min="10" max="10" width="12.5" bestFit="1" customWidth="1"/>
    <col min="11" max="26" width="8.6640625" customWidth="1"/>
  </cols>
  <sheetData>
    <row r="1" spans="1:10" ht="21" customHeight="1" x14ac:dyDescent="0.2">
      <c r="A1" s="97" t="s">
        <v>48</v>
      </c>
      <c r="B1" s="98"/>
      <c r="C1" s="98"/>
      <c r="D1" s="98"/>
      <c r="E1" s="98"/>
      <c r="F1" s="98"/>
      <c r="G1" s="98"/>
      <c r="H1" s="98"/>
      <c r="I1" s="99"/>
    </row>
    <row r="2" spans="1:10" ht="26.25" customHeight="1" x14ac:dyDescent="0.2">
      <c r="A2" s="100" t="s">
        <v>56</v>
      </c>
      <c r="B2" s="101"/>
      <c r="C2" s="101"/>
      <c r="D2" s="101"/>
      <c r="E2" s="101"/>
      <c r="F2" s="101"/>
      <c r="G2" s="101"/>
      <c r="H2" s="101"/>
      <c r="I2" s="102"/>
    </row>
    <row r="3" spans="1:10" ht="14.25" customHeight="1" x14ac:dyDescent="0.2">
      <c r="A3" s="103" t="s">
        <v>57</v>
      </c>
      <c r="B3" s="98"/>
      <c r="C3" s="98"/>
      <c r="D3" s="98"/>
      <c r="E3" s="98"/>
      <c r="F3" s="98"/>
      <c r="G3" s="98"/>
      <c r="H3" s="98"/>
      <c r="I3" s="99"/>
    </row>
    <row r="4" spans="1:10" ht="14.25" customHeight="1" x14ac:dyDescent="0.2">
      <c r="A4" s="104"/>
      <c r="B4" s="98"/>
      <c r="C4" s="98"/>
      <c r="D4" s="98"/>
      <c r="E4" s="98"/>
      <c r="F4" s="98"/>
      <c r="G4" s="98"/>
      <c r="H4" s="98"/>
      <c r="I4" s="99"/>
    </row>
    <row r="5" spans="1:10" ht="24" customHeight="1" x14ac:dyDescent="0.2">
      <c r="A5" s="14" t="s">
        <v>5</v>
      </c>
      <c r="B5" s="20"/>
      <c r="C5" s="14" t="s">
        <v>6</v>
      </c>
      <c r="D5" s="14" t="s">
        <v>7</v>
      </c>
      <c r="E5" s="14" t="s">
        <v>45</v>
      </c>
      <c r="F5" s="14" t="s">
        <v>46</v>
      </c>
      <c r="G5" s="14" t="s">
        <v>8</v>
      </c>
      <c r="H5" s="15" t="s">
        <v>47</v>
      </c>
      <c r="I5" s="14" t="s">
        <v>4</v>
      </c>
    </row>
    <row r="6" spans="1:10" ht="14.25" customHeight="1" x14ac:dyDescent="0.2">
      <c r="A6" s="21">
        <v>1</v>
      </c>
      <c r="B6" s="16" t="s">
        <v>1</v>
      </c>
      <c r="C6" s="17"/>
      <c r="D6" s="17"/>
      <c r="E6" s="17"/>
      <c r="F6" s="17"/>
      <c r="G6" s="48"/>
      <c r="H6" s="48"/>
      <c r="I6" s="17"/>
    </row>
    <row r="7" spans="1:10" ht="25.5" x14ac:dyDescent="0.2">
      <c r="A7" s="43" t="s">
        <v>0</v>
      </c>
      <c r="B7" s="18" t="s">
        <v>59</v>
      </c>
      <c r="C7" s="58" t="s">
        <v>60</v>
      </c>
      <c r="D7" s="72">
        <f>0.15*10</f>
        <v>1.5</v>
      </c>
      <c r="E7" s="19">
        <v>20623.21</v>
      </c>
      <c r="F7" s="47">
        <f>D7*E7</f>
        <v>30934.814999999999</v>
      </c>
      <c r="G7" s="49">
        <f>F7*$G$17</f>
        <v>5586.8275890000004</v>
      </c>
      <c r="H7" s="49">
        <f>F7+G7</f>
        <v>36521.642588999995</v>
      </c>
      <c r="I7" s="66" t="s">
        <v>74</v>
      </c>
      <c r="J7" s="73"/>
    </row>
    <row r="8" spans="1:10" ht="25.5" x14ac:dyDescent="0.2">
      <c r="A8" s="42" t="s">
        <v>42</v>
      </c>
      <c r="B8" s="60" t="s">
        <v>61</v>
      </c>
      <c r="C8" s="58" t="s">
        <v>60</v>
      </c>
      <c r="D8" s="72">
        <f>0.1*8</f>
        <v>0.8</v>
      </c>
      <c r="E8" s="54">
        <v>22499.57</v>
      </c>
      <c r="F8" s="47">
        <f>D8*E8</f>
        <v>17999.655999999999</v>
      </c>
      <c r="G8" s="49">
        <f>F8*$G$17</f>
        <v>3250.7378736000001</v>
      </c>
      <c r="H8" s="49">
        <f t="shared" ref="H8:H9" si="0">F8+G8</f>
        <v>21250.393873599998</v>
      </c>
      <c r="I8" s="66" t="s">
        <v>75</v>
      </c>
      <c r="J8" s="73"/>
    </row>
    <row r="9" spans="1:10" ht="25.5" x14ac:dyDescent="0.2">
      <c r="A9" s="78" t="s">
        <v>43</v>
      </c>
      <c r="B9" s="79" t="s">
        <v>62</v>
      </c>
      <c r="C9" s="80" t="s">
        <v>60</v>
      </c>
      <c r="D9" s="81">
        <f>0.1*8</f>
        <v>0.8</v>
      </c>
      <c r="E9" s="82">
        <v>20131.740000000002</v>
      </c>
      <c r="F9" s="83">
        <f>D9*E9</f>
        <v>16105.392000000002</v>
      </c>
      <c r="G9" s="84">
        <f>F9*$G$17</f>
        <v>2908.6337952000003</v>
      </c>
      <c r="H9" s="85">
        <f t="shared" si="0"/>
        <v>19014.025795200003</v>
      </c>
      <c r="I9" s="86" t="s">
        <v>76</v>
      </c>
      <c r="J9" s="73"/>
    </row>
    <row r="10" spans="1:10" ht="12.75" customHeight="1" x14ac:dyDescent="0.2">
      <c r="A10" s="105" t="s">
        <v>55</v>
      </c>
      <c r="B10" s="106"/>
      <c r="C10" s="106"/>
      <c r="D10" s="106"/>
      <c r="E10" s="106"/>
      <c r="F10" s="107"/>
      <c r="G10" s="62">
        <f>BDI!C20</f>
        <v>0.18060000000000001</v>
      </c>
      <c r="H10" s="63">
        <f>H7+H8+H9</f>
        <v>76786.062257799989</v>
      </c>
      <c r="I10" s="66"/>
    </row>
    <row r="11" spans="1:10" ht="12.75" x14ac:dyDescent="0.2">
      <c r="A11" s="50"/>
      <c r="B11" s="55"/>
      <c r="C11" s="58"/>
      <c r="D11" s="57"/>
      <c r="E11" s="53"/>
      <c r="F11" s="49"/>
      <c r="G11" s="56"/>
      <c r="H11" s="56"/>
      <c r="I11" s="67"/>
    </row>
    <row r="12" spans="1:10" ht="12.75" x14ac:dyDescent="0.2">
      <c r="A12" s="61">
        <v>2</v>
      </c>
      <c r="B12" s="32" t="s">
        <v>52</v>
      </c>
      <c r="C12" s="58"/>
      <c r="D12" s="57"/>
      <c r="E12" s="53"/>
      <c r="F12" s="49"/>
      <c r="G12" s="56"/>
      <c r="H12" s="56"/>
      <c r="I12" s="68"/>
    </row>
    <row r="13" spans="1:10" ht="12.75" x14ac:dyDescent="0.2">
      <c r="A13" s="50" t="s">
        <v>53</v>
      </c>
      <c r="B13" s="60" t="s">
        <v>50</v>
      </c>
      <c r="C13" s="58" t="s">
        <v>6</v>
      </c>
      <c r="D13" s="59">
        <v>1</v>
      </c>
      <c r="E13" s="71">
        <v>115.18</v>
      </c>
      <c r="F13" s="47">
        <f>D13*E13</f>
        <v>115.18</v>
      </c>
      <c r="G13" s="56">
        <f>F13*G17</f>
        <v>20.801508000000002</v>
      </c>
      <c r="H13" s="56">
        <f>F13+G13</f>
        <v>135.98150800000002</v>
      </c>
      <c r="I13" s="86" t="s">
        <v>71</v>
      </c>
    </row>
    <row r="14" spans="1:10" ht="12.75" x14ac:dyDescent="0.2">
      <c r="A14" s="64" t="s">
        <v>54</v>
      </c>
      <c r="B14" s="69" t="s">
        <v>51</v>
      </c>
      <c r="C14" s="65" t="s">
        <v>6</v>
      </c>
      <c r="D14" s="87">
        <v>2</v>
      </c>
      <c r="E14" s="71">
        <v>233.94</v>
      </c>
      <c r="F14" s="51">
        <f>D14*E14</f>
        <v>467.88</v>
      </c>
      <c r="G14" s="49">
        <f>F14*G17</f>
        <v>84.499127999999999</v>
      </c>
      <c r="H14" s="49">
        <f>F14+G14</f>
        <v>552.37912800000004</v>
      </c>
      <c r="I14" s="86" t="s">
        <v>72</v>
      </c>
    </row>
    <row r="15" spans="1:10" ht="12.75" x14ac:dyDescent="0.2">
      <c r="A15" s="64" t="s">
        <v>64</v>
      </c>
      <c r="B15" s="76" t="s">
        <v>58</v>
      </c>
      <c r="C15" s="58" t="s">
        <v>60</v>
      </c>
      <c r="D15" s="64">
        <v>10</v>
      </c>
      <c r="E15" s="71">
        <v>335.98</v>
      </c>
      <c r="F15" s="51">
        <f>D15*E15</f>
        <v>3359.8</v>
      </c>
      <c r="G15" s="49">
        <f>F15*G17</f>
        <v>606.77988000000005</v>
      </c>
      <c r="H15" s="49">
        <f>F15+G15</f>
        <v>3966.5798800000002</v>
      </c>
      <c r="I15" s="86" t="s">
        <v>73</v>
      </c>
    </row>
    <row r="16" spans="1:10" ht="12.75" x14ac:dyDescent="0.2">
      <c r="A16" s="108" t="s">
        <v>55</v>
      </c>
      <c r="B16" s="108"/>
      <c r="C16" s="108"/>
      <c r="D16" s="108"/>
      <c r="E16" s="108"/>
      <c r="F16" s="108"/>
      <c r="G16" s="62">
        <f>BDI!C20</f>
        <v>0.18060000000000001</v>
      </c>
      <c r="H16" s="63">
        <f>SUM(H13:H15)</f>
        <v>4654.9405160000006</v>
      </c>
      <c r="I16" s="77"/>
    </row>
    <row r="17" spans="1:9" ht="12.75" x14ac:dyDescent="0.2">
      <c r="A17" s="109" t="s">
        <v>3</v>
      </c>
      <c r="B17" s="109"/>
      <c r="C17" s="109"/>
      <c r="D17" s="109"/>
      <c r="E17" s="109"/>
      <c r="F17" s="109"/>
      <c r="G17" s="52">
        <f>BDI!C20</f>
        <v>0.18060000000000001</v>
      </c>
      <c r="H17" s="90">
        <f>TRUNC(H10+H16,2)</f>
        <v>81441</v>
      </c>
      <c r="I17" s="27"/>
    </row>
    <row r="18" spans="1:9" ht="21.75" customHeight="1" x14ac:dyDescent="0.2">
      <c r="A18" s="91" t="s">
        <v>80</v>
      </c>
      <c r="B18" s="92"/>
      <c r="C18" s="92"/>
      <c r="D18" s="92"/>
      <c r="E18" s="92"/>
      <c r="F18" s="92"/>
      <c r="G18" s="92"/>
      <c r="H18" s="92"/>
      <c r="I18" s="93"/>
    </row>
    <row r="19" spans="1:9" ht="15" customHeight="1" x14ac:dyDescent="0.2">
      <c r="A19" s="110" t="s">
        <v>78</v>
      </c>
      <c r="B19" s="110"/>
      <c r="C19" s="110"/>
      <c r="D19" s="110"/>
      <c r="E19" s="110"/>
      <c r="F19" s="110"/>
      <c r="G19" s="110"/>
      <c r="H19" s="110"/>
      <c r="I19" s="110"/>
    </row>
    <row r="20" spans="1:9" s="89" customFormat="1" ht="12.75" x14ac:dyDescent="0.2">
      <c r="A20" s="94" t="s">
        <v>77</v>
      </c>
      <c r="B20" s="95"/>
      <c r="C20" s="95"/>
      <c r="D20" s="95"/>
      <c r="E20" s="95"/>
      <c r="F20" s="95"/>
      <c r="G20" s="95"/>
      <c r="H20" s="96"/>
      <c r="I20" s="88">
        <v>44999</v>
      </c>
    </row>
    <row r="21" spans="1:9" ht="14.25" customHeight="1" x14ac:dyDescent="0.2"/>
    <row r="22" spans="1:9" ht="15.75" customHeight="1" x14ac:dyDescent="0.2">
      <c r="I22" s="1"/>
    </row>
    <row r="23" spans="1:9" ht="15.75" customHeight="1" x14ac:dyDescent="0.2">
      <c r="B23" s="75"/>
    </row>
    <row r="24" spans="1:9" ht="15.75" customHeight="1" x14ac:dyDescent="0.2">
      <c r="B24" s="75"/>
    </row>
    <row r="25" spans="1:9" ht="15.75" customHeight="1" x14ac:dyDescent="0.2"/>
    <row r="26" spans="1:9" ht="15.75" customHeight="1" x14ac:dyDescent="0.2"/>
    <row r="27" spans="1:9" ht="15.75" customHeight="1" x14ac:dyDescent="0.2"/>
    <row r="28" spans="1:9" ht="15.75" customHeight="1" x14ac:dyDescent="0.2"/>
    <row r="29" spans="1:9" ht="15.75" customHeight="1" x14ac:dyDescent="0.2"/>
    <row r="30" spans="1:9" ht="15.75" customHeight="1" x14ac:dyDescent="0.2"/>
    <row r="31" spans="1:9" ht="15.75" customHeight="1" x14ac:dyDescent="0.2"/>
    <row r="32" spans="1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</sheetData>
  <mergeCells count="10">
    <mergeCell ref="A18:I18"/>
    <mergeCell ref="A20:H20"/>
    <mergeCell ref="A1:I1"/>
    <mergeCell ref="A2:I2"/>
    <mergeCell ref="A3:I3"/>
    <mergeCell ref="A4:I4"/>
    <mergeCell ref="A10:F10"/>
    <mergeCell ref="A16:F16"/>
    <mergeCell ref="A17:F17"/>
    <mergeCell ref="A19:I19"/>
  </mergeCells>
  <hyperlinks>
    <hyperlink ref="I13" r:id="rId1"/>
  </hyperlinks>
  <pageMargins left="0.7" right="0.7" top="0.75" bottom="0.75" header="0" footer="0"/>
  <pageSetup paperSize="9" scale="7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2"/>
  <sheetViews>
    <sheetView workbookViewId="0">
      <selection activeCell="G19" sqref="G19"/>
    </sheetView>
  </sheetViews>
  <sheetFormatPr defaultColWidth="14.5" defaultRowHeight="15" customHeight="1" x14ac:dyDescent="0.2"/>
  <cols>
    <col min="1" max="1" width="5.5" bestFit="1" customWidth="1"/>
    <col min="2" max="2" width="24" bestFit="1" customWidth="1"/>
    <col min="3" max="3" width="15.5" customWidth="1"/>
    <col min="4" max="4" width="14.33203125" bestFit="1" customWidth="1"/>
    <col min="5" max="5" width="15.83203125" bestFit="1" customWidth="1"/>
    <col min="6" max="6" width="14.33203125" bestFit="1" customWidth="1"/>
    <col min="7" max="7" width="15.6640625" bestFit="1" customWidth="1"/>
    <col min="8" max="8" width="15.5" bestFit="1" customWidth="1"/>
    <col min="9" max="25" width="8.6640625" customWidth="1"/>
  </cols>
  <sheetData>
    <row r="1" spans="1:8" ht="21" customHeight="1" x14ac:dyDescent="0.2">
      <c r="A1" s="114" t="s">
        <v>49</v>
      </c>
      <c r="B1" s="115"/>
      <c r="C1" s="115"/>
      <c r="D1" s="115"/>
      <c r="E1" s="115"/>
      <c r="F1" s="115"/>
      <c r="G1" s="115"/>
      <c r="H1" s="115"/>
    </row>
    <row r="2" spans="1:8" ht="27.75" customHeight="1" x14ac:dyDescent="0.2">
      <c r="A2" s="116" t="s">
        <v>56</v>
      </c>
      <c r="B2" s="117"/>
      <c r="C2" s="117"/>
      <c r="D2" s="117"/>
      <c r="E2" s="117"/>
      <c r="F2" s="117"/>
      <c r="G2" s="117"/>
      <c r="H2" s="117"/>
    </row>
    <row r="3" spans="1:8" ht="14.25" customHeight="1" x14ac:dyDescent="0.2">
      <c r="A3" s="118" t="s">
        <v>57</v>
      </c>
      <c r="B3" s="119"/>
      <c r="C3" s="119"/>
      <c r="D3" s="119"/>
      <c r="E3" s="119"/>
      <c r="F3" s="119"/>
      <c r="G3" s="119"/>
      <c r="H3" s="119"/>
    </row>
    <row r="4" spans="1:8" ht="27" customHeight="1" x14ac:dyDescent="0.2">
      <c r="A4" s="22" t="s">
        <v>5</v>
      </c>
      <c r="B4" s="41" t="s">
        <v>2</v>
      </c>
      <c r="C4" s="24" t="s">
        <v>16</v>
      </c>
      <c r="D4" s="24" t="s">
        <v>65</v>
      </c>
      <c r="E4" s="24" t="s">
        <v>66</v>
      </c>
      <c r="F4" s="23" t="s">
        <v>67</v>
      </c>
      <c r="G4" s="23" t="s">
        <v>68</v>
      </c>
      <c r="H4" s="23" t="s">
        <v>69</v>
      </c>
    </row>
    <row r="5" spans="1:8" ht="37.15" customHeight="1" x14ac:dyDescent="0.2">
      <c r="A5" s="25"/>
      <c r="B5" s="26"/>
      <c r="C5" s="27"/>
      <c r="D5" s="28" t="s">
        <v>11</v>
      </c>
      <c r="E5" s="28" t="s">
        <v>12</v>
      </c>
      <c r="F5" s="29" t="s">
        <v>13</v>
      </c>
      <c r="G5" s="29" t="s">
        <v>14</v>
      </c>
      <c r="H5" s="29" t="s">
        <v>15</v>
      </c>
    </row>
    <row r="6" spans="1:8" ht="15" customHeight="1" x14ac:dyDescent="0.2">
      <c r="A6" s="44">
        <v>1</v>
      </c>
      <c r="B6" s="30" t="s">
        <v>1</v>
      </c>
      <c r="C6" s="31">
        <f>'ORCAMENTO REFERENCIA'!H10</f>
        <v>76786.062257799989</v>
      </c>
      <c r="D6" s="74">
        <f>'[1]CRONOGRAMA (12 meses)'!$D$30</f>
        <v>7.3212002219969527E-2</v>
      </c>
      <c r="E6" s="74">
        <f>'[1]CRONOGRAMA (12 meses)'!$E$30</f>
        <v>9.0858457188071784E-2</v>
      </c>
      <c r="F6" s="74">
        <f>'[1]CRONOGRAMA (12 meses)'!$F$30</f>
        <v>0.28167709678192715</v>
      </c>
      <c r="G6" s="74">
        <f>'[1]CRONOGRAMA (12 meses)'!$G$30</f>
        <v>0.46339401115807094</v>
      </c>
      <c r="H6" s="74">
        <f>'[1]CRONOGRAMA (12 meses)'!$H$30</f>
        <v>9.0858457188071784E-2</v>
      </c>
    </row>
    <row r="7" spans="1:8" ht="26.45" customHeight="1" x14ac:dyDescent="0.2">
      <c r="A7" s="25"/>
      <c r="B7" s="32"/>
      <c r="C7" s="27"/>
      <c r="D7" s="33">
        <f>D6*C6</f>
        <v>5621.6613604807708</v>
      </c>
      <c r="E7" s="33">
        <f>E6*C6</f>
        <v>6976.6631502909349</v>
      </c>
      <c r="F7" s="33">
        <f>F6*C6</f>
        <v>21628.87509009341</v>
      </c>
      <c r="G7" s="33">
        <f>G6*C6</f>
        <v>35582.201390675298</v>
      </c>
      <c r="H7" s="33">
        <f>H6*C6</f>
        <v>6976.6631502909349</v>
      </c>
    </row>
    <row r="8" spans="1:8" ht="12.75" x14ac:dyDescent="0.2">
      <c r="A8" s="34">
        <v>2</v>
      </c>
      <c r="B8" s="30" t="s">
        <v>52</v>
      </c>
      <c r="C8" s="31">
        <f>'ORCAMENTO REFERENCIA'!H16</f>
        <v>4654.9405160000006</v>
      </c>
      <c r="D8" s="45">
        <v>1</v>
      </c>
      <c r="E8" s="45"/>
      <c r="F8" s="45"/>
      <c r="G8" s="45"/>
      <c r="H8" s="45"/>
    </row>
    <row r="9" spans="1:8" ht="22.9" customHeight="1" x14ac:dyDescent="0.2">
      <c r="A9" s="35"/>
      <c r="B9" s="36"/>
      <c r="C9" s="37"/>
      <c r="D9" s="33">
        <f>D8*C8</f>
        <v>4654.9405160000006</v>
      </c>
      <c r="E9" s="33">
        <f>E8*C8</f>
        <v>0</v>
      </c>
      <c r="F9" s="33">
        <f>F8*C8</f>
        <v>0</v>
      </c>
      <c r="G9" s="33">
        <f>G8*C8</f>
        <v>0</v>
      </c>
      <c r="H9" s="33">
        <f>H8*C8</f>
        <v>0</v>
      </c>
    </row>
    <row r="10" spans="1:8" ht="17.45" customHeight="1" x14ac:dyDescent="0.2">
      <c r="A10" s="121" t="s">
        <v>9</v>
      </c>
      <c r="B10" s="121"/>
      <c r="C10" s="38">
        <f>SUM(C8:C9,C6)</f>
        <v>81441.002773799992</v>
      </c>
      <c r="D10" s="39">
        <f>D7+D9</f>
        <v>10276.60187648077</v>
      </c>
      <c r="E10" s="39">
        <f t="shared" ref="E10:H10" si="0">E7+E9</f>
        <v>6976.6631502909349</v>
      </c>
      <c r="F10" s="39">
        <f t="shared" si="0"/>
        <v>21628.87509009341</v>
      </c>
      <c r="G10" s="39">
        <f t="shared" si="0"/>
        <v>35582.201390675298</v>
      </c>
      <c r="H10" s="39">
        <f t="shared" si="0"/>
        <v>6976.6631502909349</v>
      </c>
    </row>
    <row r="11" spans="1:8" ht="19.149999999999999" customHeight="1" x14ac:dyDescent="0.2">
      <c r="A11" s="120" t="s">
        <v>10</v>
      </c>
      <c r="B11" s="120"/>
      <c r="C11" s="120"/>
      <c r="D11" s="40">
        <f>D10</f>
        <v>10276.60187648077</v>
      </c>
      <c r="E11" s="40">
        <f>D11+E10</f>
        <v>17253.265026771704</v>
      </c>
      <c r="F11" s="40">
        <f t="shared" ref="F11:G11" si="1">E11+F10</f>
        <v>38882.140116865114</v>
      </c>
      <c r="G11" s="40">
        <f t="shared" si="1"/>
        <v>74464.341507540405</v>
      </c>
      <c r="H11" s="40">
        <f>TRUNC(G11+H10,2)</f>
        <v>81441</v>
      </c>
    </row>
    <row r="12" spans="1:8" ht="19.149999999999999" customHeight="1" x14ac:dyDescent="0.2">
      <c r="A12" s="122" t="s">
        <v>63</v>
      </c>
      <c r="B12" s="123"/>
      <c r="C12" s="123"/>
      <c r="D12" s="123"/>
      <c r="E12" s="123"/>
      <c r="F12" s="123"/>
      <c r="G12" s="123"/>
      <c r="H12" s="124"/>
    </row>
    <row r="13" spans="1:8" ht="14.25" customHeight="1" x14ac:dyDescent="0.2">
      <c r="A13" s="111" t="s">
        <v>77</v>
      </c>
      <c r="B13" s="112"/>
      <c r="C13" s="112"/>
      <c r="D13" s="112"/>
      <c r="E13" s="112"/>
      <c r="F13" s="112"/>
      <c r="G13" s="113"/>
      <c r="H13" s="46">
        <v>44999</v>
      </c>
    </row>
    <row r="14" spans="1:8" ht="15.75" customHeight="1" x14ac:dyDescent="0.2"/>
    <row r="15" spans="1:8" ht="15.75" customHeight="1" x14ac:dyDescent="0.2"/>
    <row r="16" spans="1:8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mergeCells count="7">
    <mergeCell ref="A13:G13"/>
    <mergeCell ref="A1:H1"/>
    <mergeCell ref="A2:H2"/>
    <mergeCell ref="A3:H3"/>
    <mergeCell ref="A11:C11"/>
    <mergeCell ref="A10:B10"/>
    <mergeCell ref="A12:H12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="115" zoomScaleNormal="115" workbookViewId="0">
      <selection activeCell="A21" sqref="A21:C21"/>
    </sheetView>
  </sheetViews>
  <sheetFormatPr defaultColWidth="9.33203125" defaultRowHeight="15" x14ac:dyDescent="0.25"/>
  <cols>
    <col min="1" max="1" width="34.1640625" style="2" customWidth="1"/>
    <col min="2" max="2" width="9.33203125" style="2"/>
    <col min="3" max="3" width="35.6640625" style="2" customWidth="1"/>
    <col min="4" max="16384" width="9.33203125" style="2"/>
  </cols>
  <sheetData>
    <row r="1" spans="1:3" ht="17.45" customHeight="1" x14ac:dyDescent="0.25">
      <c r="A1" s="127" t="s">
        <v>44</v>
      </c>
      <c r="B1" s="127"/>
      <c r="C1" s="127"/>
    </row>
    <row r="2" spans="1:3" ht="72.75" customHeight="1" x14ac:dyDescent="0.25">
      <c r="A2" s="128" t="s">
        <v>70</v>
      </c>
      <c r="B2" s="129"/>
      <c r="C2" s="129"/>
    </row>
    <row r="3" spans="1:3" x14ac:dyDescent="0.25">
      <c r="A3" s="130" t="s">
        <v>57</v>
      </c>
      <c r="B3" s="130"/>
      <c r="C3" s="130"/>
    </row>
    <row r="4" spans="1:3" x14ac:dyDescent="0.25">
      <c r="A4" s="131"/>
      <c r="B4" s="131"/>
      <c r="C4" s="131"/>
    </row>
    <row r="5" spans="1:3" ht="21" customHeight="1" x14ac:dyDescent="0.25">
      <c r="A5" s="125" t="s">
        <v>41</v>
      </c>
      <c r="B5" s="125"/>
      <c r="C5" s="125"/>
    </row>
    <row r="6" spans="1:3" x14ac:dyDescent="0.25">
      <c r="A6" s="11" t="s">
        <v>40</v>
      </c>
      <c r="B6" s="11" t="s">
        <v>39</v>
      </c>
      <c r="C6" s="11" t="s">
        <v>38</v>
      </c>
    </row>
    <row r="7" spans="1:3" x14ac:dyDescent="0.25">
      <c r="A7" s="7" t="s">
        <v>37</v>
      </c>
      <c r="B7" s="11" t="s">
        <v>36</v>
      </c>
      <c r="C7" s="5">
        <v>1.4999999999999999E-2</v>
      </c>
    </row>
    <row r="8" spans="1:3" x14ac:dyDescent="0.25">
      <c r="A8" s="7" t="s">
        <v>35</v>
      </c>
      <c r="B8" s="11" t="s">
        <v>34</v>
      </c>
      <c r="C8" s="5">
        <v>3.5000000000000003E-2</v>
      </c>
    </row>
    <row r="9" spans="1:3" x14ac:dyDescent="0.25">
      <c r="A9" s="7" t="s">
        <v>33</v>
      </c>
      <c r="B9" s="11" t="s">
        <v>32</v>
      </c>
      <c r="C9" s="5">
        <v>9.5999999999999992E-3</v>
      </c>
    </row>
    <row r="10" spans="1:3" x14ac:dyDescent="0.25">
      <c r="A10" s="7" t="s">
        <v>31</v>
      </c>
      <c r="B10" s="11"/>
      <c r="C10" s="12">
        <f>C11+C12</f>
        <v>8.6E-3</v>
      </c>
    </row>
    <row r="11" spans="1:3" x14ac:dyDescent="0.25">
      <c r="A11" s="10" t="s">
        <v>30</v>
      </c>
      <c r="B11" s="9" t="s">
        <v>29</v>
      </c>
      <c r="C11" s="8">
        <v>3.0000000000000001E-3</v>
      </c>
    </row>
    <row r="12" spans="1:3" x14ac:dyDescent="0.25">
      <c r="A12" s="10" t="s">
        <v>28</v>
      </c>
      <c r="B12" s="9" t="s">
        <v>27</v>
      </c>
      <c r="C12" s="8">
        <v>5.5999999999999999E-3</v>
      </c>
    </row>
    <row r="13" spans="1:3" x14ac:dyDescent="0.25">
      <c r="A13" s="7" t="s">
        <v>26</v>
      </c>
      <c r="B13" s="11" t="s">
        <v>25</v>
      </c>
      <c r="C13" s="5">
        <f>C14+C15+C16</f>
        <v>9.4E-2</v>
      </c>
    </row>
    <row r="14" spans="1:3" x14ac:dyDescent="0.25">
      <c r="A14" s="10" t="s">
        <v>24</v>
      </c>
      <c r="B14" s="9" t="s">
        <v>23</v>
      </c>
      <c r="C14" s="8">
        <v>0.02</v>
      </c>
    </row>
    <row r="15" spans="1:3" x14ac:dyDescent="0.25">
      <c r="A15" s="10" t="s">
        <v>22</v>
      </c>
      <c r="B15" s="9" t="s">
        <v>22</v>
      </c>
      <c r="C15" s="8">
        <v>1.32E-2</v>
      </c>
    </row>
    <row r="16" spans="1:3" x14ac:dyDescent="0.25">
      <c r="A16" s="10" t="s">
        <v>21</v>
      </c>
      <c r="B16" s="9" t="s">
        <v>21</v>
      </c>
      <c r="C16" s="8">
        <v>6.08E-2</v>
      </c>
    </row>
    <row r="17" spans="1:3" ht="25.5" x14ac:dyDescent="0.25">
      <c r="A17" s="7" t="s">
        <v>20</v>
      </c>
      <c r="B17" s="6">
        <f>(1+(C7+C10))*(1+C9)*(1+C8)</f>
        <v>1.0695964896000001</v>
      </c>
      <c r="C17" s="5">
        <f>B17-1</f>
        <v>6.9596489600000089E-2</v>
      </c>
    </row>
    <row r="18" spans="1:3" ht="25.5" x14ac:dyDescent="0.25">
      <c r="A18" s="7" t="s">
        <v>19</v>
      </c>
      <c r="B18" s="6">
        <f>1-C13</f>
        <v>0.90600000000000003</v>
      </c>
      <c r="C18" s="5">
        <f>B18</f>
        <v>0.90600000000000003</v>
      </c>
    </row>
    <row r="19" spans="1:3" x14ac:dyDescent="0.25">
      <c r="A19" s="7" t="s">
        <v>18</v>
      </c>
      <c r="B19" s="6">
        <f>TRUNC(B17/B18,4)</f>
        <v>1.1805000000000001</v>
      </c>
      <c r="C19" s="5">
        <v>0.18060000000000001</v>
      </c>
    </row>
    <row r="20" spans="1:3" x14ac:dyDescent="0.25">
      <c r="A20" s="4" t="s">
        <v>17</v>
      </c>
      <c r="B20" s="4"/>
      <c r="C20" s="3">
        <f>C19</f>
        <v>0.18060000000000001</v>
      </c>
    </row>
    <row r="21" spans="1:3" ht="27" customHeight="1" x14ac:dyDescent="0.25">
      <c r="A21" s="126" t="s">
        <v>79</v>
      </c>
      <c r="B21" s="126"/>
      <c r="C21" s="126"/>
    </row>
    <row r="22" spans="1:3" x14ac:dyDescent="0.25">
      <c r="C22" s="70"/>
    </row>
    <row r="26" spans="1:3" x14ac:dyDescent="0.25">
      <c r="B26" s="13"/>
    </row>
  </sheetData>
  <mergeCells count="6">
    <mergeCell ref="A5:C5"/>
    <mergeCell ref="A21:C21"/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orientation="portrait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ORCAMENTO REFERENCIA</vt:lpstr>
      <vt:lpstr>CRONOGRAMA</vt:lpstr>
      <vt:lpstr>BDI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augus</dc:creator>
  <cp:keywords/>
  <dc:description/>
  <cp:lastModifiedBy>Rafaela Alves Felicio</cp:lastModifiedBy>
  <cp:revision/>
  <cp:lastPrinted>2022-08-05T17:48:15Z</cp:lastPrinted>
  <dcterms:created xsi:type="dcterms:W3CDTF">2021-08-31T13:28:35Z</dcterms:created>
  <dcterms:modified xsi:type="dcterms:W3CDTF">2023-03-16T20:34:00Z</dcterms:modified>
  <cp:category/>
  <cp:contentStatus/>
</cp:coreProperties>
</file>