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gab\Desktop\Composição Preço Vigilância\"/>
    </mc:Choice>
  </mc:AlternateContent>
  <xr:revisionPtr revIDLastSave="1406" documentId="8_{DAB41630-DE57-4E86-A56E-19710B8DBBC9}" xr6:coauthVersionLast="47" xr6:coauthVersionMax="47" xr10:uidLastSave="{A3337535-0DEF-45BD-A7C7-46BF1595760A}"/>
  <bookViews>
    <workbookView xWindow="21480" yWindow="-120" windowWidth="21840" windowHeight="13140" xr2:uid="{767EA071-F730-4E4F-9436-11043DD19870}"/>
  </bookViews>
  <sheets>
    <sheet name="Auxiliares Operacionais" sheetId="22" r:id="rId1"/>
    <sheet name="Resumo" sheetId="25" r:id="rId2"/>
    <sheet name="Retroativo_SJDR" sheetId="3" state="hidden" r:id="rId3"/>
    <sheet name="Retroativo_Sabará" sheetId="6" state="hidden" r:id="rId4"/>
    <sheet name="Retroativo_Diamantina" sheetId="10" state="hidden" r:id="rId5"/>
  </sheets>
  <definedNames>
    <definedName name="_xlnm.Print_Area" localSheetId="4">Retroativo_Diamantina!$A$1:$N$33</definedName>
    <definedName name="_xlnm.Print_Area" localSheetId="3">Retroativo_Sabará!$A$1:$N$33</definedName>
    <definedName name="_xlnm.Print_Area" localSheetId="2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22" l="1"/>
  <c r="Q118" i="22"/>
  <c r="I118" i="22"/>
  <c r="M118" i="22"/>
  <c r="I122" i="22"/>
  <c r="M122" i="22"/>
  <c r="I125" i="22"/>
  <c r="N61" i="22"/>
  <c r="N60" i="22"/>
  <c r="M57" i="22"/>
  <c r="M44" i="22"/>
  <c r="N32" i="22"/>
  <c r="J61" i="22"/>
  <c r="J60" i="22"/>
  <c r="I57" i="22"/>
  <c r="I72" i="22" s="1"/>
  <c r="I44" i="22"/>
  <c r="I45" i="22" s="1"/>
  <c r="I46" i="22" s="1"/>
  <c r="I71" i="22" s="1"/>
  <c r="J32" i="22"/>
  <c r="R60" i="22"/>
  <c r="H7" i="25"/>
  <c r="K7" i="25" s="1"/>
  <c r="L7" i="25" s="1"/>
  <c r="R112" i="22"/>
  <c r="R135" i="22" s="1"/>
  <c r="N112" i="22"/>
  <c r="J112" i="22"/>
  <c r="Q104" i="22"/>
  <c r="M104" i="22"/>
  <c r="I104" i="22"/>
  <c r="Q95" i="22"/>
  <c r="Q103" i="22" s="1"/>
  <c r="Q79" i="22"/>
  <c r="R67" i="22"/>
  <c r="N67" i="22"/>
  <c r="I79" i="22"/>
  <c r="J67" i="22"/>
  <c r="M79" i="22"/>
  <c r="C104" i="22"/>
  <c r="C103" i="22"/>
  <c r="C102" i="22"/>
  <c r="C73" i="22"/>
  <c r="C72" i="22"/>
  <c r="C71" i="22"/>
  <c r="M141" i="22"/>
  <c r="M140" i="22"/>
  <c r="M125" i="22"/>
  <c r="N135" i="22"/>
  <c r="M95" i="22"/>
  <c r="M103" i="22" s="1"/>
  <c r="M29" i="22"/>
  <c r="I141" i="22"/>
  <c r="I140" i="22"/>
  <c r="J135" i="22"/>
  <c r="I95" i="22"/>
  <c r="I103" i="22" s="1"/>
  <c r="I29" i="22"/>
  <c r="J33" i="22" l="1"/>
  <c r="J38" i="22" s="1"/>
  <c r="N33" i="22"/>
  <c r="N38" i="22" s="1"/>
  <c r="Q125" i="22"/>
  <c r="Q122" i="22"/>
  <c r="M45" i="22"/>
  <c r="M46" i="22" s="1"/>
  <c r="M82" i="22"/>
  <c r="M71" i="22"/>
  <c r="N73" i="22"/>
  <c r="I82" i="22"/>
  <c r="I84" i="22" s="1"/>
  <c r="M72" i="22"/>
  <c r="M84" i="22"/>
  <c r="J73" i="22"/>
  <c r="N56" i="22" l="1"/>
  <c r="N55" i="22"/>
  <c r="N54" i="22"/>
  <c r="N53" i="22"/>
  <c r="N52" i="22"/>
  <c r="N51" i="22"/>
  <c r="N50" i="22"/>
  <c r="N49" i="22"/>
  <c r="N57" i="22" s="1"/>
  <c r="N43" i="22"/>
  <c r="N42" i="22"/>
  <c r="N44" i="22" s="1"/>
  <c r="N45" i="22" s="1"/>
  <c r="N46" i="22" s="1"/>
  <c r="J56" i="22"/>
  <c r="J55" i="22"/>
  <c r="J54" i="22"/>
  <c r="J53" i="22"/>
  <c r="J52" i="22"/>
  <c r="J51" i="22"/>
  <c r="J50" i="22"/>
  <c r="J49" i="22"/>
  <c r="J57" i="22" s="1"/>
  <c r="J43" i="22"/>
  <c r="J42" i="22"/>
  <c r="J44" i="22" s="1"/>
  <c r="J45" i="22" s="1"/>
  <c r="J46" i="22" s="1"/>
  <c r="N94" i="22"/>
  <c r="N93" i="22"/>
  <c r="N98" i="22"/>
  <c r="N99" i="22" s="1"/>
  <c r="N104" i="22" s="1"/>
  <c r="J98" i="22"/>
  <c r="J99" i="22" s="1"/>
  <c r="J104" i="22" s="1"/>
  <c r="J94" i="22"/>
  <c r="J93" i="22"/>
  <c r="J90" i="22"/>
  <c r="J83" i="22"/>
  <c r="J131" i="22"/>
  <c r="J92" i="22"/>
  <c r="J89" i="22"/>
  <c r="J91" i="22"/>
  <c r="J88" i="22"/>
  <c r="J95" i="22" s="1"/>
  <c r="J103" i="22" s="1"/>
  <c r="J105" i="22" s="1"/>
  <c r="J81" i="22"/>
  <c r="J79" i="22"/>
  <c r="J78" i="22"/>
  <c r="N92" i="22"/>
  <c r="N78" i="22"/>
  <c r="N131" i="22"/>
  <c r="N91" i="22"/>
  <c r="N90" i="22"/>
  <c r="N89" i="22"/>
  <c r="N88" i="22"/>
  <c r="N95" i="22" s="1"/>
  <c r="N80" i="22"/>
  <c r="N79" i="22"/>
  <c r="N81" i="22"/>
  <c r="N83" i="22"/>
  <c r="N82" i="22"/>
  <c r="J82" i="22"/>
  <c r="N84" i="22" l="1"/>
  <c r="N103" i="22"/>
  <c r="N105" i="22" s="1" a="1"/>
  <c r="N105" i="22" s="1"/>
  <c r="J80" i="22"/>
  <c r="J84" i="22" s="1"/>
  <c r="J133" i="22"/>
  <c r="N133" i="22"/>
  <c r="N134" i="22"/>
  <c r="J134" i="22" l="1"/>
  <c r="N72" i="22" l="1"/>
  <c r="N71" i="22"/>
  <c r="N74" i="22" s="1"/>
  <c r="Q141" i="22"/>
  <c r="Q140" i="22"/>
  <c r="Q57" i="22"/>
  <c r="R32" i="22"/>
  <c r="Q29" i="22"/>
  <c r="N132" i="22" l="1"/>
  <c r="N136" i="22" s="1"/>
  <c r="Q82" i="22"/>
  <c r="Q84" i="22" s="1"/>
  <c r="J72" i="22"/>
  <c r="J71" i="22"/>
  <c r="J74" i="22" s="1"/>
  <c r="R73" i="22"/>
  <c r="Q72" i="22"/>
  <c r="R33" i="22"/>
  <c r="R38" i="22" s="1"/>
  <c r="R131" i="22" s="1"/>
  <c r="Q44" i="22"/>
  <c r="Q45" i="22" s="1"/>
  <c r="Q46" i="22" s="1"/>
  <c r="Q71" i="22" s="1"/>
  <c r="N116" i="22" l="1"/>
  <c r="R94" i="22"/>
  <c r="R93" i="22"/>
  <c r="R98" i="22"/>
  <c r="R99" i="22" s="1"/>
  <c r="R104" i="22" s="1"/>
  <c r="J132" i="22"/>
  <c r="J136" i="22" s="1"/>
  <c r="R56" i="22"/>
  <c r="R55" i="22"/>
  <c r="R54" i="22"/>
  <c r="R53" i="22"/>
  <c r="R52" i="22"/>
  <c r="R51" i="22"/>
  <c r="R50" i="22"/>
  <c r="R49" i="22"/>
  <c r="R57" i="22" s="1"/>
  <c r="R43" i="22"/>
  <c r="R42" i="22"/>
  <c r="R44" i="22" s="1"/>
  <c r="R90" i="22"/>
  <c r="R92" i="22"/>
  <c r="R91" i="22"/>
  <c r="R89" i="22"/>
  <c r="R88" i="22"/>
  <c r="R83" i="22"/>
  <c r="R81" i="22"/>
  <c r="R80" i="22"/>
  <c r="R78" i="22"/>
  <c r="R82" i="22"/>
  <c r="R79" i="22"/>
  <c r="J116" i="22" l="1"/>
  <c r="N117" i="22"/>
  <c r="N126" i="22"/>
  <c r="N127" i="22" s="1"/>
  <c r="N128" i="22" s="1"/>
  <c r="R84" i="22"/>
  <c r="R133" i="22" s="1"/>
  <c r="R95" i="22"/>
  <c r="R103" i="22" s="1"/>
  <c r="R105" i="22" s="1"/>
  <c r="R134" i="22" s="1"/>
  <c r="R45" i="22"/>
  <c r="R46" i="22" s="1"/>
  <c r="J117" i="22" l="1"/>
  <c r="J126" i="22"/>
  <c r="J127" i="22" s="1"/>
  <c r="J128" i="22" s="1"/>
  <c r="J119" i="22"/>
  <c r="J120" i="22"/>
  <c r="J121" i="22"/>
  <c r="J118" i="22" l="1"/>
  <c r="N119" i="22"/>
  <c r="N121" i="22"/>
  <c r="N120" i="22"/>
  <c r="J122" i="22"/>
  <c r="J137" i="22" s="1"/>
  <c r="J138" i="22" s="1"/>
  <c r="I143" i="22" s="1"/>
  <c r="J147" i="22"/>
  <c r="R71" i="22"/>
  <c r="R72" i="22"/>
  <c r="G4" i="25" l="1"/>
  <c r="H4" i="25" s="1"/>
  <c r="K4" i="25" s="1"/>
  <c r="L4" i="25" s="1"/>
  <c r="J144" i="22"/>
  <c r="J145" i="22" s="1"/>
  <c r="N118" i="22"/>
  <c r="R74" i="22"/>
  <c r="R132" i="22" s="1"/>
  <c r="R136" i="22" s="1"/>
  <c r="N122" i="22"/>
  <c r="N137" i="22" s="1"/>
  <c r="N138" i="22" s="1"/>
  <c r="J146" i="22"/>
  <c r="M143" i="22" l="1"/>
  <c r="G5" i="25" s="1"/>
  <c r="N147" i="22"/>
  <c r="N144" i="22" l="1"/>
  <c r="N145" i="22" s="1"/>
  <c r="H5" i="25"/>
  <c r="K5" i="25" s="1"/>
  <c r="L5" i="25" s="1"/>
  <c r="N146" i="22"/>
  <c r="R116" i="22" l="1"/>
  <c r="E29" i="10"/>
  <c r="E28" i="10"/>
  <c r="E27" i="10"/>
  <c r="E26" i="10"/>
  <c r="E24" i="10"/>
  <c r="E23" i="10"/>
  <c r="R117" i="22" l="1"/>
  <c r="R126" i="22"/>
  <c r="R127" i="22" s="1"/>
  <c r="R128" i="22" s="1"/>
  <c r="R121" i="22"/>
  <c r="R119" i="22"/>
  <c r="R120" i="22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R118" i="22" l="1"/>
  <c r="R122" i="22"/>
  <c r="M20" i="3"/>
  <c r="M15" i="3"/>
  <c r="M16" i="3"/>
  <c r="R137" i="22" l="1"/>
  <c r="R138" i="22" s="1"/>
  <c r="Q143" i="22"/>
  <c r="G6" i="25" s="1"/>
  <c r="R147" i="22"/>
  <c r="M13" i="3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H6" i="25" l="1"/>
  <c r="K6" i="25" s="1"/>
  <c r="L6" i="25" s="1"/>
  <c r="L8" i="25" s="1"/>
  <c r="R146" i="22"/>
  <c r="R144" i="22"/>
  <c r="R145" i="22" s="1"/>
  <c r="E23" i="6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<sst xmlns="http://schemas.openxmlformats.org/spreadsheetml/2006/main" count="363" uniqueCount="174">
  <si>
    <t xml:space="preserve">PLANILHA DE CUSTOS E FORMAÇÃO DE PREÇOS </t>
  </si>
  <si>
    <t>INFORMAÇÕES DO PROCESSO DE LICITAÇÃO</t>
  </si>
  <si>
    <t xml:space="preserve">Processo </t>
  </si>
  <si>
    <t>IDENTIFICAÇÃO DO SERVIÇO</t>
  </si>
  <si>
    <t>Serviços de XXX</t>
  </si>
  <si>
    <t>Auxiliar de Escritório
(CBO 4110-05)</t>
  </si>
  <si>
    <t>Analista Técnico
Especializado - NS
Pleno (CBO 4110-10)</t>
  </si>
  <si>
    <t>Secretário Executivo
Bilíngue (CBO 2523-
10)_x000D_</t>
  </si>
  <si>
    <t>DISCRIMINAÇÃO DOS SERVIÇOS (DADOS REFERENTES À CONTRATAÇÃO)</t>
  </si>
  <si>
    <t>Servicos de xxx</t>
  </si>
  <si>
    <t xml:space="preserve">A </t>
  </si>
  <si>
    <t xml:space="preserve">Data da apresentação da proposta </t>
  </si>
  <si>
    <t>B</t>
  </si>
  <si>
    <t>Município/UF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</si>
  <si>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</si>
  <si>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</si>
  <si>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</si>
  <si>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</si>
  <si>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</si>
  <si>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</si>
  <si>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</si>
  <si>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</si>
  <si>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</si>
  <si>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</si>
  <si>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</si>
  <si>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</si>
  <si>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</si>
  <si>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</si>
  <si>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</si>
  <si>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</si>
  <si>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</si>
  <si>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</si>
  <si>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</si>
  <si>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</si>
  <si>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</si>
  <si>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</si>
  <si>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</si>
  <si>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</si>
  <si>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</si>
  <si>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</si>
  <si>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</si>
  <si>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</si>
  <si>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</si>
  <si>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</si>
  <si>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</si>
  <si>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</si>
  <si>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</si>
  <si>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</si>
  <si>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</si>
  <si>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</si>
  <si>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</si>
  <si>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>INSS = (rem+2.1)</t>
  </si>
  <si>
    <t>Salário Educação</t>
  </si>
  <si>
    <t>RAT x FAP = SAT</t>
  </si>
  <si>
    <t>SESC ou SESI</t>
  </si>
  <si>
    <t>SENAC ou SENAI</t>
  </si>
  <si>
    <t>SEBRAE</t>
  </si>
  <si>
    <t>G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</si>
  <si>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</si>
  <si>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</si>
  <si>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</si>
  <si>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</si>
  <si>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</si>
  <si>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</si>
  <si>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</si>
  <si>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</si>
  <si>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Transporte (2 * R$ VT * Qtd. dias) - (6% * Salário Base)</t>
  </si>
  <si>
    <t>Auxílio Refeição (Valor * R$ VA * (desconto%))</t>
  </si>
  <si>
    <t>Assistencia Familiar (Saúde)</t>
  </si>
  <si>
    <t>Auxílio Creche</t>
  </si>
  <si>
    <t xml:space="preserve">E </t>
  </si>
  <si>
    <t>Seguro de Vida, Invalidez e funeral</t>
  </si>
  <si>
    <t>Plano Odontológico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</si>
  <si>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</si>
  <si>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</si>
  <si>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</si>
  <si>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</si>
  <si>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</si>
  <si>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</si>
  <si>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</si>
  <si>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</si>
  <si>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</si>
  <si>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</si>
  <si>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</si>
  <si>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</si>
  <si>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</si>
  <si>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</si>
  <si>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</si>
  <si>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</si>
  <si>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</si>
  <si>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</si>
  <si>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</si>
  <si>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</si>
  <si>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</si>
  <si>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</si>
  <si>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Outros (especifiar)</t>
  </si>
  <si>
    <t>Submódulo 4.2</t>
  </si>
  <si>
    <t>Intervalo Intrajornada*</t>
  </si>
  <si>
    <t>Valor R$</t>
  </si>
  <si>
    <t>Intervalo para repouso ou alimentação</t>
  </si>
  <si>
    <t>*módulo adaptado à CCT 2023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</si>
  <si>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</si>
  <si>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</si>
  <si>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</si>
  <si>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</si>
  <si>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</si>
  <si>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</si>
  <si>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</si>
  <si>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</si>
  <si>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</si>
  <si>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</si>
  <si>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</si>
  <si>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</si>
  <si>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</si>
  <si>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</si>
  <si>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</si>
  <si>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</si>
  <si>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</si>
  <si>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</si>
  <si>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</si>
  <si>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</si>
  <si>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</si>
  <si>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</si>
  <si>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</si>
  <si>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</si>
  <si>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</si>
  <si>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</si>
  <si>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</si>
  <si>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</si>
  <si>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</si>
  <si>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</si>
  <si>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</si>
  <si>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</si>
  <si>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</si>
  <si>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</si>
  <si>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I</t>
  </si>
  <si>
    <t>Valor Mensal dos Serviços</t>
  </si>
  <si>
    <t>Postos</t>
  </si>
  <si>
    <t>Valor Anual dos Serviços</t>
  </si>
  <si>
    <t>Custo diário por posto de empregado</t>
  </si>
  <si>
    <t>Fator K</t>
  </si>
  <si>
    <t>Resumo - Pregão XX/202X</t>
  </si>
  <si>
    <t>Item</t>
  </si>
  <si>
    <t>Unidade</t>
  </si>
  <si>
    <t>Tipo</t>
  </si>
  <si>
    <t>Qtd. Postos</t>
  </si>
  <si>
    <t>Empregado por posto</t>
  </si>
  <si>
    <t>Valor Empregado</t>
  </si>
  <si>
    <t>Valor do posto</t>
  </si>
  <si>
    <t>R$ Mensal Unidade</t>
  </si>
  <si>
    <t>R$ Anual Unidade</t>
  </si>
  <si>
    <t>Total Geral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</si>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</sst>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</numFmts>
  <fonts count="5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8"/>
      <color theme="1"/>
      <name val="Arial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FE699"/>
        <bgColor rgb="FFFFE699"/>
      </patternFill>
    </fill>
    <fill>
      <patternFill patternType="solid">
        <fgColor rgb="FFAEAAAA"/>
        <bgColor rgb="FFAEAAAA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4" tint="-0.499984740745262"/>
        <bgColor rgb="FFA9D08E"/>
      </patternFill>
    </fill>
    <fill>
      <patternFill patternType="solid">
        <fgColor theme="2"/>
        <bgColor rgb="FFAEAAAA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8" tint="0.39997558519241921"/>
        <bgColor rgb="FFC6E0B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61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6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7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4" borderId="24" xfId="1" applyFont="1" applyFill="1" applyBorder="1" applyAlignment="1">
      <alignment vertical="center"/>
    </xf>
    <xf numFmtId="166" fontId="11" fillId="6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4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4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4" borderId="26" xfId="1" applyFont="1" applyFill="1" applyBorder="1" applyAlignment="1">
      <alignment vertical="center"/>
    </xf>
    <xf numFmtId="166" fontId="11" fillId="6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4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4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4" borderId="27" xfId="1" applyFont="1" applyFill="1" applyBorder="1" applyAlignment="1">
      <alignment vertical="center"/>
    </xf>
    <xf numFmtId="166" fontId="11" fillId="6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4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4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7" borderId="14" xfId="8" applyFont="1" applyFill="1" applyBorder="1" applyAlignment="1">
      <alignment vertical="center"/>
    </xf>
    <xf numFmtId="0" fontId="10" fillId="7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4" borderId="30" xfId="1" applyFont="1" applyFill="1" applyBorder="1" applyAlignment="1">
      <alignment vertical="center"/>
    </xf>
    <xf numFmtId="166" fontId="11" fillId="6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4" borderId="33" xfId="1" applyFont="1" applyFill="1" applyBorder="1" applyAlignment="1">
      <alignment vertical="center"/>
    </xf>
    <xf numFmtId="166" fontId="11" fillId="6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4" borderId="36" xfId="1" applyFont="1" applyFill="1" applyBorder="1" applyAlignment="1">
      <alignment vertical="center"/>
    </xf>
    <xf numFmtId="166" fontId="11" fillId="6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center" vertical="center"/>
    </xf>
    <xf numFmtId="0" fontId="4" fillId="10" borderId="0" xfId="6" applyFont="1" applyFill="1" applyAlignment="1">
      <alignment vertical="center"/>
    </xf>
    <xf numFmtId="0" fontId="6" fillId="10" borderId="0" xfId="6" applyFont="1" applyFill="1" applyAlignment="1">
      <alignment vertical="center"/>
    </xf>
    <xf numFmtId="0" fontId="6" fillId="10" borderId="0" xfId="6" applyFont="1" applyFill="1" applyAlignment="1">
      <alignment horizontal="center" vertical="center"/>
    </xf>
    <xf numFmtId="0" fontId="4" fillId="10" borderId="0" xfId="6" applyFont="1" applyFill="1" applyAlignment="1">
      <alignment horizontal="center" vertical="center"/>
    </xf>
    <xf numFmtId="0" fontId="17" fillId="10" borderId="0" xfId="6" applyFont="1" applyFill="1" applyBorder="1" applyAlignment="1" applyProtection="1">
      <alignment horizontal="center" vertical="center"/>
    </xf>
    <xf numFmtId="0" fontId="4" fillId="10" borderId="0" xfId="6" applyFont="1" applyFill="1" applyAlignment="1">
      <alignment vertical="center" wrapText="1"/>
    </xf>
    <xf numFmtId="0" fontId="4" fillId="10" borderId="0" xfId="6" applyFont="1" applyFill="1" applyAlignment="1">
      <alignment horizontal="center" vertical="center" wrapText="1"/>
    </xf>
    <xf numFmtId="0" fontId="18" fillId="10" borderId="0" xfId="6" applyFont="1" applyFill="1" applyAlignment="1">
      <alignment vertical="center"/>
    </xf>
    <xf numFmtId="0" fontId="19" fillId="10" borderId="0" xfId="6" applyFont="1" applyFill="1" applyAlignment="1">
      <alignment vertical="center" wrapText="1"/>
    </xf>
    <xf numFmtId="0" fontId="23" fillId="10" borderId="0" xfId="6" applyFont="1" applyFill="1" applyAlignment="1">
      <alignment vertical="center"/>
    </xf>
    <xf numFmtId="0" fontId="24" fillId="10" borderId="43" xfId="6" applyFont="1" applyFill="1" applyBorder="1" applyAlignment="1">
      <alignment horizontal="center" vertical="center"/>
    </xf>
    <xf numFmtId="0" fontId="23" fillId="10" borderId="44" xfId="6" applyFont="1" applyFill="1" applyBorder="1" applyAlignment="1">
      <alignment vertical="center"/>
    </xf>
    <xf numFmtId="0" fontId="24" fillId="10" borderId="0" xfId="6" applyFont="1" applyFill="1" applyAlignment="1">
      <alignment horizontal="center" vertical="center"/>
    </xf>
    <xf numFmtId="0" fontId="25" fillId="3" borderId="46" xfId="6" applyFont="1" applyFill="1" applyBorder="1" applyAlignment="1" applyProtection="1">
      <alignment horizontal="left" vertical="center"/>
    </xf>
    <xf numFmtId="0" fontId="25" fillId="3" borderId="47" xfId="6" applyFont="1" applyFill="1" applyBorder="1" applyAlignment="1" applyProtection="1">
      <alignment horizontal="left" vertical="center"/>
    </xf>
    <xf numFmtId="0" fontId="27" fillId="10" borderId="39" xfId="6" applyFont="1" applyFill="1" applyBorder="1" applyAlignment="1">
      <alignment horizontal="center" vertical="center"/>
    </xf>
    <xf numFmtId="0" fontId="28" fillId="10" borderId="40" xfId="6" applyFont="1" applyFill="1" applyBorder="1" applyAlignment="1">
      <alignment vertical="center"/>
    </xf>
    <xf numFmtId="0" fontId="29" fillId="3" borderId="45" xfId="6" applyFont="1" applyFill="1" applyBorder="1" applyAlignment="1" applyProtection="1">
      <alignment horizontal="left" vertical="center"/>
    </xf>
    <xf numFmtId="0" fontId="27" fillId="10" borderId="13" xfId="6" applyFont="1" applyFill="1" applyBorder="1" applyAlignment="1">
      <alignment horizontal="center" vertical="center"/>
    </xf>
    <xf numFmtId="0" fontId="27" fillId="10" borderId="0" xfId="6" applyFont="1" applyFill="1" applyAlignment="1">
      <alignment vertical="center"/>
    </xf>
    <xf numFmtId="0" fontId="28" fillId="10" borderId="0" xfId="6" applyFont="1" applyFill="1" applyAlignment="1">
      <alignment vertical="center"/>
    </xf>
    <xf numFmtId="0" fontId="28" fillId="10" borderId="14" xfId="6" applyFont="1" applyFill="1" applyBorder="1" applyAlignment="1">
      <alignment vertical="center"/>
    </xf>
    <xf numFmtId="0" fontId="27" fillId="10" borderId="10" xfId="6" applyFont="1" applyFill="1" applyBorder="1" applyAlignment="1">
      <alignment horizontal="center" vertical="center"/>
    </xf>
    <xf numFmtId="0" fontId="27" fillId="10" borderId="8" xfId="6" applyFont="1" applyFill="1" applyBorder="1" applyAlignment="1">
      <alignment vertical="center"/>
    </xf>
    <xf numFmtId="0" fontId="28" fillId="10" borderId="8" xfId="6" applyFont="1" applyFill="1" applyBorder="1" applyAlignment="1">
      <alignment vertical="center"/>
    </xf>
    <xf numFmtId="0" fontId="28" fillId="10" borderId="11" xfId="6" applyFont="1" applyFill="1" applyBorder="1" applyAlignment="1">
      <alignment vertical="center"/>
    </xf>
    <xf numFmtId="0" fontId="5" fillId="14" borderId="53" xfId="6" applyFont="1" applyFill="1" applyBorder="1" applyAlignment="1" applyProtection="1">
      <alignment vertical="center"/>
    </xf>
    <xf numFmtId="14" fontId="32" fillId="20" borderId="16" xfId="6" applyNumberFormat="1" applyFont="1" applyFill="1" applyBorder="1" applyAlignment="1" applyProtection="1">
      <alignment horizontal="left" vertical="center"/>
      <protection locked="0"/>
    </xf>
    <xf numFmtId="0" fontId="32" fillId="20" borderId="17" xfId="6" applyFont="1" applyFill="1" applyBorder="1" applyAlignment="1">
      <alignment vertical="center"/>
    </xf>
    <xf numFmtId="0" fontId="32" fillId="20" borderId="13" xfId="6" applyFont="1" applyFill="1" applyBorder="1" applyAlignment="1">
      <alignment vertical="center"/>
    </xf>
    <xf numFmtId="0" fontId="32" fillId="20" borderId="14" xfId="6" applyFont="1" applyFill="1" applyBorder="1" applyAlignment="1">
      <alignment vertical="center"/>
    </xf>
    <xf numFmtId="0" fontId="32" fillId="20" borderId="10" xfId="6" applyFont="1" applyFill="1" applyBorder="1" applyAlignment="1">
      <alignment vertical="center"/>
    </xf>
    <xf numFmtId="0" fontId="32" fillId="20" borderId="11" xfId="6" applyFont="1" applyFill="1" applyBorder="1" applyAlignment="1">
      <alignment vertical="center"/>
    </xf>
    <xf numFmtId="0" fontId="33" fillId="5" borderId="16" xfId="6" applyFont="1" applyFill="1" applyBorder="1" applyAlignment="1">
      <alignment vertical="center"/>
    </xf>
    <xf numFmtId="0" fontId="33" fillId="5" borderId="17" xfId="6" applyFont="1" applyFill="1" applyBorder="1" applyAlignment="1">
      <alignment vertical="center"/>
    </xf>
    <xf numFmtId="165" fontId="32" fillId="20" borderId="13" xfId="4" applyFont="1" applyFill="1" applyBorder="1" applyAlignment="1">
      <alignment horizontal="left" vertical="center"/>
    </xf>
    <xf numFmtId="165" fontId="32" fillId="20" borderId="14" xfId="4" applyFont="1" applyFill="1" applyBorder="1" applyAlignment="1">
      <alignment vertical="center"/>
    </xf>
    <xf numFmtId="0" fontId="32" fillId="2" borderId="0" xfId="6" applyFont="1" applyFill="1" applyAlignment="1">
      <alignment vertical="center"/>
    </xf>
    <xf numFmtId="14" fontId="32" fillId="2" borderId="0" xfId="6" applyNumberFormat="1" applyFont="1" applyFill="1" applyAlignment="1">
      <alignment vertical="center"/>
    </xf>
    <xf numFmtId="0" fontId="33" fillId="12" borderId="16" xfId="6" applyFont="1" applyFill="1" applyBorder="1" applyAlignment="1">
      <alignment vertical="center"/>
    </xf>
    <xf numFmtId="0" fontId="33" fillId="12" borderId="18" xfId="6" applyFont="1" applyFill="1" applyBorder="1" applyAlignment="1">
      <alignment vertical="center"/>
    </xf>
    <xf numFmtId="0" fontId="33" fillId="12" borderId="17" xfId="6" applyFont="1" applyFill="1" applyBorder="1" applyAlignment="1">
      <alignment vertical="center"/>
    </xf>
    <xf numFmtId="0" fontId="20" fillId="11" borderId="0" xfId="0" applyFont="1" applyFill="1" applyAlignment="1">
      <alignment horizontal="center" vertical="center"/>
    </xf>
    <xf numFmtId="0" fontId="34" fillId="10" borderId="16" xfId="6" applyFont="1" applyFill="1" applyBorder="1" applyAlignment="1">
      <alignment horizontal="left" vertical="center"/>
    </xf>
    <xf numFmtId="0" fontId="34" fillId="10" borderId="18" xfId="6" applyFont="1" applyFill="1" applyBorder="1" applyAlignment="1">
      <alignment vertical="center"/>
    </xf>
    <xf numFmtId="0" fontId="34" fillId="10" borderId="17" xfId="6" applyFont="1" applyFill="1" applyBorder="1" applyAlignment="1">
      <alignment vertical="center"/>
    </xf>
    <xf numFmtId="0" fontId="34" fillId="10" borderId="10" xfId="6" applyFont="1" applyFill="1" applyBorder="1" applyAlignment="1">
      <alignment horizontal="left" vertical="center"/>
    </xf>
    <xf numFmtId="0" fontId="34" fillId="10" borderId="8" xfId="6" applyFont="1" applyFill="1" applyBorder="1" applyAlignment="1">
      <alignment vertical="center"/>
    </xf>
    <xf numFmtId="0" fontId="34" fillId="10" borderId="11" xfId="6" applyFont="1" applyFill="1" applyBorder="1" applyAlignment="1">
      <alignment vertical="center"/>
    </xf>
    <xf numFmtId="0" fontId="34" fillId="10" borderId="19" xfId="6" applyFont="1" applyFill="1" applyBorder="1" applyAlignment="1">
      <alignment horizontal="center" vertical="center"/>
    </xf>
    <xf numFmtId="0" fontId="34" fillId="10" borderId="13" xfId="6" applyFont="1" applyFill="1" applyBorder="1" applyAlignment="1">
      <alignment vertical="center"/>
    </xf>
    <xf numFmtId="0" fontId="34" fillId="10" borderId="0" xfId="6" applyFont="1" applyFill="1" applyAlignment="1">
      <alignment vertical="center"/>
    </xf>
    <xf numFmtId="0" fontId="34" fillId="10" borderId="14" xfId="6" applyFont="1" applyFill="1" applyBorder="1" applyAlignment="1">
      <alignment vertical="center"/>
    </xf>
    <xf numFmtId="167" fontId="34" fillId="10" borderId="0" xfId="12" applyFont="1" applyFill="1" applyAlignment="1">
      <alignment vertical="center"/>
    </xf>
    <xf numFmtId="0" fontId="34" fillId="10" borderId="15" xfId="6" applyFont="1" applyFill="1" applyBorder="1" applyAlignment="1">
      <alignment horizontal="center" vertical="center"/>
    </xf>
    <xf numFmtId="0" fontId="34" fillId="10" borderId="10" xfId="6" applyFont="1" applyFill="1" applyBorder="1" applyAlignment="1">
      <alignment vertical="center"/>
    </xf>
    <xf numFmtId="14" fontId="34" fillId="10" borderId="8" xfId="6" applyNumberFormat="1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/>
    </xf>
    <xf numFmtId="0" fontId="32" fillId="10" borderId="0" xfId="6" applyFont="1" applyFill="1" applyAlignment="1">
      <alignment vertical="center"/>
    </xf>
    <xf numFmtId="14" fontId="32" fillId="10" borderId="0" xfId="6" applyNumberFormat="1" applyFont="1" applyFill="1" applyAlignment="1">
      <alignment vertical="center"/>
    </xf>
    <xf numFmtId="0" fontId="35" fillId="12" borderId="5" xfId="6" applyFont="1" applyFill="1" applyBorder="1" applyAlignment="1">
      <alignment horizontal="center" vertical="center"/>
    </xf>
    <xf numFmtId="0" fontId="35" fillId="12" borderId="6" xfId="6" applyFont="1" applyFill="1" applyBorder="1" applyAlignment="1">
      <alignment vertical="center"/>
    </xf>
    <xf numFmtId="0" fontId="36" fillId="12" borderId="6" xfId="6" applyFont="1" applyFill="1" applyBorder="1" applyAlignment="1">
      <alignment vertical="center"/>
    </xf>
    <xf numFmtId="0" fontId="32" fillId="12" borderId="7" xfId="6" applyFont="1" applyFill="1" applyBorder="1" applyAlignment="1">
      <alignment vertical="center"/>
    </xf>
    <xf numFmtId="0" fontId="32" fillId="5" borderId="5" xfId="6" applyFont="1" applyFill="1" applyBorder="1" applyAlignment="1">
      <alignment vertical="center"/>
    </xf>
    <xf numFmtId="0" fontId="32" fillId="5" borderId="7" xfId="6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 wrapText="1"/>
    </xf>
    <xf numFmtId="0" fontId="32" fillId="10" borderId="0" xfId="6" applyFont="1" applyFill="1" applyAlignment="1">
      <alignment vertical="center" wrapText="1"/>
    </xf>
    <xf numFmtId="14" fontId="32" fillId="10" borderId="0" xfId="6" applyNumberFormat="1" applyFont="1" applyFill="1" applyAlignment="1">
      <alignment vertical="center" wrapText="1"/>
    </xf>
    <xf numFmtId="0" fontId="37" fillId="2" borderId="0" xfId="6" applyFont="1" applyFill="1" applyAlignment="1">
      <alignment vertical="center"/>
    </xf>
    <xf numFmtId="0" fontId="37" fillId="2" borderId="0" xfId="6" applyFont="1" applyFill="1" applyAlignment="1">
      <alignment horizontal="center" vertical="center"/>
    </xf>
    <xf numFmtId="0" fontId="37" fillId="10" borderId="0" xfId="6" applyFont="1" applyFill="1" applyBorder="1" applyAlignment="1">
      <alignment horizontal="center" vertical="center"/>
    </xf>
    <xf numFmtId="0" fontId="37" fillId="20" borderId="12" xfId="6" applyFont="1" applyFill="1" applyBorder="1" applyAlignment="1">
      <alignment horizontal="center" vertical="center"/>
    </xf>
    <xf numFmtId="0" fontId="37" fillId="20" borderId="17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vertical="center"/>
    </xf>
    <xf numFmtId="0" fontId="32" fillId="10" borderId="18" xfId="6" applyFont="1" applyFill="1" applyBorder="1" applyAlignment="1">
      <alignment vertical="center"/>
    </xf>
    <xf numFmtId="0" fontId="32" fillId="10" borderId="17" xfId="6" applyFont="1" applyFill="1" applyBorder="1" applyAlignment="1">
      <alignment vertical="center"/>
    </xf>
    <xf numFmtId="0" fontId="34" fillId="10" borderId="13" xfId="6" applyFont="1" applyFill="1" applyBorder="1" applyAlignment="1">
      <alignment horizontal="center" vertical="center"/>
    </xf>
    <xf numFmtId="0" fontId="32" fillId="10" borderId="14" xfId="6" applyFont="1" applyFill="1" applyBorder="1" applyAlignment="1">
      <alignment horizontal="center" vertical="center"/>
    </xf>
    <xf numFmtId="9" fontId="32" fillId="10" borderId="0" xfId="6" applyNumberFormat="1" applyFont="1" applyFill="1" applyAlignment="1">
      <alignment vertical="center"/>
    </xf>
    <xf numFmtId="167" fontId="32" fillId="10" borderId="14" xfId="12" applyFont="1" applyFill="1" applyBorder="1" applyAlignment="1">
      <alignment vertical="center"/>
    </xf>
    <xf numFmtId="0" fontId="32" fillId="10" borderId="14" xfId="6" applyFont="1" applyFill="1" applyBorder="1" applyAlignment="1">
      <alignment vertical="center"/>
    </xf>
    <xf numFmtId="10" fontId="32" fillId="20" borderId="12" xfId="6" applyNumberFormat="1" applyFont="1" applyFill="1" applyBorder="1" applyAlignment="1">
      <alignment vertical="center"/>
    </xf>
    <xf numFmtId="0" fontId="32" fillId="20" borderId="19" xfId="6" applyFont="1" applyFill="1" applyBorder="1" applyAlignment="1">
      <alignment vertical="center"/>
    </xf>
    <xf numFmtId="164" fontId="32" fillId="20" borderId="14" xfId="2" applyFont="1" applyFill="1" applyBorder="1" applyAlignment="1">
      <alignment horizontal="center" vertical="center"/>
    </xf>
    <xf numFmtId="9" fontId="32" fillId="20" borderId="19" xfId="6" applyNumberFormat="1" applyFont="1" applyFill="1" applyBorder="1" applyAlignment="1">
      <alignment vertical="center"/>
    </xf>
    <xf numFmtId="0" fontId="37" fillId="10" borderId="0" xfId="6" applyFont="1" applyFill="1" applyBorder="1" applyAlignment="1">
      <alignment vertical="center"/>
    </xf>
    <xf numFmtId="0" fontId="38" fillId="26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vertical="center"/>
    </xf>
    <xf numFmtId="0" fontId="3" fillId="26" borderId="52" xfId="0" applyFont="1" applyFill="1" applyBorder="1" applyAlignment="1">
      <alignment vertical="center"/>
    </xf>
    <xf numFmtId="0" fontId="3" fillId="26" borderId="40" xfId="0" applyFont="1" applyFill="1" applyBorder="1" applyAlignment="1">
      <alignment vertical="center"/>
    </xf>
    <xf numFmtId="0" fontId="39" fillId="27" borderId="45" xfId="0" applyFont="1" applyFill="1" applyBorder="1" applyAlignment="1">
      <alignment horizontal="center" vertical="center"/>
    </xf>
    <xf numFmtId="0" fontId="39" fillId="27" borderId="45" xfId="0" applyFont="1" applyFill="1" applyBorder="1" applyAlignment="1">
      <alignment vertical="center"/>
    </xf>
    <xf numFmtId="0" fontId="39" fillId="27" borderId="46" xfId="0" applyFont="1" applyFill="1" applyBorder="1" applyAlignment="1">
      <alignment vertical="center"/>
    </xf>
    <xf numFmtId="0" fontId="39" fillId="27" borderId="47" xfId="0" applyFont="1" applyFill="1" applyBorder="1" applyAlignment="1">
      <alignment vertical="center"/>
    </xf>
    <xf numFmtId="0" fontId="40" fillId="28" borderId="39" xfId="0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horizontal="left" vertical="center"/>
    </xf>
    <xf numFmtId="0" fontId="3" fillId="28" borderId="52" xfId="0" applyFont="1" applyFill="1" applyBorder="1" applyAlignment="1">
      <alignment horizontal="center" vertical="center"/>
    </xf>
    <xf numFmtId="170" fontId="3" fillId="28" borderId="40" xfId="0" applyNumberFormat="1" applyFont="1" applyFill="1" applyBorder="1" applyAlignment="1">
      <alignment vertical="center"/>
    </xf>
    <xf numFmtId="0" fontId="40" fillId="28" borderId="41" xfId="0" applyFont="1" applyFill="1" applyBorder="1" applyAlignment="1">
      <alignment horizontal="center" vertical="center"/>
    </xf>
    <xf numFmtId="0" fontId="40" fillId="28" borderId="41" xfId="0" applyFont="1" applyFill="1" applyBorder="1" applyAlignment="1">
      <alignment vertical="center"/>
    </xf>
    <xf numFmtId="0" fontId="3" fillId="28" borderId="0" xfId="0" applyFont="1" applyFill="1" applyAlignment="1">
      <alignment horizontal="center" vertical="center"/>
    </xf>
    <xf numFmtId="170" fontId="3" fillId="28" borderId="42" xfId="0" applyNumberFormat="1" applyFont="1" applyFill="1" applyBorder="1" applyAlignment="1">
      <alignment vertical="center"/>
    </xf>
    <xf numFmtId="0" fontId="39" fillId="28" borderId="45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vertical="center"/>
    </xf>
    <xf numFmtId="0" fontId="39" fillId="28" borderId="47" xfId="0" applyFont="1" applyFill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28" borderId="45" xfId="0" applyFont="1" applyFill="1" applyBorder="1" applyAlignment="1">
      <alignment vertical="center"/>
    </xf>
    <xf numFmtId="0" fontId="3" fillId="28" borderId="46" xfId="0" applyFont="1" applyFill="1" applyBorder="1" applyAlignment="1">
      <alignment vertical="center"/>
    </xf>
    <xf numFmtId="0" fontId="3" fillId="28" borderId="47" xfId="0" applyFont="1" applyFill="1" applyBorder="1" applyAlignment="1">
      <alignment vertical="center"/>
    </xf>
    <xf numFmtId="0" fontId="37" fillId="25" borderId="0" xfId="6" applyFont="1" applyFill="1" applyBorder="1" applyAlignment="1">
      <alignment vertical="center"/>
    </xf>
    <xf numFmtId="4" fontId="37" fillId="25" borderId="0" xfId="6" applyNumberFormat="1" applyFont="1" applyFill="1" applyBorder="1" applyAlignment="1">
      <alignment horizontal="right" vertical="center"/>
    </xf>
    <xf numFmtId="0" fontId="40" fillId="27" borderId="45" xfId="0" applyFont="1" applyFill="1" applyBorder="1" applyAlignment="1">
      <alignment vertical="center"/>
    </xf>
    <xf numFmtId="0" fontId="40" fillId="28" borderId="56" xfId="0" applyFont="1" applyFill="1" applyBorder="1" applyAlignment="1">
      <alignment horizontal="center" vertical="center"/>
    </xf>
    <xf numFmtId="0" fontId="40" fillId="28" borderId="0" xfId="0" applyFont="1" applyFill="1" applyAlignment="1">
      <alignment vertical="center"/>
    </xf>
    <xf numFmtId="0" fontId="3" fillId="28" borderId="0" xfId="0" applyFont="1" applyFill="1" applyAlignment="1">
      <alignment vertical="center"/>
    </xf>
    <xf numFmtId="0" fontId="3" fillId="28" borderId="42" xfId="0" applyFont="1" applyFill="1" applyBorder="1" applyAlignment="1">
      <alignment vertical="center"/>
    </xf>
    <xf numFmtId="0" fontId="39" fillId="28" borderId="45" xfId="0" applyFont="1" applyFill="1" applyBorder="1" applyAlignment="1">
      <alignment vertical="center"/>
    </xf>
    <xf numFmtId="0" fontId="37" fillId="20" borderId="9" xfId="6" applyFont="1" applyFill="1" applyBorder="1" applyAlignment="1">
      <alignment horizontal="center" vertical="center" wrapText="1"/>
    </xf>
    <xf numFmtId="0" fontId="37" fillId="20" borderId="9" xfId="6" applyFont="1" applyFill="1" applyBorder="1" applyAlignment="1">
      <alignment horizontal="center" vertical="center"/>
    </xf>
    <xf numFmtId="10" fontId="32" fillId="20" borderId="12" xfId="10" applyNumberFormat="1" applyFont="1" applyFill="1" applyBorder="1" applyAlignment="1">
      <alignment vertical="center"/>
    </xf>
    <xf numFmtId="167" fontId="32" fillId="20" borderId="12" xfId="12" applyFont="1" applyFill="1" applyBorder="1" applyAlignment="1">
      <alignment vertical="center"/>
    </xf>
    <xf numFmtId="10" fontId="32" fillId="20" borderId="19" xfId="10" applyNumberFormat="1" applyFont="1" applyFill="1" applyBorder="1" applyAlignment="1">
      <alignment vertical="center"/>
    </xf>
    <xf numFmtId="167" fontId="32" fillId="20" borderId="19" xfId="12" applyFont="1" applyFill="1" applyBorder="1" applyAlignment="1">
      <alignment vertical="center"/>
    </xf>
    <xf numFmtId="10" fontId="37" fillId="20" borderId="9" xfId="10" applyNumberFormat="1" applyFont="1" applyFill="1" applyBorder="1" applyAlignment="1">
      <alignment vertical="center"/>
    </xf>
    <xf numFmtId="167" fontId="37" fillId="20" borderId="9" xfId="12" applyFont="1" applyFill="1" applyBorder="1" applyAlignment="1">
      <alignment vertical="center"/>
    </xf>
    <xf numFmtId="10" fontId="32" fillId="20" borderId="19" xfId="10" applyNumberFormat="1" applyFont="1" applyFill="1" applyBorder="1" applyAlignment="1" applyProtection="1">
      <alignment vertical="center"/>
      <protection locked="0"/>
    </xf>
    <xf numFmtId="10" fontId="37" fillId="20" borderId="9" xfId="6" applyNumberFormat="1" applyFont="1" applyFill="1" applyBorder="1" applyAlignment="1">
      <alignment vertical="center"/>
    </xf>
    <xf numFmtId="0" fontId="39" fillId="28" borderId="0" xfId="0" applyFont="1" applyFill="1" applyAlignment="1">
      <alignment horizontal="center" vertical="center"/>
    </xf>
    <xf numFmtId="0" fontId="39" fillId="28" borderId="0" xfId="0" applyFont="1" applyFill="1" applyAlignment="1">
      <alignment vertical="center"/>
    </xf>
    <xf numFmtId="0" fontId="39" fillId="29" borderId="0" xfId="0" applyFont="1" applyFill="1" applyAlignment="1">
      <alignment horizontal="center" vertical="center"/>
    </xf>
    <xf numFmtId="0" fontId="39" fillId="29" borderId="0" xfId="0" applyFont="1" applyFill="1" applyAlignment="1">
      <alignment vertical="center"/>
    </xf>
    <xf numFmtId="10" fontId="37" fillId="25" borderId="0" xfId="6" applyNumberFormat="1" applyFont="1" applyFill="1" applyBorder="1" applyAlignment="1">
      <alignment vertical="center"/>
    </xf>
    <xf numFmtId="167" fontId="37" fillId="25" borderId="0" xfId="12" applyFont="1" applyFill="1" applyBorder="1" applyAlignment="1">
      <alignment vertical="center"/>
    </xf>
    <xf numFmtId="0" fontId="39" fillId="27" borderId="52" xfId="0" applyFont="1" applyFill="1" applyBorder="1" applyAlignment="1">
      <alignment vertical="center"/>
    </xf>
    <xf numFmtId="0" fontId="39" fillId="27" borderId="40" xfId="0" applyFont="1" applyFill="1" applyBorder="1" applyAlignment="1">
      <alignment vertical="center"/>
    </xf>
    <xf numFmtId="0" fontId="39" fillId="30" borderId="0" xfId="0" applyFont="1" applyFill="1" applyAlignment="1">
      <alignment horizontal="right" vertical="center"/>
    </xf>
    <xf numFmtId="0" fontId="3" fillId="30" borderId="0" xfId="0" applyFont="1" applyFill="1" applyAlignment="1">
      <alignment horizontal="center" vertical="center"/>
    </xf>
    <xf numFmtId="0" fontId="3" fillId="30" borderId="42" xfId="0" applyFont="1" applyFill="1" applyBorder="1" applyAlignment="1">
      <alignment horizontal="center" vertical="center"/>
    </xf>
    <xf numFmtId="0" fontId="3" fillId="28" borderId="53" xfId="0" applyFont="1" applyFill="1" applyBorder="1" applyAlignment="1">
      <alignment vertical="center"/>
    </xf>
    <xf numFmtId="0" fontId="3" fillId="28" borderId="44" xfId="0" applyFont="1" applyFill="1" applyBorder="1" applyAlignment="1">
      <alignment vertical="center"/>
    </xf>
    <xf numFmtId="0" fontId="37" fillId="20" borderId="5" xfId="6" applyFont="1" applyFill="1" applyBorder="1" applyAlignment="1">
      <alignment horizontal="center" vertical="center" wrapText="1"/>
    </xf>
    <xf numFmtId="0" fontId="37" fillId="20" borderId="38" xfId="6" applyFont="1" applyFill="1" applyBorder="1" applyAlignment="1">
      <alignment horizontal="center" vertical="center"/>
    </xf>
    <xf numFmtId="167" fontId="37" fillId="20" borderId="15" xfId="12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3" fillId="28" borderId="40" xfId="0" applyFont="1" applyFill="1" applyBorder="1" applyAlignment="1">
      <alignment vertical="center"/>
    </xf>
    <xf numFmtId="0" fontId="3" fillId="28" borderId="52" xfId="0" applyFont="1" applyFill="1" applyBorder="1" applyAlignment="1">
      <alignment vertical="center"/>
    </xf>
    <xf numFmtId="0" fontId="40" fillId="28" borderId="52" xfId="0" applyFont="1" applyFill="1" applyBorder="1" applyAlignment="1">
      <alignment vertical="center"/>
    </xf>
    <xf numFmtId="0" fontId="40" fillId="28" borderId="54" xfId="0" applyFont="1" applyFill="1" applyBorder="1" applyAlignment="1">
      <alignment horizontal="center" vertical="center"/>
    </xf>
    <xf numFmtId="0" fontId="39" fillId="27" borderId="54" xfId="0" applyFont="1" applyFill="1" applyBorder="1" applyAlignment="1">
      <alignment horizontal="center" vertical="center"/>
    </xf>
    <xf numFmtId="0" fontId="39" fillId="31" borderId="47" xfId="0" applyFont="1" applyFill="1" applyBorder="1" applyAlignment="1">
      <alignment vertical="center"/>
    </xf>
    <xf numFmtId="0" fontId="39" fillId="31" borderId="46" xfId="0" applyFont="1" applyFill="1" applyBorder="1" applyAlignment="1">
      <alignment vertical="center"/>
    </xf>
    <xf numFmtId="0" fontId="39" fillId="31" borderId="45" xfId="0" applyFont="1" applyFill="1" applyBorder="1" applyAlignment="1">
      <alignment vertical="center"/>
    </xf>
    <xf numFmtId="0" fontId="38" fillId="26" borderId="45" xfId="0" applyFont="1" applyFill="1" applyBorder="1" applyAlignment="1">
      <alignment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0" fontId="39" fillId="27" borderId="38" xfId="0" applyFont="1" applyFill="1" applyBorder="1" applyAlignment="1">
      <alignment horizontal="center" vertical="center"/>
    </xf>
    <xf numFmtId="0" fontId="40" fillId="28" borderId="55" xfId="0" applyFont="1" applyFill="1" applyBorder="1" applyAlignment="1">
      <alignment horizontal="center" vertical="center"/>
    </xf>
    <xf numFmtId="0" fontId="40" fillId="28" borderId="53" xfId="0" applyFont="1" applyFill="1" applyBorder="1" applyAlignment="1">
      <alignment vertical="center"/>
    </xf>
    <xf numFmtId="10" fontId="32" fillId="20" borderId="19" xfId="6" applyNumberFormat="1" applyFont="1" applyFill="1" applyBorder="1" applyAlignment="1">
      <alignment vertical="center"/>
    </xf>
    <xf numFmtId="0" fontId="3" fillId="26" borderId="46" xfId="0" applyFont="1" applyFill="1" applyBorder="1" applyAlignment="1">
      <alignment vertical="center"/>
    </xf>
    <xf numFmtId="0" fontId="3" fillId="26" borderId="47" xfId="0" applyFont="1" applyFill="1" applyBorder="1" applyAlignment="1">
      <alignment vertical="center"/>
    </xf>
    <xf numFmtId="167" fontId="32" fillId="20" borderId="17" xfId="12" applyFont="1" applyFill="1" applyBorder="1" applyAlignment="1">
      <alignment vertical="center"/>
    </xf>
    <xf numFmtId="167" fontId="32" fillId="20" borderId="14" xfId="12" applyFont="1" applyFill="1" applyBorder="1" applyAlignment="1">
      <alignment vertical="center"/>
    </xf>
    <xf numFmtId="0" fontId="3" fillId="28" borderId="0" xfId="0" applyFont="1" applyFill="1" applyAlignment="1">
      <alignment horizontal="right" vertical="center"/>
    </xf>
    <xf numFmtId="0" fontId="37" fillId="20" borderId="7" xfId="6" applyFont="1" applyFill="1" applyBorder="1" applyAlignment="1">
      <alignment horizontal="center" vertical="center"/>
    </xf>
    <xf numFmtId="10" fontId="32" fillId="20" borderId="19" xfId="3" applyNumberFormat="1" applyFont="1" applyFill="1" applyBorder="1" applyAlignment="1">
      <alignment horizontal="right" vertical="center"/>
    </xf>
    <xf numFmtId="0" fontId="37" fillId="20" borderId="57" xfId="6" applyFont="1" applyFill="1" applyBorder="1" applyAlignment="1">
      <alignment vertical="center"/>
    </xf>
    <xf numFmtId="167" fontId="37" fillId="20" borderId="47" xfId="12" applyFont="1" applyFill="1" applyBorder="1" applyAlignment="1">
      <alignment vertical="center"/>
    </xf>
    <xf numFmtId="167" fontId="32" fillId="20" borderId="14" xfId="12" applyFont="1" applyFill="1" applyBorder="1" applyAlignment="1" applyProtection="1">
      <alignment vertical="center"/>
      <protection locked="0"/>
    </xf>
    <xf numFmtId="0" fontId="37" fillId="20" borderId="9" xfId="6" applyFont="1" applyFill="1" applyBorder="1" applyAlignment="1">
      <alignment vertical="center"/>
    </xf>
    <xf numFmtId="167" fontId="37" fillId="20" borderId="7" xfId="12" applyFont="1" applyFill="1" applyBorder="1" applyAlignment="1">
      <alignment vertical="center"/>
    </xf>
    <xf numFmtId="0" fontId="40" fillId="28" borderId="41" xfId="0" applyFont="1" applyFill="1" applyBorder="1" applyAlignment="1">
      <alignment horizontal="left" vertical="center"/>
    </xf>
    <xf numFmtId="0" fontId="39" fillId="32" borderId="45" xfId="0" applyFont="1" applyFill="1" applyBorder="1" applyAlignment="1">
      <alignment horizontal="left" vertical="center"/>
    </xf>
    <xf numFmtId="0" fontId="39" fillId="32" borderId="52" xfId="0" applyFont="1" applyFill="1" applyBorder="1" applyAlignment="1">
      <alignment vertical="center"/>
    </xf>
    <xf numFmtId="0" fontId="39" fillId="32" borderId="40" xfId="0" applyFont="1" applyFill="1" applyBorder="1" applyAlignment="1">
      <alignment vertical="center"/>
    </xf>
    <xf numFmtId="0" fontId="0" fillId="32" borderId="39" xfId="0" applyFill="1" applyBorder="1" applyAlignment="1">
      <alignment horizontal="center" vertical="center"/>
    </xf>
    <xf numFmtId="0" fontId="0" fillId="32" borderId="39" xfId="0" applyFill="1" applyBorder="1" applyAlignment="1">
      <alignment vertical="center"/>
    </xf>
    <xf numFmtId="0" fontId="0" fillId="32" borderId="52" xfId="0" applyFill="1" applyBorder="1" applyAlignment="1">
      <alignment vertical="center"/>
    </xf>
    <xf numFmtId="0" fontId="0" fillId="32" borderId="40" xfId="0" applyFill="1" applyBorder="1" applyAlignment="1">
      <alignment vertical="center"/>
    </xf>
    <xf numFmtId="0" fontId="0" fillId="32" borderId="41" xfId="0" applyFill="1" applyBorder="1" applyAlignment="1">
      <alignment horizontal="center" vertical="center"/>
    </xf>
    <xf numFmtId="0" fontId="0" fillId="32" borderId="41" xfId="0" applyFill="1" applyBorder="1" applyAlignment="1">
      <alignment vertical="center"/>
    </xf>
    <xf numFmtId="0" fontId="0" fillId="32" borderId="0" xfId="0" applyFill="1" applyAlignment="1">
      <alignment vertical="center"/>
    </xf>
    <xf numFmtId="0" fontId="0" fillId="32" borderId="42" xfId="0" applyFill="1" applyBorder="1" applyAlignment="1">
      <alignment vertical="center"/>
    </xf>
    <xf numFmtId="0" fontId="39" fillId="32" borderId="45" xfId="0" applyFont="1" applyFill="1" applyBorder="1" applyAlignment="1">
      <alignment horizontal="center" vertical="center"/>
    </xf>
    <xf numFmtId="0" fontId="39" fillId="32" borderId="46" xfId="0" applyFont="1" applyFill="1" applyBorder="1" applyAlignment="1">
      <alignment vertical="center"/>
    </xf>
    <xf numFmtId="0" fontId="39" fillId="32" borderId="47" xfId="0" applyFont="1" applyFill="1" applyBorder="1" applyAlignment="1">
      <alignment vertical="center"/>
    </xf>
    <xf numFmtId="0" fontId="40" fillId="28" borderId="38" xfId="0" applyFont="1" applyFill="1" applyBorder="1" applyAlignment="1">
      <alignment horizontal="center" vertical="center"/>
    </xf>
    <xf numFmtId="0" fontId="40" fillId="28" borderId="46" xfId="0" applyFont="1" applyFill="1" applyBorder="1" applyAlignment="1">
      <alignment vertical="center"/>
    </xf>
    <xf numFmtId="0" fontId="29" fillId="20" borderId="5" xfId="6" applyFont="1" applyFill="1" applyBorder="1" applyAlignment="1">
      <alignment horizontal="center" vertical="center" wrapText="1"/>
    </xf>
    <xf numFmtId="0" fontId="29" fillId="20" borderId="12" xfId="6" applyFont="1" applyFill="1" applyBorder="1" applyAlignment="1">
      <alignment horizontal="center" vertical="center" wrapText="1"/>
    </xf>
    <xf numFmtId="167" fontId="28" fillId="20" borderId="12" xfId="6" applyNumberFormat="1" applyFont="1" applyFill="1" applyBorder="1" applyAlignment="1">
      <alignment vertical="center"/>
    </xf>
    <xf numFmtId="166" fontId="28" fillId="20" borderId="12" xfId="6" applyNumberFormat="1" applyFont="1" applyFill="1" applyBorder="1" applyAlignment="1">
      <alignment vertical="center"/>
    </xf>
    <xf numFmtId="0" fontId="27" fillId="23" borderId="12" xfId="6" applyFont="1" applyFill="1" applyBorder="1" applyAlignment="1">
      <alignment horizontal="center" vertical="center"/>
    </xf>
    <xf numFmtId="0" fontId="27" fillId="23" borderId="15" xfId="6" applyFont="1" applyFill="1" applyBorder="1" applyAlignment="1">
      <alignment horizontal="center" vertical="center"/>
    </xf>
    <xf numFmtId="0" fontId="43" fillId="20" borderId="10" xfId="6" applyFont="1" applyFill="1" applyBorder="1" applyAlignment="1">
      <alignment vertical="center"/>
    </xf>
    <xf numFmtId="166" fontId="37" fillId="20" borderId="7" xfId="6" applyNumberFormat="1" applyFont="1" applyFill="1" applyBorder="1" applyAlignment="1">
      <alignment vertical="center"/>
    </xf>
    <xf numFmtId="166" fontId="16" fillId="20" borderId="11" xfId="6" applyNumberFormat="1" applyFont="1" applyFill="1" applyBorder="1" applyAlignment="1">
      <alignment vertical="center"/>
    </xf>
    <xf numFmtId="0" fontId="35" fillId="12" borderId="16" xfId="6" applyFont="1" applyFill="1" applyBorder="1" applyAlignment="1">
      <alignment horizontal="center" vertical="center"/>
    </xf>
    <xf numFmtId="0" fontId="35" fillId="12" borderId="18" xfId="6" applyFont="1" applyFill="1" applyBorder="1" applyAlignment="1">
      <alignment vertical="center"/>
    </xf>
    <xf numFmtId="0" fontId="36" fillId="12" borderId="18" xfId="6" applyFont="1" applyFill="1" applyBorder="1" applyAlignment="1">
      <alignment vertical="center"/>
    </xf>
    <xf numFmtId="0" fontId="32" fillId="12" borderId="17" xfId="6" applyFont="1" applyFill="1" applyBorder="1" applyAlignment="1">
      <alignment vertical="center"/>
    </xf>
    <xf numFmtId="0" fontId="44" fillId="14" borderId="5" xfId="6" applyFont="1" applyFill="1" applyBorder="1" applyAlignment="1">
      <alignment horizontal="center" vertical="center" wrapText="1"/>
    </xf>
    <xf numFmtId="0" fontId="44" fillId="14" borderId="6" xfId="6" applyFont="1" applyFill="1" applyBorder="1" applyAlignment="1">
      <alignment vertical="center" wrapText="1"/>
    </xf>
    <xf numFmtId="0" fontId="34" fillId="15" borderId="5" xfId="6" applyFont="1" applyFill="1" applyBorder="1" applyAlignment="1">
      <alignment vertical="center"/>
    </xf>
    <xf numFmtId="0" fontId="34" fillId="15" borderId="6" xfId="6" applyFont="1" applyFill="1" applyBorder="1" applyAlignment="1">
      <alignment vertical="center"/>
    </xf>
    <xf numFmtId="0" fontId="34" fillId="15" borderId="7" xfId="6" applyFont="1" applyFill="1" applyBorder="1" applyAlignment="1">
      <alignment vertical="center"/>
    </xf>
    <xf numFmtId="0" fontId="37" fillId="10" borderId="5" xfId="6" applyFont="1" applyFill="1" applyBorder="1" applyAlignment="1">
      <alignment horizontal="center" vertical="center"/>
    </xf>
    <xf numFmtId="0" fontId="37" fillId="15" borderId="10" xfId="6" applyFont="1" applyFill="1" applyBorder="1" applyAlignment="1">
      <alignment vertical="center"/>
    </xf>
    <xf numFmtId="0" fontId="37" fillId="15" borderId="8" xfId="6" applyFont="1" applyFill="1" applyBorder="1" applyAlignment="1">
      <alignment vertical="center"/>
    </xf>
    <xf numFmtId="0" fontId="37" fillId="15" borderId="8" xfId="6" applyFont="1" applyFill="1" applyBorder="1" applyAlignment="1">
      <alignment horizontal="center" vertical="center"/>
    </xf>
    <xf numFmtId="166" fontId="37" fillId="15" borderId="11" xfId="6" applyNumberFormat="1" applyFont="1" applyFill="1" applyBorder="1" applyAlignment="1">
      <alignment vertical="center"/>
    </xf>
    <xf numFmtId="0" fontId="16" fillId="10" borderId="5" xfId="6" applyFont="1" applyFill="1" applyBorder="1" applyAlignment="1">
      <alignment horizontal="center" vertical="center"/>
    </xf>
    <xf numFmtId="0" fontId="16" fillId="15" borderId="10" xfId="6" applyFont="1" applyFill="1" applyBorder="1" applyAlignment="1">
      <alignment vertical="center"/>
    </xf>
    <xf numFmtId="0" fontId="16" fillId="15" borderId="8" xfId="6" applyFont="1" applyFill="1" applyBorder="1" applyAlignment="1">
      <alignment vertical="center"/>
    </xf>
    <xf numFmtId="0" fontId="16" fillId="15" borderId="8" xfId="6" applyFont="1" applyFill="1" applyBorder="1" applyAlignment="1">
      <alignment horizontal="center" vertical="center"/>
    </xf>
    <xf numFmtId="166" fontId="45" fillId="15" borderId="11" xfId="6" applyNumberFormat="1" applyFont="1" applyFill="1" applyBorder="1" applyAlignment="1">
      <alignment vertical="center"/>
    </xf>
    <xf numFmtId="166" fontId="37" fillId="20" borderId="9" xfId="1" applyFont="1" applyFill="1" applyBorder="1" applyAlignment="1">
      <alignment vertical="center"/>
    </xf>
    <xf numFmtId="10" fontId="37" fillId="8" borderId="9" xfId="10" applyNumberFormat="1" applyFont="1" applyFill="1" applyBorder="1" applyAlignment="1">
      <alignment horizontal="center" vertical="center"/>
    </xf>
    <xf numFmtId="167" fontId="37" fillId="8" borderId="7" xfId="12" applyFont="1" applyFill="1" applyBorder="1" applyAlignment="1">
      <alignment horizontal="center" vertical="center"/>
    </xf>
    <xf numFmtId="10" fontId="46" fillId="8" borderId="12" xfId="10" applyNumberFormat="1" applyFont="1" applyFill="1" applyBorder="1" applyAlignment="1">
      <alignment vertical="center"/>
    </xf>
    <xf numFmtId="167" fontId="46" fillId="8" borderId="17" xfId="12" applyFont="1" applyFill="1" applyBorder="1" applyAlignment="1">
      <alignment vertical="center"/>
    </xf>
    <xf numFmtId="10" fontId="46" fillId="8" borderId="19" xfId="10" applyNumberFormat="1" applyFont="1" applyFill="1" applyBorder="1" applyAlignment="1">
      <alignment vertical="center"/>
    </xf>
    <xf numFmtId="167" fontId="46" fillId="8" borderId="14" xfId="12" applyFont="1" applyFill="1" applyBorder="1" applyAlignment="1">
      <alignment vertical="center"/>
    </xf>
    <xf numFmtId="10" fontId="37" fillId="8" borderId="9" xfId="10" applyNumberFormat="1" applyFont="1" applyFill="1" applyBorder="1" applyAlignment="1">
      <alignment vertical="center"/>
    </xf>
    <xf numFmtId="167" fontId="37" fillId="8" borderId="7" xfId="12" applyFont="1" applyFill="1" applyBorder="1" applyAlignment="1">
      <alignment vertical="center"/>
    </xf>
    <xf numFmtId="10" fontId="37" fillId="2" borderId="0" xfId="10" applyNumberFormat="1" applyFont="1" applyFill="1" applyAlignment="1">
      <alignment vertical="center"/>
    </xf>
    <xf numFmtId="167" fontId="37" fillId="2" borderId="0" xfId="12" applyFont="1" applyFill="1" applyAlignment="1">
      <alignment vertical="center"/>
    </xf>
    <xf numFmtId="0" fontId="32" fillId="20" borderId="12" xfId="6" applyFont="1" applyFill="1" applyBorder="1" applyAlignment="1">
      <alignment vertical="center"/>
    </xf>
    <xf numFmtId="0" fontId="32" fillId="20" borderId="9" xfId="6" applyFont="1" applyFill="1" applyBorder="1" applyAlignment="1">
      <alignment vertical="center"/>
    </xf>
    <xf numFmtId="167" fontId="32" fillId="20" borderId="7" xfId="12" applyFont="1" applyFill="1" applyBorder="1" applyAlignment="1">
      <alignment vertical="center"/>
    </xf>
    <xf numFmtId="167" fontId="16" fillId="20" borderId="7" xfId="12" applyFont="1" applyFill="1" applyBorder="1" applyAlignment="1">
      <alignment vertical="center"/>
    </xf>
    <xf numFmtId="0" fontId="28" fillId="10" borderId="0" xfId="6" applyFont="1" applyFill="1" applyBorder="1" applyAlignment="1">
      <alignment vertical="center"/>
    </xf>
    <xf numFmtId="0" fontId="33" fillId="12" borderId="0" xfId="6" applyFont="1" applyFill="1" applyBorder="1" applyAlignment="1">
      <alignment vertical="center"/>
    </xf>
    <xf numFmtId="0" fontId="34" fillId="10" borderId="0" xfId="6" applyFont="1" applyFill="1" applyBorder="1" applyAlignment="1">
      <alignment vertical="center"/>
    </xf>
    <xf numFmtId="0" fontId="32" fillId="12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horizontal="center" vertical="center"/>
    </xf>
    <xf numFmtId="167" fontId="32" fillId="10" borderId="0" xfId="12" applyFont="1" applyFill="1" applyBorder="1" applyAlignment="1">
      <alignment vertical="center"/>
    </xf>
    <xf numFmtId="0" fontId="20" fillId="14" borderId="0" xfId="0" applyFont="1" applyFill="1" applyAlignment="1">
      <alignment vertical="center"/>
    </xf>
    <xf numFmtId="0" fontId="37" fillId="10" borderId="0" xfId="6" applyFont="1" applyFill="1" applyBorder="1" applyAlignment="1">
      <alignment horizontal="left" vertical="center"/>
    </xf>
    <xf numFmtId="0" fontId="34" fillId="15" borderId="0" xfId="6" applyFont="1" applyFill="1" applyBorder="1" applyAlignment="1">
      <alignment vertical="center"/>
    </xf>
    <xf numFmtId="166" fontId="37" fillId="15" borderId="0" xfId="6" applyNumberFormat="1" applyFont="1" applyFill="1" applyBorder="1" applyAlignment="1">
      <alignment vertical="center"/>
    </xf>
    <xf numFmtId="166" fontId="45" fillId="15" borderId="0" xfId="6" applyNumberFormat="1" applyFont="1" applyFill="1" applyBorder="1" applyAlignment="1">
      <alignment vertical="center"/>
    </xf>
    <xf numFmtId="0" fontId="21" fillId="10" borderId="0" xfId="6" applyFont="1" applyFill="1" applyBorder="1" applyAlignment="1" applyProtection="1">
      <alignment horizontal="center" vertical="center"/>
    </xf>
    <xf numFmtId="0" fontId="25" fillId="33" borderId="0" xfId="6" applyFont="1" applyFill="1" applyBorder="1" applyAlignment="1" applyProtection="1">
      <alignment horizontal="left" vertical="center"/>
    </xf>
    <xf numFmtId="0" fontId="26" fillId="10" borderId="0" xfId="6" applyFont="1" applyFill="1" applyBorder="1" applyAlignment="1" applyProtection="1">
      <alignment horizontal="center" vertical="center"/>
    </xf>
    <xf numFmtId="0" fontId="30" fillId="12" borderId="0" xfId="6" applyFont="1" applyFill="1" applyBorder="1" applyAlignment="1">
      <alignment horizontal="center" vertical="center"/>
    </xf>
    <xf numFmtId="0" fontId="3" fillId="34" borderId="0" xfId="0" applyFont="1" applyFill="1" applyAlignment="1">
      <alignment vertical="center"/>
    </xf>
    <xf numFmtId="0" fontId="39" fillId="35" borderId="0" xfId="0" applyFont="1" applyFill="1" applyAlignment="1">
      <alignment vertical="center"/>
    </xf>
    <xf numFmtId="170" fontId="3" fillId="29" borderId="0" xfId="0" applyNumberFormat="1" applyFont="1" applyFill="1" applyAlignment="1">
      <alignment vertical="center"/>
    </xf>
    <xf numFmtId="0" fontId="3" fillId="29" borderId="0" xfId="0" applyFont="1" applyFill="1" applyAlignment="1">
      <alignment vertical="center"/>
    </xf>
    <xf numFmtId="0" fontId="3" fillId="13" borderId="42" xfId="0" applyFont="1" applyFill="1" applyBorder="1" applyAlignment="1">
      <alignment horizontal="center" vertical="center"/>
    </xf>
    <xf numFmtId="0" fontId="39" fillId="14" borderId="0" xfId="0" applyFont="1" applyFill="1" applyAlignment="1">
      <alignment vertical="center"/>
    </xf>
    <xf numFmtId="0" fontId="38" fillId="34" borderId="0" xfId="0" applyFont="1" applyFill="1" applyAlignment="1">
      <alignment vertical="center"/>
    </xf>
    <xf numFmtId="0" fontId="0" fillId="29" borderId="0" xfId="0" applyFill="1" applyAlignment="1">
      <alignment vertical="center"/>
    </xf>
    <xf numFmtId="166" fontId="32" fillId="20" borderId="17" xfId="1" applyFont="1" applyFill="1" applyBorder="1" applyAlignment="1">
      <alignment horizontal="right" vertical="center"/>
    </xf>
    <xf numFmtId="166" fontId="32" fillId="20" borderId="14" xfId="1" applyFont="1" applyFill="1" applyBorder="1" applyAlignment="1">
      <alignment horizontal="right" vertical="center"/>
    </xf>
    <xf numFmtId="0" fontId="47" fillId="22" borderId="54" xfId="0" applyFont="1" applyFill="1" applyBorder="1" applyAlignment="1">
      <alignment horizontal="center" vertical="center"/>
    </xf>
    <xf numFmtId="0" fontId="47" fillId="22" borderId="55" xfId="0" applyFont="1" applyFill="1" applyBorder="1" applyAlignment="1">
      <alignment horizontal="center" vertical="center"/>
    </xf>
    <xf numFmtId="10" fontId="6" fillId="25" borderId="0" xfId="6" applyNumberFormat="1" applyFont="1" applyFill="1" applyBorder="1" applyAlignment="1">
      <alignment vertical="center"/>
    </xf>
    <xf numFmtId="167" fontId="6" fillId="25" borderId="0" xfId="12" applyFont="1" applyFill="1" applyBorder="1" applyAlignment="1">
      <alignment vertical="center"/>
    </xf>
    <xf numFmtId="0" fontId="6" fillId="25" borderId="0" xfId="6" applyFont="1" applyFill="1" applyBorder="1" applyAlignment="1">
      <alignment vertical="center"/>
    </xf>
    <xf numFmtId="4" fontId="6" fillId="25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37" fillId="20" borderId="12" xfId="6" applyFont="1" applyFill="1" applyBorder="1" applyAlignment="1">
      <alignment horizontal="center" vertical="center" wrapText="1"/>
    </xf>
    <xf numFmtId="167" fontId="32" fillId="20" borderId="12" xfId="6" applyNumberFormat="1" applyFont="1" applyFill="1" applyBorder="1" applyAlignment="1">
      <alignment vertical="center"/>
    </xf>
    <xf numFmtId="166" fontId="32" fillId="20" borderId="12" xfId="6" applyNumberFormat="1" applyFont="1" applyFill="1" applyBorder="1" applyAlignment="1">
      <alignment vertical="center"/>
    </xf>
    <xf numFmtId="0" fontId="34" fillId="23" borderId="12" xfId="6" applyFont="1" applyFill="1" applyBorder="1" applyAlignment="1">
      <alignment horizontal="center" vertical="center"/>
    </xf>
    <xf numFmtId="0" fontId="34" fillId="23" borderId="15" xfId="6" applyFont="1" applyFill="1" applyBorder="1" applyAlignment="1">
      <alignment horizontal="center" vertical="center"/>
    </xf>
    <xf numFmtId="0" fontId="45" fillId="20" borderId="10" xfId="6" applyFont="1" applyFill="1" applyBorder="1" applyAlignment="1">
      <alignment vertical="center"/>
    </xf>
    <xf numFmtId="0" fontId="32" fillId="20" borderId="13" xfId="6" applyFont="1" applyFill="1" applyBorder="1" applyAlignment="1">
      <alignment horizontal="left" vertical="center"/>
    </xf>
    <xf numFmtId="0" fontId="48" fillId="11" borderId="0" xfId="0" applyFont="1" applyFill="1" applyAlignment="1">
      <alignment vertical="center"/>
    </xf>
    <xf numFmtId="10" fontId="29" fillId="25" borderId="0" xfId="6" applyNumberFormat="1" applyFont="1" applyFill="1" applyBorder="1" applyAlignment="1">
      <alignment vertical="center"/>
    </xf>
    <xf numFmtId="167" fontId="29" fillId="25" borderId="0" xfId="12" applyFont="1" applyFill="1" applyBorder="1" applyAlignment="1">
      <alignment vertical="center"/>
    </xf>
    <xf numFmtId="0" fontId="29" fillId="20" borderId="9" xfId="6" applyFont="1" applyFill="1" applyBorder="1" applyAlignment="1">
      <alignment horizontal="center" vertical="center" wrapText="1"/>
    </xf>
    <xf numFmtId="0" fontId="29" fillId="20" borderId="7" xfId="6" applyFont="1" applyFill="1" applyBorder="1" applyAlignment="1">
      <alignment horizontal="center" vertical="center"/>
    </xf>
    <xf numFmtId="10" fontId="28" fillId="20" borderId="19" xfId="3" applyNumberFormat="1" applyFont="1" applyFill="1" applyBorder="1" applyAlignment="1">
      <alignment horizontal="right" vertical="center"/>
    </xf>
    <xf numFmtId="10" fontId="28" fillId="20" borderId="19" xfId="6" applyNumberFormat="1" applyFont="1" applyFill="1" applyBorder="1" applyAlignment="1">
      <alignment vertical="center"/>
    </xf>
    <xf numFmtId="0" fontId="29" fillId="20" borderId="9" xfId="6" applyFont="1" applyFill="1" applyBorder="1" applyAlignment="1">
      <alignment vertical="center"/>
    </xf>
    <xf numFmtId="167" fontId="29" fillId="20" borderId="7" xfId="12" applyFont="1" applyFill="1" applyBorder="1" applyAlignment="1">
      <alignment vertical="center"/>
    </xf>
    <xf numFmtId="0" fontId="29" fillId="25" borderId="0" xfId="6" applyFont="1" applyFill="1" applyBorder="1" applyAlignment="1">
      <alignment vertical="center"/>
    </xf>
    <xf numFmtId="4" fontId="29" fillId="25" borderId="0" xfId="6" applyNumberFormat="1" applyFont="1" applyFill="1" applyBorder="1" applyAlignment="1">
      <alignment horizontal="right" vertical="center"/>
    </xf>
    <xf numFmtId="0" fontId="29" fillId="20" borderId="9" xfId="6" applyFont="1" applyFill="1" applyBorder="1" applyAlignment="1">
      <alignment horizontal="center" vertical="center"/>
    </xf>
    <xf numFmtId="10" fontId="28" fillId="20" borderId="12" xfId="10" applyNumberFormat="1" applyFont="1" applyFill="1" applyBorder="1" applyAlignment="1">
      <alignment vertical="center"/>
    </xf>
    <xf numFmtId="167" fontId="28" fillId="20" borderId="12" xfId="12" applyFont="1" applyFill="1" applyBorder="1" applyAlignment="1">
      <alignment vertical="center"/>
    </xf>
    <xf numFmtId="10" fontId="28" fillId="20" borderId="19" xfId="10" applyNumberFormat="1" applyFont="1" applyFill="1" applyBorder="1" applyAlignment="1">
      <alignment vertical="center"/>
    </xf>
    <xf numFmtId="167" fontId="28" fillId="20" borderId="19" xfId="12" applyFont="1" applyFill="1" applyBorder="1" applyAlignment="1">
      <alignment vertical="center"/>
    </xf>
    <xf numFmtId="10" fontId="29" fillId="20" borderId="9" xfId="10" applyNumberFormat="1" applyFont="1" applyFill="1" applyBorder="1" applyAlignment="1">
      <alignment vertical="center"/>
    </xf>
    <xf numFmtId="167" fontId="29" fillId="20" borderId="9" xfId="12" applyFont="1" applyFill="1" applyBorder="1" applyAlignment="1">
      <alignment vertical="center"/>
    </xf>
    <xf numFmtId="10" fontId="28" fillId="20" borderId="19" xfId="10" applyNumberFormat="1" applyFont="1" applyFill="1" applyBorder="1" applyAlignment="1" applyProtection="1">
      <alignment vertical="center"/>
      <protection locked="0"/>
    </xf>
    <xf numFmtId="10" fontId="29" fillId="20" borderId="9" xfId="6" applyNumberFormat="1" applyFont="1" applyFill="1" applyBorder="1" applyAlignment="1">
      <alignment vertical="center"/>
    </xf>
    <xf numFmtId="0" fontId="29" fillId="20" borderId="38" xfId="6" applyFont="1" applyFill="1" applyBorder="1" applyAlignment="1">
      <alignment horizontal="center" vertical="center"/>
    </xf>
    <xf numFmtId="167" fontId="28" fillId="20" borderId="17" xfId="12" applyFont="1" applyFill="1" applyBorder="1" applyAlignment="1">
      <alignment vertical="center"/>
    </xf>
    <xf numFmtId="167" fontId="28" fillId="20" borderId="14" xfId="12" applyFont="1" applyFill="1" applyBorder="1" applyAlignment="1">
      <alignment vertical="center"/>
    </xf>
    <xf numFmtId="166" fontId="28" fillId="20" borderId="14" xfId="1" applyFont="1" applyFill="1" applyBorder="1" applyAlignment="1">
      <alignment vertical="center"/>
    </xf>
    <xf numFmtId="0" fontId="29" fillId="20" borderId="57" xfId="6" applyFont="1" applyFill="1" applyBorder="1" applyAlignment="1">
      <alignment vertical="center"/>
    </xf>
    <xf numFmtId="167" fontId="29" fillId="20" borderId="47" xfId="12" applyFont="1" applyFill="1" applyBorder="1" applyAlignment="1">
      <alignment vertical="center"/>
    </xf>
    <xf numFmtId="10" fontId="28" fillId="25" borderId="0" xfId="6" applyNumberFormat="1" applyFont="1" applyFill="1" applyBorder="1" applyAlignment="1">
      <alignment vertical="center"/>
    </xf>
    <xf numFmtId="167" fontId="28" fillId="25" borderId="0" xfId="12" applyFont="1" applyFill="1" applyBorder="1" applyAlignment="1" applyProtection="1">
      <alignment vertical="center"/>
      <protection locked="0"/>
    </xf>
    <xf numFmtId="167" fontId="28" fillId="20" borderId="14" xfId="12" applyFont="1" applyFill="1" applyBorder="1" applyAlignment="1" applyProtection="1">
      <alignment vertical="center"/>
      <protection locked="0"/>
    </xf>
    <xf numFmtId="0" fontId="48" fillId="11" borderId="0" xfId="0" applyFont="1" applyFill="1" applyAlignment="1">
      <alignment horizontal="center" vertical="center"/>
    </xf>
    <xf numFmtId="166" fontId="29" fillId="20" borderId="9" xfId="1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horizontal="center" vertical="center"/>
    </xf>
    <xf numFmtId="167" fontId="29" fillId="8" borderId="7" xfId="12" applyFont="1" applyFill="1" applyBorder="1" applyAlignment="1">
      <alignment horizontal="center" vertical="center"/>
    </xf>
    <xf numFmtId="10" fontId="49" fillId="8" borderId="12" xfId="10" applyNumberFormat="1" applyFont="1" applyFill="1" applyBorder="1" applyAlignment="1">
      <alignment vertical="center"/>
    </xf>
    <xf numFmtId="167" fontId="49" fillId="8" borderId="17" xfId="12" applyFont="1" applyFill="1" applyBorder="1" applyAlignment="1">
      <alignment vertical="center"/>
    </xf>
    <xf numFmtId="10" fontId="49" fillId="8" borderId="19" xfId="10" applyNumberFormat="1" applyFont="1" applyFill="1" applyBorder="1" applyAlignment="1">
      <alignment vertical="center"/>
    </xf>
    <xf numFmtId="167" fontId="49" fillId="8" borderId="14" xfId="12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vertical="center"/>
    </xf>
    <xf numFmtId="167" fontId="29" fillId="8" borderId="7" xfId="12" applyFont="1" applyFill="1" applyBorder="1" applyAlignment="1">
      <alignment vertical="center"/>
    </xf>
    <xf numFmtId="10" fontId="29" fillId="2" borderId="0" xfId="10" applyNumberFormat="1" applyFont="1" applyFill="1" applyAlignment="1">
      <alignment vertical="center"/>
    </xf>
    <xf numFmtId="167" fontId="29" fillId="2" borderId="0" xfId="12" applyFont="1" applyFill="1" applyAlignment="1">
      <alignment vertical="center"/>
    </xf>
    <xf numFmtId="0" fontId="28" fillId="20" borderId="12" xfId="6" applyFont="1" applyFill="1" applyBorder="1" applyAlignment="1">
      <alignment vertical="center"/>
    </xf>
    <xf numFmtId="0" fontId="28" fillId="20" borderId="19" xfId="6" applyFont="1" applyFill="1" applyBorder="1" applyAlignment="1">
      <alignment vertical="center"/>
    </xf>
    <xf numFmtId="0" fontId="28" fillId="20" borderId="9" xfId="6" applyFont="1" applyFill="1" applyBorder="1" applyAlignment="1">
      <alignment vertical="center"/>
    </xf>
    <xf numFmtId="167" fontId="28" fillId="20" borderId="7" xfId="12" applyFont="1" applyFill="1" applyBorder="1" applyAlignment="1">
      <alignment vertical="center"/>
    </xf>
    <xf numFmtId="167" fontId="30" fillId="20" borderId="7" xfId="12" applyFont="1" applyFill="1" applyBorder="1" applyAlignment="1">
      <alignment vertical="center"/>
    </xf>
    <xf numFmtId="0" fontId="29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14" fontId="28" fillId="20" borderId="16" xfId="6" applyNumberFormat="1" applyFont="1" applyFill="1" applyBorder="1" applyAlignment="1" applyProtection="1">
      <alignment horizontal="left" vertical="center"/>
      <protection locked="0"/>
    </xf>
    <xf numFmtId="0" fontId="28" fillId="20" borderId="17" xfId="6" applyFont="1" applyFill="1" applyBorder="1" applyAlignment="1">
      <alignment vertical="center"/>
    </xf>
    <xf numFmtId="0" fontId="28" fillId="20" borderId="13" xfId="6" applyFont="1" applyFill="1" applyBorder="1" applyAlignment="1">
      <alignment vertical="center"/>
    </xf>
    <xf numFmtId="0" fontId="28" fillId="20" borderId="14" xfId="6" applyFont="1" applyFill="1" applyBorder="1" applyAlignment="1">
      <alignment vertical="center"/>
    </xf>
    <xf numFmtId="0" fontId="28" fillId="20" borderId="10" xfId="6" applyFont="1" applyFill="1" applyBorder="1" applyAlignment="1">
      <alignment vertical="center"/>
    </xf>
    <xf numFmtId="0" fontId="28" fillId="20" borderId="11" xfId="6" applyFont="1" applyFill="1" applyBorder="1" applyAlignment="1">
      <alignment vertical="center"/>
    </xf>
    <xf numFmtId="0" fontId="28" fillId="2" borderId="0" xfId="6" applyFont="1" applyFill="1" applyAlignment="1">
      <alignment vertical="center"/>
    </xf>
    <xf numFmtId="0" fontId="50" fillId="5" borderId="16" xfId="6" applyFont="1" applyFill="1" applyBorder="1" applyAlignment="1">
      <alignment vertical="center"/>
    </xf>
    <xf numFmtId="0" fontId="50" fillId="5" borderId="17" xfId="6" applyFont="1" applyFill="1" applyBorder="1" applyAlignment="1">
      <alignment vertical="center"/>
    </xf>
    <xf numFmtId="165" fontId="28" fillId="20" borderId="13" xfId="4" applyFont="1" applyFill="1" applyBorder="1" applyAlignment="1">
      <alignment horizontal="left" vertical="center"/>
    </xf>
    <xf numFmtId="165" fontId="28" fillId="20" borderId="14" xfId="4" applyFont="1" applyFill="1" applyBorder="1" applyAlignment="1">
      <alignment vertical="center"/>
    </xf>
    <xf numFmtId="0" fontId="28" fillId="20" borderId="13" xfId="6" applyFont="1" applyFill="1" applyBorder="1" applyAlignment="1">
      <alignment horizontal="left" vertical="center"/>
    </xf>
    <xf numFmtId="14" fontId="28" fillId="20" borderId="10" xfId="6" applyNumberFormat="1" applyFont="1" applyFill="1" applyBorder="1" applyAlignment="1">
      <alignment horizontal="left" vertical="center"/>
    </xf>
    <xf numFmtId="14" fontId="28" fillId="2" borderId="0" xfId="6" applyNumberFormat="1" applyFont="1" applyFill="1" applyAlignment="1">
      <alignment vertical="center"/>
    </xf>
    <xf numFmtId="0" fontId="28" fillId="5" borderId="5" xfId="6" applyFont="1" applyFill="1" applyBorder="1" applyAlignment="1">
      <alignment vertical="center"/>
    </xf>
    <xf numFmtId="0" fontId="28" fillId="5" borderId="7" xfId="6" applyFont="1" applyFill="1" applyBorder="1" applyAlignment="1">
      <alignment vertical="center"/>
    </xf>
    <xf numFmtId="0" fontId="29" fillId="20" borderId="12" xfId="6" applyFont="1" applyFill="1" applyBorder="1" applyAlignment="1">
      <alignment horizontal="center" vertical="center"/>
    </xf>
    <xf numFmtId="0" fontId="29" fillId="20" borderId="17" xfId="6" applyFont="1" applyFill="1" applyBorder="1" applyAlignment="1">
      <alignment horizontal="center" vertical="center"/>
    </xf>
    <xf numFmtId="10" fontId="28" fillId="20" borderId="12" xfId="6" applyNumberFormat="1" applyFont="1" applyFill="1" applyBorder="1" applyAlignment="1">
      <alignment vertical="center"/>
    </xf>
    <xf numFmtId="166" fontId="28" fillId="20" borderId="17" xfId="1" applyFont="1" applyFill="1" applyBorder="1" applyAlignment="1">
      <alignment horizontal="right" vertical="center"/>
    </xf>
    <xf numFmtId="9" fontId="28" fillId="20" borderId="19" xfId="6" applyNumberFormat="1" applyFont="1" applyFill="1" applyBorder="1" applyAlignment="1">
      <alignment vertical="center"/>
    </xf>
    <xf numFmtId="166" fontId="28" fillId="20" borderId="14" xfId="1" applyFont="1" applyFill="1" applyBorder="1" applyAlignment="1">
      <alignment horizontal="right" vertical="center"/>
    </xf>
    <xf numFmtId="164" fontId="28" fillId="20" borderId="14" xfId="2" applyFont="1" applyFill="1" applyBorder="1" applyAlignment="1">
      <alignment horizontal="center" vertical="center"/>
    </xf>
    <xf numFmtId="0" fontId="51" fillId="22" borderId="54" xfId="0" applyFont="1" applyFill="1" applyBorder="1" applyAlignment="1">
      <alignment horizontal="center" vertical="center"/>
    </xf>
    <xf numFmtId="0" fontId="51" fillId="22" borderId="55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vertical="center"/>
    </xf>
    <xf numFmtId="0" fontId="39" fillId="28" borderId="43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vertical="center"/>
    </xf>
    <xf numFmtId="0" fontId="39" fillId="28" borderId="44" xfId="0" applyFont="1" applyFill="1" applyBorder="1" applyAlignment="1">
      <alignment vertical="center"/>
    </xf>
    <xf numFmtId="166" fontId="29" fillId="20" borderId="7" xfId="6" applyNumberFormat="1" applyFont="1" applyFill="1" applyBorder="1" applyAlignment="1">
      <alignment vertical="center"/>
    </xf>
    <xf numFmtId="166" fontId="30" fillId="20" borderId="11" xfId="6" applyNumberFormat="1" applyFont="1" applyFill="1" applyBorder="1" applyAlignment="1">
      <alignment vertical="center"/>
    </xf>
    <xf numFmtId="10" fontId="37" fillId="20" borderId="15" xfId="10" applyNumberFormat="1" applyFont="1" applyFill="1" applyBorder="1" applyAlignment="1">
      <alignment vertical="center"/>
    </xf>
    <xf numFmtId="0" fontId="37" fillId="20" borderId="38" xfId="6" applyFont="1" applyFill="1" applyBorder="1" applyAlignment="1">
      <alignment horizontal="center" vertical="center" wrapText="1"/>
    </xf>
    <xf numFmtId="167" fontId="32" fillId="20" borderId="55" xfId="12" applyFont="1" applyFill="1" applyBorder="1" applyAlignment="1">
      <alignment vertical="center"/>
    </xf>
    <xf numFmtId="10" fontId="32" fillId="20" borderId="54" xfId="10" applyNumberFormat="1" applyFont="1" applyFill="1" applyBorder="1" applyAlignment="1">
      <alignment vertical="center"/>
    </xf>
    <xf numFmtId="10" fontId="32" fillId="20" borderId="55" xfId="10" applyNumberFormat="1" applyFont="1" applyFill="1" applyBorder="1" applyAlignment="1">
      <alignment vertical="center"/>
    </xf>
    <xf numFmtId="10" fontId="32" fillId="20" borderId="10" xfId="6" applyNumberFormat="1" applyFont="1" applyFill="1" applyBorder="1" applyAlignment="1">
      <alignment vertical="center"/>
    </xf>
    <xf numFmtId="10" fontId="52" fillId="25" borderId="0" xfId="6" applyNumberFormat="1" applyFont="1" applyFill="1" applyBorder="1" applyAlignment="1">
      <alignment horizontal="right" vertical="center"/>
    </xf>
    <xf numFmtId="167" fontId="52" fillId="25" borderId="0" xfId="12" applyFont="1" applyFill="1" applyBorder="1" applyAlignment="1">
      <alignment horizontal="right" vertical="center"/>
    </xf>
    <xf numFmtId="0" fontId="40" fillId="30" borderId="41" xfId="0" applyFont="1" applyFill="1" applyBorder="1" applyAlignment="1">
      <alignment horizontal="center" vertical="center"/>
    </xf>
    <xf numFmtId="0" fontId="40" fillId="30" borderId="39" xfId="0" applyFont="1" applyFill="1" applyBorder="1" applyAlignment="1">
      <alignment vertical="center"/>
    </xf>
    <xf numFmtId="0" fontId="3" fillId="30" borderId="52" xfId="0" applyFont="1" applyFill="1" applyBorder="1" applyAlignment="1">
      <alignment horizontal="center" vertical="center"/>
    </xf>
    <xf numFmtId="0" fontId="39" fillId="30" borderId="52" xfId="0" applyFont="1" applyFill="1" applyBorder="1" applyAlignment="1">
      <alignment horizontal="right" vertical="center"/>
    </xf>
    <xf numFmtId="0" fontId="3" fillId="30" borderId="40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4" fontId="0" fillId="11" borderId="0" xfId="0" applyNumberFormat="1" applyFill="1" applyAlignment="1">
      <alignment horizontal="center" vertical="center"/>
    </xf>
    <xf numFmtId="0" fontId="53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10" fontId="28" fillId="37" borderId="19" xfId="6" applyNumberFormat="1" applyFont="1" applyFill="1" applyBorder="1" applyAlignment="1">
      <alignment vertical="center"/>
    </xf>
    <xf numFmtId="167" fontId="28" fillId="37" borderId="14" xfId="12" applyFont="1" applyFill="1" applyBorder="1" applyAlignment="1" applyProtection="1">
      <alignment vertical="center"/>
      <protection locked="0"/>
    </xf>
    <xf numFmtId="0" fontId="55" fillId="28" borderId="0" xfId="0" applyFont="1" applyFill="1" applyAlignment="1">
      <alignment vertical="center"/>
    </xf>
    <xf numFmtId="0" fontId="55" fillId="28" borderId="42" xfId="0" applyFont="1" applyFill="1" applyBorder="1" applyAlignment="1">
      <alignment vertical="center"/>
    </xf>
    <xf numFmtId="0" fontId="40" fillId="28" borderId="58" xfId="0" applyFont="1" applyFill="1" applyBorder="1" applyAlignment="1">
      <alignment vertical="center"/>
    </xf>
    <xf numFmtId="0" fontId="56" fillId="29" borderId="0" xfId="0" applyFont="1" applyFill="1" applyAlignment="1">
      <alignment vertical="center"/>
    </xf>
    <xf numFmtId="10" fontId="28" fillId="38" borderId="15" xfId="6" applyNumberFormat="1" applyFont="1" applyFill="1" applyBorder="1" applyAlignment="1">
      <alignment vertical="center"/>
    </xf>
    <xf numFmtId="167" fontId="28" fillId="38" borderId="19" xfId="12" applyFont="1" applyFill="1" applyBorder="1" applyAlignment="1">
      <alignment vertical="center"/>
    </xf>
    <xf numFmtId="167" fontId="28" fillId="38" borderId="14" xfId="12" applyFont="1" applyFill="1" applyBorder="1" applyAlignment="1" applyProtection="1">
      <alignment vertical="center"/>
      <protection locked="0"/>
    </xf>
    <xf numFmtId="10" fontId="28" fillId="38" borderId="19" xfId="6" applyNumberFormat="1" applyFont="1" applyFill="1" applyBorder="1" applyAlignment="1">
      <alignment vertical="center"/>
    </xf>
    <xf numFmtId="10" fontId="29" fillId="38" borderId="19" xfId="10" applyNumberFormat="1" applyFont="1" applyFill="1" applyBorder="1" applyAlignment="1" applyProtection="1">
      <alignment vertical="center"/>
      <protection locked="0"/>
    </xf>
    <xf numFmtId="167" fontId="29" fillId="38" borderId="14" xfId="12" applyFont="1" applyFill="1" applyBorder="1" applyAlignment="1">
      <alignment vertical="center"/>
    </xf>
    <xf numFmtId="10" fontId="29" fillId="38" borderId="19" xfId="10" applyNumberFormat="1" applyFont="1" applyFill="1" applyBorder="1" applyAlignment="1">
      <alignment vertical="center"/>
    </xf>
    <xf numFmtId="166" fontId="29" fillId="38" borderId="19" xfId="1" applyFont="1" applyFill="1" applyBorder="1" applyAlignment="1">
      <alignment vertical="center"/>
    </xf>
    <xf numFmtId="10" fontId="49" fillId="38" borderId="19" xfId="10" applyNumberFormat="1" applyFont="1" applyFill="1" applyBorder="1" applyAlignment="1" applyProtection="1">
      <alignment vertical="center"/>
      <protection locked="0"/>
    </xf>
    <xf numFmtId="167" fontId="49" fillId="38" borderId="14" xfId="12" applyFont="1" applyFill="1" applyBorder="1" applyAlignment="1">
      <alignment vertical="center"/>
    </xf>
    <xf numFmtId="167" fontId="37" fillId="38" borderId="14" xfId="12" applyFont="1" applyFill="1" applyBorder="1" applyAlignment="1">
      <alignment vertical="center"/>
    </xf>
    <xf numFmtId="166" fontId="37" fillId="38" borderId="19" xfId="1" applyFont="1" applyFill="1" applyBorder="1" applyAlignment="1">
      <alignment vertical="center"/>
    </xf>
    <xf numFmtId="10" fontId="37" fillId="38" borderId="19" xfId="10" applyNumberFormat="1" applyFont="1" applyFill="1" applyBorder="1" applyAlignment="1" applyProtection="1">
      <alignment vertical="center"/>
      <protection locked="0"/>
    </xf>
    <xf numFmtId="10" fontId="46" fillId="38" borderId="19" xfId="10" applyNumberFormat="1" applyFont="1" applyFill="1" applyBorder="1" applyAlignment="1" applyProtection="1">
      <alignment vertical="center"/>
      <protection locked="0"/>
    </xf>
    <xf numFmtId="167" fontId="46" fillId="38" borderId="14" xfId="12" applyFont="1" applyFill="1" applyBorder="1" applyAlignment="1">
      <alignment vertical="center"/>
    </xf>
    <xf numFmtId="167" fontId="28" fillId="38" borderId="0" xfId="12" applyFont="1" applyFill="1" applyBorder="1" applyAlignment="1">
      <alignment vertical="center"/>
    </xf>
    <xf numFmtId="167" fontId="28" fillId="38" borderId="19" xfId="12" applyFont="1" applyFill="1" applyBorder="1" applyAlignment="1" applyProtection="1">
      <alignment vertical="center"/>
    </xf>
    <xf numFmtId="167" fontId="28" fillId="38" borderId="13" xfId="12" applyFont="1" applyFill="1" applyBorder="1" applyAlignment="1">
      <alignment vertical="center"/>
    </xf>
    <xf numFmtId="167" fontId="32" fillId="38" borderId="0" xfId="12" applyFont="1" applyFill="1" applyBorder="1" applyAlignment="1">
      <alignment vertical="center"/>
    </xf>
    <xf numFmtId="167" fontId="32" fillId="38" borderId="19" xfId="12" applyFont="1" applyFill="1" applyBorder="1" applyAlignment="1" applyProtection="1">
      <alignment vertical="center"/>
    </xf>
    <xf numFmtId="167" fontId="32" fillId="38" borderId="13" xfId="12" applyFont="1" applyFill="1" applyBorder="1" applyAlignment="1">
      <alignment vertical="center"/>
    </xf>
    <xf numFmtId="167" fontId="32" fillId="38" borderId="19" xfId="12" applyFont="1" applyFill="1" applyBorder="1" applyAlignment="1">
      <alignment vertical="center"/>
    </xf>
    <xf numFmtId="9" fontId="32" fillId="38" borderId="13" xfId="3" applyFont="1" applyFill="1" applyBorder="1" applyAlignment="1">
      <alignment vertical="center"/>
    </xf>
    <xf numFmtId="10" fontId="28" fillId="38" borderId="12" xfId="6" applyNumberFormat="1" applyFont="1" applyFill="1" applyBorder="1" applyAlignment="1" applyProtection="1">
      <alignment vertical="center"/>
      <protection locked="0"/>
    </xf>
    <xf numFmtId="167" fontId="28" fillId="38" borderId="12" xfId="12" applyFont="1" applyFill="1" applyBorder="1" applyAlignment="1">
      <alignment vertical="center"/>
    </xf>
    <xf numFmtId="10" fontId="32" fillId="38" borderId="16" xfId="6" applyNumberFormat="1" applyFont="1" applyFill="1" applyBorder="1" applyAlignment="1" applyProtection="1">
      <alignment vertical="center"/>
      <protection locked="0"/>
    </xf>
    <xf numFmtId="10" fontId="32" fillId="38" borderId="13" xfId="6" applyNumberFormat="1" applyFont="1" applyFill="1" applyBorder="1" applyAlignment="1">
      <alignment vertical="center"/>
    </xf>
    <xf numFmtId="10" fontId="28" fillId="38" borderId="56" xfId="6" applyNumberFormat="1" applyFont="1" applyFill="1" applyBorder="1" applyAlignment="1" applyProtection="1">
      <alignment vertical="center"/>
      <protection locked="0"/>
    </xf>
    <xf numFmtId="10" fontId="32" fillId="38" borderId="41" xfId="6" applyNumberFormat="1" applyFont="1" applyFill="1" applyBorder="1" applyAlignment="1" applyProtection="1">
      <alignment vertical="center"/>
      <protection locked="0"/>
    </xf>
    <xf numFmtId="167" fontId="32" fillId="38" borderId="14" xfId="12" applyFont="1" applyFill="1" applyBorder="1" applyAlignment="1" applyProtection="1">
      <alignment vertical="center"/>
      <protection locked="0"/>
    </xf>
    <xf numFmtId="0" fontId="15" fillId="39" borderId="0" xfId="0" applyFont="1" applyFill="1" applyAlignment="1">
      <alignment horizontal="center" vertical="center"/>
    </xf>
    <xf numFmtId="167" fontId="32" fillId="38" borderId="54" xfId="12" applyFont="1" applyFill="1" applyBorder="1" applyAlignment="1">
      <alignment vertical="center"/>
    </xf>
    <xf numFmtId="167" fontId="32" fillId="38" borderId="56" xfId="12" applyFont="1" applyFill="1" applyBorder="1" applyAlignment="1">
      <alignment vertical="center"/>
    </xf>
    <xf numFmtId="167" fontId="28" fillId="38" borderId="42" xfId="12" applyFont="1" applyFill="1" applyBorder="1" applyAlignment="1">
      <alignment vertical="center"/>
    </xf>
    <xf numFmtId="167" fontId="28" fillId="38" borderId="44" xfId="12" applyFont="1" applyFill="1" applyBorder="1" applyAlignment="1">
      <alignment vertical="center"/>
    </xf>
    <xf numFmtId="0" fontId="10" fillId="39" borderId="0" xfId="0" applyFont="1" applyFill="1" applyAlignment="1">
      <alignment horizontal="center" vertical="center"/>
    </xf>
    <xf numFmtId="4" fontId="10" fillId="39" borderId="0" xfId="0" applyNumberFormat="1" applyFont="1" applyFill="1" applyAlignment="1">
      <alignment horizontal="center" vertical="center"/>
    </xf>
    <xf numFmtId="0" fontId="0" fillId="39" borderId="0" xfId="0" applyFill="1" applyAlignment="1">
      <alignment vertical="center"/>
    </xf>
    <xf numFmtId="10" fontId="28" fillId="40" borderId="19" xfId="10" applyNumberFormat="1" applyFont="1" applyFill="1" applyBorder="1" applyAlignment="1">
      <alignment vertical="center"/>
    </xf>
    <xf numFmtId="167" fontId="28" fillId="40" borderId="19" xfId="12" applyFont="1" applyFill="1" applyBorder="1" applyAlignment="1">
      <alignment vertical="center"/>
    </xf>
    <xf numFmtId="10" fontId="32" fillId="40" borderId="19" xfId="10" applyNumberFormat="1" applyFont="1" applyFill="1" applyBorder="1" applyAlignment="1">
      <alignment vertical="center"/>
    </xf>
    <xf numFmtId="167" fontId="32" fillId="40" borderId="19" xfId="12" applyFont="1" applyFill="1" applyBorder="1" applyAlignment="1">
      <alignment vertical="center"/>
    </xf>
    <xf numFmtId="10" fontId="28" fillId="37" borderId="19" xfId="3" applyNumberFormat="1" applyFont="1" applyFill="1" applyBorder="1" applyAlignment="1">
      <alignment horizontal="right" vertical="center"/>
    </xf>
    <xf numFmtId="0" fontId="43" fillId="20" borderId="13" xfId="6" applyFont="1" applyFill="1" applyBorder="1" applyAlignment="1">
      <alignment vertical="center"/>
    </xf>
    <xf numFmtId="166" fontId="30" fillId="20" borderId="14" xfId="6" applyNumberFormat="1" applyFont="1" applyFill="1" applyBorder="1" applyAlignment="1">
      <alignment vertical="center"/>
    </xf>
    <xf numFmtId="0" fontId="57" fillId="37" borderId="26" xfId="0" applyFont="1" applyFill="1" applyBorder="1" applyAlignment="1">
      <alignment vertical="center"/>
    </xf>
    <xf numFmtId="2" fontId="57" fillId="37" borderId="26" xfId="0" applyNumberFormat="1" applyFont="1" applyFill="1" applyBorder="1" applyAlignment="1">
      <alignment vertical="center"/>
    </xf>
    <xf numFmtId="10" fontId="28" fillId="37" borderId="56" xfId="6" applyNumberFormat="1" applyFont="1" applyFill="1" applyBorder="1" applyAlignment="1" applyProtection="1">
      <alignment vertical="center"/>
      <protection locked="0"/>
    </xf>
    <xf numFmtId="167" fontId="28" fillId="37" borderId="42" xfId="12" applyFont="1" applyFill="1" applyBorder="1" applyAlignment="1">
      <alignment vertical="center"/>
    </xf>
    <xf numFmtId="167" fontId="28" fillId="37" borderId="44" xfId="12" applyFont="1" applyFill="1" applyBorder="1" applyAlignment="1">
      <alignment vertical="center"/>
    </xf>
    <xf numFmtId="0" fontId="29" fillId="20" borderId="45" xfId="6" applyFont="1" applyFill="1" applyBorder="1" applyAlignment="1">
      <alignment horizontal="center" vertical="center" wrapText="1"/>
    </xf>
    <xf numFmtId="167" fontId="28" fillId="37" borderId="12" xfId="12" applyFont="1" applyFill="1" applyBorder="1" applyAlignment="1">
      <alignment vertical="center"/>
    </xf>
    <xf numFmtId="167" fontId="28" fillId="37" borderId="19" xfId="12" applyFont="1" applyFill="1" applyBorder="1" applyAlignment="1">
      <alignment vertical="center"/>
    </xf>
    <xf numFmtId="167" fontId="28" fillId="37" borderId="15" xfId="12" applyFont="1" applyFill="1" applyBorder="1" applyAlignment="1">
      <alignment vertical="center"/>
    </xf>
    <xf numFmtId="167" fontId="3" fillId="38" borderId="19" xfId="12" applyFont="1" applyFill="1" applyBorder="1" applyAlignment="1">
      <alignment vertical="center"/>
    </xf>
    <xf numFmtId="167" fontId="3" fillId="38" borderId="13" xfId="12" applyFont="1" applyFill="1" applyBorder="1" applyAlignment="1">
      <alignment vertical="center"/>
    </xf>
    <xf numFmtId="0" fontId="58" fillId="30" borderId="41" xfId="0" applyFont="1" applyFill="1" applyBorder="1" applyAlignment="1">
      <alignment vertical="center"/>
    </xf>
    <xf numFmtId="10" fontId="3" fillId="20" borderId="9" xfId="10" applyNumberFormat="1" applyFont="1" applyFill="1" applyBorder="1" applyAlignment="1">
      <alignment vertical="center"/>
    </xf>
    <xf numFmtId="167" fontId="3" fillId="20" borderId="19" xfId="12" applyFont="1" applyFill="1" applyBorder="1" applyAlignment="1">
      <alignment vertical="center"/>
    </xf>
    <xf numFmtId="167" fontId="37" fillId="20" borderId="44" xfId="12" applyFont="1" applyFill="1" applyBorder="1" applyAlignment="1">
      <alignment vertical="center"/>
    </xf>
    <xf numFmtId="167" fontId="29" fillId="20" borderId="11" xfId="12" applyFont="1" applyFill="1" applyBorder="1" applyAlignment="1">
      <alignment vertical="center"/>
    </xf>
    <xf numFmtId="0" fontId="0" fillId="11" borderId="26" xfId="0" applyFill="1" applyBorder="1" applyAlignment="1">
      <alignment vertical="center"/>
    </xf>
    <xf numFmtId="0" fontId="0" fillId="11" borderId="26" xfId="0" applyFill="1" applyBorder="1" applyAlignment="1">
      <alignment horizontal="center" vertical="center"/>
    </xf>
    <xf numFmtId="0" fontId="10" fillId="36" borderId="54" xfId="0" applyFont="1" applyFill="1" applyBorder="1" applyAlignment="1">
      <alignment horizontal="center" vertical="center" wrapText="1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vertical="center" wrapText="1"/>
    </xf>
    <xf numFmtId="0" fontId="0" fillId="11" borderId="23" xfId="0" applyFill="1" applyBorder="1" applyAlignment="1">
      <alignment vertical="center"/>
    </xf>
    <xf numFmtId="0" fontId="0" fillId="11" borderId="24" xfId="0" applyFill="1" applyBorder="1" applyAlignment="1">
      <alignment vertical="center"/>
    </xf>
    <xf numFmtId="0" fontId="0" fillId="11" borderId="24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0" fillId="11" borderId="27" xfId="0" applyFill="1" applyBorder="1" applyAlignment="1">
      <alignment vertical="center" wrapText="1"/>
    </xf>
    <xf numFmtId="0" fontId="0" fillId="11" borderId="27" xfId="0" applyFill="1" applyBorder="1" applyAlignment="1">
      <alignment vertical="center"/>
    </xf>
    <xf numFmtId="0" fontId="0" fillId="11" borderId="27" xfId="0" applyFill="1" applyBorder="1" applyAlignment="1">
      <alignment horizontal="center" vertical="center"/>
    </xf>
    <xf numFmtId="171" fontId="10" fillId="36" borderId="10" xfId="0" applyNumberFormat="1" applyFont="1" applyFill="1" applyBorder="1" applyAlignment="1">
      <alignment horizontal="center" vertical="center"/>
    </xf>
    <xf numFmtId="171" fontId="10" fillId="36" borderId="15" xfId="0" applyNumberFormat="1" applyFont="1" applyFill="1" applyBorder="1" applyAlignment="1">
      <alignment horizontal="center" vertical="center"/>
    </xf>
    <xf numFmtId="0" fontId="31" fillId="18" borderId="10" xfId="6" applyFont="1" applyFill="1" applyBorder="1" applyAlignment="1">
      <alignment vertical="center"/>
    </xf>
    <xf numFmtId="0" fontId="31" fillId="18" borderId="11" xfId="6" applyFont="1" applyFill="1" applyBorder="1" applyAlignment="1">
      <alignment vertical="center"/>
    </xf>
    <xf numFmtId="171" fontId="0" fillId="11" borderId="24" xfId="1" applyNumberFormat="1" applyFont="1" applyFill="1" applyBorder="1" applyAlignment="1">
      <alignment vertical="center"/>
    </xf>
    <xf numFmtId="171" fontId="0" fillId="11" borderId="26" xfId="1" applyNumberFormat="1" applyFont="1" applyFill="1" applyBorder="1" applyAlignment="1">
      <alignment vertical="center"/>
    </xf>
    <xf numFmtId="171" fontId="0" fillId="11" borderId="27" xfId="1" applyNumberFormat="1" applyFont="1" applyFill="1" applyBorder="1" applyAlignment="1">
      <alignment vertical="center"/>
    </xf>
    <xf numFmtId="171" fontId="0" fillId="11" borderId="24" xfId="0" applyNumberFormat="1" applyFill="1" applyBorder="1" applyAlignment="1">
      <alignment vertical="center"/>
    </xf>
    <xf numFmtId="171" fontId="0" fillId="11" borderId="25" xfId="0" applyNumberFormat="1" applyFill="1" applyBorder="1" applyAlignment="1">
      <alignment vertical="center"/>
    </xf>
    <xf numFmtId="171" fontId="0" fillId="11" borderId="26" xfId="0" applyNumberFormat="1" applyFill="1" applyBorder="1" applyAlignment="1">
      <alignment vertical="center"/>
    </xf>
    <xf numFmtId="171" fontId="0" fillId="11" borderId="2" xfId="0" applyNumberFormat="1" applyFill="1" applyBorder="1" applyAlignment="1">
      <alignment vertical="center"/>
    </xf>
    <xf numFmtId="171" fontId="0" fillId="11" borderId="27" xfId="0" applyNumberFormat="1" applyFill="1" applyBorder="1" applyAlignment="1">
      <alignment vertical="center"/>
    </xf>
    <xf numFmtId="171" fontId="0" fillId="11" borderId="4" xfId="0" applyNumberFormat="1" applyFill="1" applyBorder="1" applyAlignment="1">
      <alignment vertical="center"/>
    </xf>
    <xf numFmtId="171" fontId="28" fillId="20" borderId="13" xfId="1" applyNumberFormat="1" applyFont="1" applyFill="1" applyBorder="1" applyAlignment="1">
      <alignment horizontal="left" vertical="center"/>
    </xf>
    <xf numFmtId="0" fontId="31" fillId="18" borderId="50" xfId="6" applyFont="1" applyFill="1" applyBorder="1" applyAlignment="1">
      <alignment horizontal="center" vertical="center" wrapText="1"/>
    </xf>
    <xf numFmtId="0" fontId="31" fillId="18" borderId="51" xfId="6" applyFont="1" applyFill="1" applyBorder="1" applyAlignment="1">
      <alignment horizontal="center" vertical="center"/>
    </xf>
    <xf numFmtId="0" fontId="31" fillId="18" borderId="10" xfId="6" applyFont="1" applyFill="1" applyBorder="1" applyAlignment="1">
      <alignment horizontal="center" vertical="center"/>
    </xf>
    <xf numFmtId="0" fontId="31" fillId="18" borderId="11" xfId="6" applyFont="1" applyFill="1" applyBorder="1" applyAlignment="1">
      <alignment horizontal="center" vertical="center"/>
    </xf>
    <xf numFmtId="0" fontId="30" fillId="19" borderId="39" xfId="6" applyFont="1" applyFill="1" applyBorder="1" applyAlignment="1">
      <alignment horizontal="center" vertical="center"/>
    </xf>
    <xf numFmtId="0" fontId="30" fillId="19" borderId="52" xfId="6" applyFont="1" applyFill="1" applyBorder="1" applyAlignment="1">
      <alignment horizontal="center" vertical="center"/>
    </xf>
    <xf numFmtId="0" fontId="30" fillId="19" borderId="40" xfId="6" applyFont="1" applyFill="1" applyBorder="1" applyAlignment="1">
      <alignment horizontal="center" vertical="center"/>
    </xf>
    <xf numFmtId="0" fontId="30" fillId="19" borderId="43" xfId="6" applyFont="1" applyFill="1" applyBorder="1" applyAlignment="1">
      <alignment horizontal="center" vertical="center"/>
    </xf>
    <xf numFmtId="0" fontId="30" fillId="19" borderId="53" xfId="6" applyFont="1" applyFill="1" applyBorder="1" applyAlignment="1">
      <alignment horizontal="center" vertical="center"/>
    </xf>
    <xf numFmtId="0" fontId="30" fillId="19" borderId="44" xfId="6" applyFont="1" applyFill="1" applyBorder="1" applyAlignment="1">
      <alignment horizontal="center" vertical="center"/>
    </xf>
    <xf numFmtId="0" fontId="30" fillId="21" borderId="16" xfId="6" applyFont="1" applyFill="1" applyBorder="1" applyAlignment="1">
      <alignment horizontal="center" vertical="center" wrapText="1"/>
    </xf>
    <xf numFmtId="0" fontId="30" fillId="21" borderId="17" xfId="6" applyFont="1" applyFill="1" applyBorder="1" applyAlignment="1">
      <alignment horizontal="center" vertical="center"/>
    </xf>
    <xf numFmtId="0" fontId="30" fillId="21" borderId="10" xfId="6" applyFont="1" applyFill="1" applyBorder="1" applyAlignment="1">
      <alignment horizontal="center" vertical="center"/>
    </xf>
    <xf numFmtId="0" fontId="30" fillId="21" borderId="11" xfId="6" applyFont="1" applyFill="1" applyBorder="1" applyAlignment="1">
      <alignment horizontal="center" vertical="center"/>
    </xf>
    <xf numFmtId="0" fontId="21" fillId="16" borderId="45" xfId="6" applyFont="1" applyFill="1" applyBorder="1" applyAlignment="1" applyProtection="1">
      <alignment horizontal="center" vertical="center"/>
    </xf>
    <xf numFmtId="0" fontId="21" fillId="16" borderId="46" xfId="6" applyFont="1" applyFill="1" applyBorder="1" applyAlignment="1" applyProtection="1">
      <alignment horizontal="center" vertical="center"/>
    </xf>
    <xf numFmtId="0" fontId="21" fillId="16" borderId="47" xfId="6" applyFont="1" applyFill="1" applyBorder="1" applyAlignment="1" applyProtection="1">
      <alignment horizontal="center" vertical="center"/>
    </xf>
    <xf numFmtId="0" fontId="22" fillId="17" borderId="48" xfId="6" applyFont="1" applyFill="1" applyBorder="1" applyAlignment="1">
      <alignment horizontal="center" vertical="center"/>
    </xf>
    <xf numFmtId="0" fontId="22" fillId="17" borderId="49" xfId="6" applyFont="1" applyFill="1" applyBorder="1" applyAlignment="1">
      <alignment horizontal="center" vertical="center"/>
    </xf>
    <xf numFmtId="0" fontId="26" fillId="16" borderId="45" xfId="6" applyFont="1" applyFill="1" applyBorder="1" applyAlignment="1" applyProtection="1">
      <alignment horizontal="center" vertical="center"/>
    </xf>
    <xf numFmtId="0" fontId="26" fillId="16" borderId="46" xfId="6" applyFont="1" applyFill="1" applyBorder="1" applyAlignment="1" applyProtection="1">
      <alignment horizontal="center" vertical="center"/>
    </xf>
    <xf numFmtId="0" fontId="26" fillId="16" borderId="47" xfId="6" applyFont="1" applyFill="1" applyBorder="1" applyAlignment="1" applyProtection="1">
      <alignment horizontal="center" vertical="center"/>
    </xf>
    <xf numFmtId="0" fontId="20" fillId="14" borderId="7" xfId="0" applyFont="1" applyFill="1" applyBorder="1" applyAlignment="1">
      <alignment vertical="center"/>
    </xf>
    <xf numFmtId="0" fontId="42" fillId="24" borderId="43" xfId="0" applyFont="1" applyFill="1" applyBorder="1" applyAlignment="1">
      <alignment horizontal="center" vertical="center"/>
    </xf>
    <xf numFmtId="0" fontId="42" fillId="24" borderId="44" xfId="0" applyFont="1" applyFill="1" applyBorder="1" applyAlignment="1">
      <alignment horizontal="center" vertical="center"/>
    </xf>
    <xf numFmtId="0" fontId="37" fillId="10" borderId="9" xfId="6" applyFont="1" applyFill="1" applyBorder="1" applyAlignment="1">
      <alignment horizontal="left" vertical="center"/>
    </xf>
    <xf numFmtId="0" fontId="29" fillId="21" borderId="9" xfId="6" applyFont="1" applyFill="1" applyBorder="1" applyAlignment="1">
      <alignment horizontal="center" vertical="center" wrapText="1"/>
    </xf>
    <xf numFmtId="0" fontId="41" fillId="18" borderId="39" xfId="6" applyFont="1" applyFill="1" applyBorder="1" applyAlignment="1">
      <alignment horizontal="center" vertical="center" wrapText="1"/>
    </xf>
    <xf numFmtId="0" fontId="41" fillId="18" borderId="40" xfId="6" applyFont="1" applyFill="1" applyBorder="1" applyAlignment="1">
      <alignment horizontal="center" vertical="center" wrapText="1"/>
    </xf>
    <xf numFmtId="0" fontId="54" fillId="26" borderId="45" xfId="0" applyFont="1" applyFill="1" applyBorder="1" applyAlignment="1">
      <alignment horizontal="left" vertical="center"/>
    </xf>
    <xf numFmtId="0" fontId="54" fillId="26" borderId="46" xfId="0" applyFont="1" applyFill="1" applyBorder="1" applyAlignment="1">
      <alignment horizontal="left" vertical="center"/>
    </xf>
    <xf numFmtId="0" fontId="54" fillId="26" borderId="47" xfId="0" applyFont="1" applyFill="1" applyBorder="1" applyAlignment="1">
      <alignment horizontal="left" vertical="center"/>
    </xf>
    <xf numFmtId="0" fontId="37" fillId="21" borderId="9" xfId="6" applyFont="1" applyFill="1" applyBorder="1" applyAlignment="1">
      <alignment horizontal="center" vertical="center" wrapText="1"/>
    </xf>
    <xf numFmtId="0" fontId="31" fillId="18" borderId="51" xfId="6" applyFont="1" applyFill="1" applyBorder="1" applyAlignment="1">
      <alignment horizontal="center" vertical="center" wrapText="1"/>
    </xf>
    <xf numFmtId="0" fontId="31" fillId="18" borderId="10" xfId="6" applyFont="1" applyFill="1" applyBorder="1" applyAlignment="1">
      <alignment horizontal="center" vertical="center" wrapText="1"/>
    </xf>
    <xf numFmtId="0" fontId="31" fillId="18" borderId="11" xfId="6" applyFont="1" applyFill="1" applyBorder="1" applyAlignment="1">
      <alignment horizontal="center" vertical="center" wrapText="1"/>
    </xf>
    <xf numFmtId="0" fontId="53" fillId="36" borderId="45" xfId="0" applyFont="1" applyFill="1" applyBorder="1" applyAlignment="1">
      <alignment horizontal="center" vertical="center"/>
    </xf>
    <xf numFmtId="0" fontId="53" fillId="36" borderId="46" xfId="0" applyFont="1" applyFill="1" applyBorder="1" applyAlignment="1">
      <alignment horizontal="center" vertical="center"/>
    </xf>
    <xf numFmtId="0" fontId="53" fillId="36" borderId="47" xfId="0" applyFont="1" applyFill="1" applyBorder="1" applyAlignment="1">
      <alignment horizontal="center" vertical="center"/>
    </xf>
    <xf numFmtId="171" fontId="0" fillId="11" borderId="27" xfId="1" applyNumberFormat="1" applyFont="1" applyFill="1" applyBorder="1" applyAlignment="1">
      <alignment horizontal="center" vertical="center"/>
    </xf>
    <xf numFmtId="0" fontId="10" fillId="36" borderId="10" xfId="0" applyFont="1" applyFill="1" applyBorder="1" applyAlignment="1">
      <alignment horizontal="center" vertical="center"/>
    </xf>
    <xf numFmtId="0" fontId="10" fillId="36" borderId="8" xfId="0" applyFont="1" applyFill="1" applyBorder="1" applyAlignment="1">
      <alignment horizontal="center" vertical="center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171" fontId="0" fillId="11" borderId="24" xfId="1" applyNumberFormat="1" applyFont="1" applyFill="1" applyBorder="1" applyAlignment="1">
      <alignment horizontal="center" vertical="center"/>
    </xf>
    <xf numFmtId="171" fontId="0" fillId="11" borderId="26" xfId="1" applyNumberFormat="1" applyFont="1" applyFill="1" applyBorder="1" applyAlignment="1">
      <alignment horizontal="center" vertical="center"/>
    </xf>
    <xf numFmtId="0" fontId="7" fillId="7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4" borderId="9" xfId="9" applyFont="1" applyFill="1" applyBorder="1" applyAlignment="1">
      <alignment horizontal="center" vertical="center" wrapText="1"/>
    </xf>
    <xf numFmtId="0" fontId="10" fillId="6" borderId="9" xfId="8" applyFont="1" applyFill="1" applyBorder="1" applyAlignment="1">
      <alignment horizontal="center" vertical="center"/>
    </xf>
    <xf numFmtId="0" fontId="9" fillId="6" borderId="9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9" borderId="9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" fontId="29" fillId="20" borderId="7" xfId="6" applyNumberFormat="1" applyFont="1" applyFill="1" applyBorder="1" applyAlignment="1">
      <alignment horizontal="right" vertical="center"/>
    </xf>
    <xf numFmtId="4" fontId="37" fillId="20" borderId="7" xfId="6" applyNumberFormat="1" applyFont="1" applyFill="1" applyBorder="1" applyAlignment="1">
      <alignment horizontal="right" vertical="center"/>
    </xf>
    <xf numFmtId="0" fontId="37" fillId="10" borderId="5" xfId="6" applyFont="1" applyFill="1" applyBorder="1" applyAlignment="1">
      <alignment horizontal="left" vertical="center"/>
    </xf>
    <xf numFmtId="0" fontId="37" fillId="10" borderId="6" xfId="6" applyFont="1" applyFill="1" applyBorder="1" applyAlignment="1">
      <alignment horizontal="left" vertical="center"/>
    </xf>
    <xf numFmtId="0" fontId="37" fillId="10" borderId="7" xfId="6" applyFont="1" applyFill="1" applyBorder="1" applyAlignment="1">
      <alignment horizontal="left" vertical="center"/>
    </xf>
    <xf numFmtId="0" fontId="39" fillId="28" borderId="59" xfId="0" applyFont="1" applyFill="1" applyBorder="1" applyAlignment="1">
      <alignment horizontal="left" vertical="center"/>
    </xf>
    <xf numFmtId="0" fontId="39" fillId="28" borderId="60" xfId="0" applyFont="1" applyFill="1" applyBorder="1" applyAlignment="1">
      <alignment horizontal="left" vertical="center"/>
    </xf>
    <xf numFmtId="0" fontId="39" fillId="28" borderId="61" xfId="0" applyFont="1" applyFill="1" applyBorder="1" applyAlignment="1">
      <alignment horizontal="left" vertical="center"/>
    </xf>
  </cellXfs>
  <cellStyles count="17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B83C-9C47-4DDA-912D-AE115F536788}">
  <sheetPr>
    <tabColor rgb="FF92D050"/>
  </sheetPr>
  <dimension ref="A2:U147"/>
  <sheetViews>
    <sheetView tabSelected="1" topLeftCell="A95" zoomScale="115" zoomScaleNormal="115" workbookViewId="0">
      <selection activeCell="Q12" sqref="Q12:R13"/>
    </sheetView>
  </sheetViews>
  <sheetFormatPr defaultRowHeight="15"/>
  <cols>
    <col min="1" max="1" width="5.140625" style="79" customWidth="1"/>
    <col min="2" max="2" width="21.7109375" style="82" customWidth="1"/>
    <col min="3" max="3" width="63.7109375" style="79" customWidth="1"/>
    <col min="4" max="4" width="19.8554687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18" style="77" customWidth="1"/>
    <col min="10" max="10" width="15.140625" style="77" customWidth="1"/>
    <col min="11" max="12" width="3" style="77" customWidth="1"/>
    <col min="13" max="13" width="14.85546875" style="77" customWidth="1"/>
    <col min="14" max="14" width="15.140625" style="77" customWidth="1"/>
    <col min="15" max="15" width="1.7109375" style="77" customWidth="1"/>
    <col min="16" max="16" width="3" style="77" customWidth="1"/>
    <col min="17" max="17" width="15.85546875" style="77" customWidth="1"/>
    <col min="18" max="18" width="17.85546875" style="77" customWidth="1"/>
    <col min="19" max="19" width="7.42578125" style="77" customWidth="1"/>
    <col min="20" max="20" width="1.85546875" style="77" customWidth="1"/>
    <col min="21" max="21" width="5.42578125" style="77" bestFit="1" customWidth="1"/>
    <col min="22" max="16384" width="9.140625" style="77"/>
  </cols>
  <sheetData>
    <row r="2" spans="1:21" ht="27.75">
      <c r="B2" s="561" t="s">
        <v>0</v>
      </c>
      <c r="C2" s="562"/>
      <c r="D2" s="562"/>
      <c r="E2" s="562"/>
      <c r="F2" s="563"/>
      <c r="G2" s="325"/>
    </row>
    <row r="3" spans="1:21" ht="27.75">
      <c r="B3" s="83"/>
      <c r="C3" s="83"/>
      <c r="D3" s="83"/>
      <c r="E3" s="83"/>
      <c r="F3" s="83"/>
      <c r="G3" s="83"/>
    </row>
    <row r="4" spans="1:21" ht="15.75">
      <c r="B4" s="564" t="s">
        <v>1</v>
      </c>
      <c r="C4" s="565"/>
      <c r="D4" s="88"/>
      <c r="E4" s="88"/>
      <c r="F4" s="88"/>
      <c r="G4" s="88"/>
    </row>
    <row r="5" spans="1:21">
      <c r="B5" s="94" t="s">
        <v>2</v>
      </c>
      <c r="C5" s="95"/>
      <c r="D5" s="88"/>
      <c r="E5" s="88"/>
      <c r="F5" s="88"/>
      <c r="G5" s="88"/>
    </row>
    <row r="6" spans="1:21">
      <c r="B6" s="89"/>
      <c r="C6" s="90"/>
      <c r="D6" s="88"/>
      <c r="E6" s="88"/>
      <c r="F6" s="88"/>
      <c r="G6" s="88"/>
    </row>
    <row r="7" spans="1:21">
      <c r="B7" s="91"/>
      <c r="C7" s="88"/>
      <c r="D7" s="88"/>
      <c r="E7" s="88"/>
      <c r="F7" s="88"/>
      <c r="G7" s="88"/>
    </row>
    <row r="8" spans="1:21">
      <c r="B8" s="96" t="s">
        <v>3</v>
      </c>
      <c r="C8" s="92"/>
      <c r="D8" s="92"/>
      <c r="E8" s="92"/>
      <c r="F8" s="93"/>
      <c r="G8" s="326"/>
    </row>
    <row r="9" spans="1:21" ht="18" hidden="1" customHeight="1">
      <c r="B9" s="566" t="s">
        <v>4</v>
      </c>
      <c r="C9" s="567"/>
      <c r="D9" s="567"/>
      <c r="E9" s="567"/>
      <c r="F9" s="568"/>
      <c r="G9" s="327"/>
      <c r="I9" s="105"/>
      <c r="J9" s="105"/>
    </row>
    <row r="10" spans="1:21" ht="75.75" customHeight="1">
      <c r="B10" s="77"/>
      <c r="C10" s="77"/>
      <c r="D10" s="77"/>
      <c r="E10" s="77"/>
      <c r="F10" s="77"/>
      <c r="G10" s="77"/>
      <c r="H10" s="78"/>
      <c r="I10" s="547" t="s">
        <v>5</v>
      </c>
      <c r="J10" s="548"/>
      <c r="L10" s="78"/>
      <c r="M10" s="547" t="s">
        <v>6</v>
      </c>
      <c r="N10" s="580"/>
      <c r="Q10" s="547" t="s">
        <v>7</v>
      </c>
      <c r="R10" s="548"/>
    </row>
    <row r="11" spans="1:21" ht="15" customHeight="1">
      <c r="A11" s="84"/>
      <c r="B11" s="85"/>
      <c r="C11" s="84"/>
      <c r="D11" s="84"/>
      <c r="E11" s="84"/>
      <c r="F11" s="84"/>
      <c r="G11" s="84"/>
      <c r="H11" s="78"/>
      <c r="I11" s="549"/>
      <c r="J11" s="550"/>
      <c r="L11" s="78"/>
      <c r="M11" s="581"/>
      <c r="N11" s="582"/>
      <c r="Q11" s="535"/>
      <c r="R11" s="536"/>
    </row>
    <row r="12" spans="1:21" ht="15.75" customHeight="1">
      <c r="A12" s="86"/>
      <c r="B12" s="551" t="s">
        <v>8</v>
      </c>
      <c r="C12" s="552"/>
      <c r="D12" s="552"/>
      <c r="E12" s="552"/>
      <c r="F12" s="553"/>
      <c r="G12" s="328"/>
      <c r="H12" s="78"/>
      <c r="I12" s="557" t="s">
        <v>9</v>
      </c>
      <c r="J12" s="558"/>
      <c r="L12" s="78"/>
      <c r="M12" s="557" t="s">
        <v>9</v>
      </c>
      <c r="N12" s="558"/>
      <c r="Q12" s="557" t="s">
        <v>9</v>
      </c>
      <c r="R12" s="558"/>
    </row>
    <row r="13" spans="1:21" ht="46.5" customHeight="1">
      <c r="B13" s="554"/>
      <c r="C13" s="555"/>
      <c r="D13" s="555"/>
      <c r="E13" s="555"/>
      <c r="F13" s="556"/>
      <c r="G13" s="328"/>
      <c r="H13" s="78"/>
      <c r="I13" s="559"/>
      <c r="J13" s="560"/>
      <c r="L13" s="78"/>
      <c r="M13" s="559"/>
      <c r="N13" s="560"/>
      <c r="Q13" s="559"/>
      <c r="R13" s="560"/>
    </row>
    <row r="14" spans="1:21" ht="18" customHeight="1">
      <c r="B14" s="97" t="s">
        <v>10</v>
      </c>
      <c r="C14" s="98" t="s">
        <v>11</v>
      </c>
      <c r="D14" s="99"/>
      <c r="E14" s="99"/>
      <c r="F14" s="100"/>
      <c r="G14" s="313"/>
      <c r="H14" s="78"/>
      <c r="I14" s="401"/>
      <c r="J14" s="402"/>
      <c r="L14" s="78"/>
      <c r="M14" s="401"/>
      <c r="N14" s="402"/>
      <c r="Q14" s="106"/>
      <c r="R14" s="107"/>
      <c r="T14" s="446"/>
      <c r="U14" s="446"/>
    </row>
    <row r="15" spans="1:21" ht="18" customHeight="1">
      <c r="B15" s="97" t="s">
        <v>12</v>
      </c>
      <c r="C15" s="98" t="s">
        <v>13</v>
      </c>
      <c r="D15" s="99"/>
      <c r="E15" s="99"/>
      <c r="F15" s="100"/>
      <c r="G15" s="313"/>
      <c r="H15" s="78"/>
      <c r="I15" s="403"/>
      <c r="J15" s="404"/>
      <c r="L15" s="78"/>
      <c r="M15" s="403"/>
      <c r="N15" s="404"/>
      <c r="Q15" s="108"/>
      <c r="R15" s="109"/>
      <c r="T15" s="446"/>
      <c r="U15" s="446"/>
    </row>
    <row r="16" spans="1:21" ht="18" customHeight="1">
      <c r="B16" s="97" t="s">
        <v>14</v>
      </c>
      <c r="C16" s="98" t="s">
        <v>15</v>
      </c>
      <c r="D16" s="99"/>
      <c r="E16" s="99"/>
      <c r="F16" s="100"/>
      <c r="G16" s="313"/>
      <c r="H16" s="78"/>
      <c r="I16" s="403"/>
      <c r="J16" s="404"/>
      <c r="L16" s="78"/>
      <c r="M16" s="403"/>
      <c r="N16" s="404"/>
      <c r="Q16" s="108"/>
      <c r="R16" s="109"/>
      <c r="T16" s="446"/>
      <c r="U16" s="446"/>
    </row>
    <row r="17" spans="1:21" ht="18" customHeight="1">
      <c r="B17" s="97" t="s">
        <v>16</v>
      </c>
      <c r="C17" s="98" t="s">
        <v>17</v>
      </c>
      <c r="D17" s="99"/>
      <c r="E17" s="99"/>
      <c r="F17" s="100"/>
      <c r="G17" s="313"/>
      <c r="H17" s="78"/>
      <c r="I17" s="403"/>
      <c r="J17" s="404"/>
      <c r="L17" s="78"/>
      <c r="M17" s="403"/>
      <c r="N17" s="404"/>
      <c r="Q17" s="108"/>
      <c r="R17" s="109"/>
      <c r="T17" s="446"/>
      <c r="U17" s="446"/>
    </row>
    <row r="18" spans="1:21" ht="18" customHeight="1">
      <c r="B18" s="97" t="s">
        <v>18</v>
      </c>
      <c r="C18" s="98" t="s">
        <v>19</v>
      </c>
      <c r="D18" s="99"/>
      <c r="E18" s="99"/>
      <c r="F18" s="100"/>
      <c r="G18" s="313"/>
      <c r="H18" s="78"/>
      <c r="I18" s="403"/>
      <c r="J18" s="404"/>
      <c r="L18" s="78"/>
      <c r="M18" s="403"/>
      <c r="N18" s="404"/>
      <c r="Q18" s="108"/>
      <c r="R18" s="109"/>
      <c r="T18" s="446"/>
      <c r="U18" s="446"/>
    </row>
    <row r="19" spans="1:21" ht="18" customHeight="1">
      <c r="B19" s="101" t="s">
        <v>20</v>
      </c>
      <c r="C19" s="102" t="s">
        <v>21</v>
      </c>
      <c r="D19" s="103"/>
      <c r="E19" s="103"/>
      <c r="F19" s="104"/>
      <c r="G19" s="313"/>
      <c r="H19" s="78"/>
      <c r="I19" s="405"/>
      <c r="J19" s="406"/>
      <c r="L19" s="78"/>
      <c r="M19" s="405"/>
      <c r="N19" s="406"/>
      <c r="Q19" s="110"/>
      <c r="R19" s="111"/>
      <c r="T19" s="446"/>
      <c r="U19" s="446"/>
    </row>
    <row r="20" spans="1:21" ht="18" customHeight="1">
      <c r="H20" s="78"/>
      <c r="I20" s="407"/>
      <c r="J20" s="407"/>
      <c r="L20" s="78"/>
      <c r="M20" s="407"/>
      <c r="N20" s="407"/>
      <c r="Q20" s="116"/>
      <c r="R20" s="116"/>
    </row>
    <row r="21" spans="1:21" ht="18">
      <c r="B21" s="118" t="s">
        <v>22</v>
      </c>
      <c r="C21" s="119"/>
      <c r="D21" s="119"/>
      <c r="E21" s="119"/>
      <c r="F21" s="120"/>
      <c r="G21" s="314"/>
      <c r="H21" s="78"/>
      <c r="I21" s="408"/>
      <c r="J21" s="409"/>
      <c r="L21" s="78"/>
      <c r="M21" s="408"/>
      <c r="N21" s="409"/>
      <c r="Q21" s="112"/>
      <c r="R21" s="113"/>
    </row>
    <row r="22" spans="1:21" ht="15.75" customHeight="1">
      <c r="B22" s="122" t="s">
        <v>23</v>
      </c>
      <c r="C22" s="123"/>
      <c r="D22" s="123"/>
      <c r="E22" s="123"/>
      <c r="F22" s="124"/>
      <c r="G22" s="315"/>
      <c r="H22" s="78"/>
      <c r="I22" s="403"/>
      <c r="J22" s="404"/>
      <c r="L22" s="78"/>
      <c r="M22" s="403"/>
      <c r="N22" s="404"/>
      <c r="Q22" s="108"/>
      <c r="R22" s="109"/>
    </row>
    <row r="23" spans="1:21" ht="15.75" customHeight="1">
      <c r="B23" s="125" t="s">
        <v>24</v>
      </c>
      <c r="C23" s="126"/>
      <c r="D23" s="126"/>
      <c r="E23" s="126"/>
      <c r="F23" s="127"/>
      <c r="G23" s="315"/>
      <c r="H23" s="78"/>
      <c r="I23" s="410"/>
      <c r="J23" s="411"/>
      <c r="L23" s="78"/>
      <c r="M23" s="410"/>
      <c r="N23" s="411"/>
      <c r="Q23" s="114"/>
      <c r="R23" s="115"/>
    </row>
    <row r="24" spans="1:21" ht="18" customHeight="1">
      <c r="B24" s="128">
        <v>1</v>
      </c>
      <c r="C24" s="129" t="s">
        <v>25</v>
      </c>
      <c r="D24" s="130"/>
      <c r="E24" s="130"/>
      <c r="F24" s="131"/>
      <c r="G24" s="315"/>
      <c r="H24" s="78"/>
      <c r="I24" s="412"/>
      <c r="J24" s="404"/>
      <c r="L24" s="78"/>
      <c r="M24" s="412"/>
      <c r="N24" s="404"/>
      <c r="Q24" s="352"/>
      <c r="R24" s="109"/>
    </row>
    <row r="25" spans="1:21" ht="18" customHeight="1">
      <c r="B25" s="128">
        <v>3</v>
      </c>
      <c r="C25" s="129" t="s">
        <v>26</v>
      </c>
      <c r="D25" s="132"/>
      <c r="E25" s="130"/>
      <c r="F25" s="131"/>
      <c r="G25" s="315"/>
      <c r="H25" s="78"/>
      <c r="I25" s="546">
        <v>0</v>
      </c>
      <c r="J25" s="411"/>
      <c r="L25" s="78"/>
      <c r="M25" s="546">
        <v>0</v>
      </c>
      <c r="N25" s="411"/>
      <c r="Q25" s="546">
        <v>0</v>
      </c>
      <c r="R25" s="115"/>
    </row>
    <row r="26" spans="1:21" ht="18" customHeight="1">
      <c r="B26" s="133">
        <v>5</v>
      </c>
      <c r="C26" s="134" t="s">
        <v>27</v>
      </c>
      <c r="D26" s="135"/>
      <c r="E26" s="126"/>
      <c r="F26" s="127"/>
      <c r="G26" s="315"/>
      <c r="H26" s="78"/>
      <c r="I26" s="413"/>
      <c r="J26" s="406"/>
      <c r="L26" s="78"/>
      <c r="M26" s="413"/>
      <c r="N26" s="406"/>
      <c r="Q26" s="413"/>
      <c r="R26" s="111"/>
    </row>
    <row r="27" spans="1:21" ht="18" customHeight="1">
      <c r="B27" s="136"/>
      <c r="C27" s="137"/>
      <c r="D27" s="138"/>
      <c r="E27" s="137"/>
      <c r="F27" s="137"/>
      <c r="G27" s="137"/>
      <c r="H27" s="78"/>
      <c r="I27" s="407"/>
      <c r="J27" s="414"/>
      <c r="L27" s="78"/>
      <c r="M27" s="407"/>
      <c r="N27" s="414"/>
      <c r="Q27" s="116"/>
      <c r="R27" s="117"/>
    </row>
    <row r="28" spans="1:21" ht="19.5" customHeight="1">
      <c r="B28" s="139" t="s">
        <v>28</v>
      </c>
      <c r="C28" s="140" t="s">
        <v>29</v>
      </c>
      <c r="D28" s="141"/>
      <c r="E28" s="141"/>
      <c r="F28" s="142"/>
      <c r="G28" s="316"/>
      <c r="H28" s="78"/>
      <c r="I28" s="415"/>
      <c r="J28" s="416"/>
      <c r="L28" s="78"/>
      <c r="M28" s="415"/>
      <c r="N28" s="416"/>
      <c r="Q28" s="143"/>
      <c r="R28" s="144"/>
    </row>
    <row r="29" spans="1:21" ht="15" customHeight="1">
      <c r="A29" s="84"/>
      <c r="B29" s="145"/>
      <c r="C29" s="146"/>
      <c r="D29" s="147"/>
      <c r="E29" s="146"/>
      <c r="F29" s="146"/>
      <c r="G29" s="146"/>
      <c r="H29" s="78"/>
      <c r="I29" s="573" t="str">
        <f>I10</f>
        <v>Auxiliar de Escritório
(CBO 4110-05)</v>
      </c>
      <c r="J29" s="573"/>
      <c r="L29" s="78"/>
      <c r="M29" s="573" t="str">
        <f>M10</f>
        <v>Analista Técnico
Especializado - NS
Pleno (CBO 4110-10)</v>
      </c>
      <c r="N29" s="573"/>
      <c r="Q29" s="579" t="str">
        <f>Q10</f>
        <v>Secretário Executivo
Bilíngue (CBO 2523-
10)_x000D_</v>
      </c>
      <c r="R29" s="579"/>
    </row>
    <row r="30" spans="1:21" ht="16.5" customHeight="1">
      <c r="B30" s="167" t="s">
        <v>30</v>
      </c>
      <c r="C30" s="168" t="s">
        <v>31</v>
      </c>
      <c r="D30" s="169"/>
      <c r="E30" s="169"/>
      <c r="F30" s="170"/>
      <c r="G30" s="329"/>
      <c r="H30" s="78"/>
      <c r="I30" s="345"/>
      <c r="J30" s="400"/>
      <c r="L30" s="78"/>
      <c r="M30" s="345"/>
      <c r="N30" s="400"/>
      <c r="Q30" s="148"/>
      <c r="R30" s="149"/>
    </row>
    <row r="31" spans="1:21" ht="18.75" customHeight="1">
      <c r="A31" s="82"/>
      <c r="B31" s="171">
        <v>1</v>
      </c>
      <c r="C31" s="172" t="s">
        <v>31</v>
      </c>
      <c r="D31" s="173"/>
      <c r="E31" s="173"/>
      <c r="F31" s="174"/>
      <c r="G31" s="330"/>
      <c r="H31" s="78"/>
      <c r="I31" s="417" t="s">
        <v>32</v>
      </c>
      <c r="J31" s="418" t="s">
        <v>33</v>
      </c>
      <c r="L31" s="78"/>
      <c r="M31" s="417" t="s">
        <v>32</v>
      </c>
      <c r="N31" s="418" t="s">
        <v>33</v>
      </c>
      <c r="Q31" s="151" t="s">
        <v>32</v>
      </c>
      <c r="R31" s="152" t="s">
        <v>33</v>
      </c>
    </row>
    <row r="32" spans="1:21" ht="18.75" customHeight="1">
      <c r="B32" s="153" t="s">
        <v>34</v>
      </c>
      <c r="C32" s="154" t="s">
        <v>35</v>
      </c>
      <c r="D32" s="155"/>
      <c r="E32" s="155"/>
      <c r="F32" s="156"/>
      <c r="G32" s="317"/>
      <c r="H32" s="78"/>
      <c r="I32" s="419"/>
      <c r="J32" s="420">
        <f>I25</f>
        <v>0</v>
      </c>
      <c r="L32" s="78"/>
      <c r="M32" s="419"/>
      <c r="N32" s="420">
        <f>M25</f>
        <v>0</v>
      </c>
      <c r="Q32" s="162"/>
      <c r="R32" s="337">
        <f>Q25</f>
        <v>0</v>
      </c>
    </row>
    <row r="33" spans="2:18" ht="18.75" customHeight="1">
      <c r="B33" s="157" t="s">
        <v>12</v>
      </c>
      <c r="C33" s="129" t="s">
        <v>36</v>
      </c>
      <c r="D33" s="137"/>
      <c r="E33" s="137"/>
      <c r="F33" s="158"/>
      <c r="G33" s="318"/>
      <c r="H33" s="78"/>
      <c r="I33" s="421"/>
      <c r="J33" s="422">
        <f>J32*I33</f>
        <v>0</v>
      </c>
      <c r="L33" s="78"/>
      <c r="M33" s="421"/>
      <c r="N33" s="422">
        <f>N32*M33</f>
        <v>0</v>
      </c>
      <c r="Q33" s="165"/>
      <c r="R33" s="338">
        <f>R32*Q33</f>
        <v>0</v>
      </c>
    </row>
    <row r="34" spans="2:18" ht="18.75" customHeight="1">
      <c r="B34" s="157" t="s">
        <v>14</v>
      </c>
      <c r="C34" s="129" t="s">
        <v>37</v>
      </c>
      <c r="D34" s="159"/>
      <c r="E34" s="137"/>
      <c r="F34" s="160"/>
      <c r="G34" s="319"/>
      <c r="H34" s="78"/>
      <c r="I34" s="421"/>
      <c r="J34" s="423"/>
      <c r="L34" s="78"/>
      <c r="M34" s="421"/>
      <c r="N34" s="423"/>
      <c r="Q34" s="165"/>
      <c r="R34" s="164"/>
    </row>
    <row r="35" spans="2:18" ht="18.75" customHeight="1">
      <c r="B35" s="157" t="s">
        <v>16</v>
      </c>
      <c r="C35" s="129" t="s">
        <v>38</v>
      </c>
      <c r="D35" s="137"/>
      <c r="E35" s="137"/>
      <c r="F35" s="161"/>
      <c r="G35" s="317"/>
      <c r="H35" s="78"/>
      <c r="I35" s="395"/>
      <c r="J35" s="423"/>
      <c r="L35" s="78"/>
      <c r="M35" s="395"/>
      <c r="N35" s="423"/>
      <c r="Q35" s="163"/>
      <c r="R35" s="164"/>
    </row>
    <row r="36" spans="2:18" ht="18.75" customHeight="1">
      <c r="B36" s="157" t="s">
        <v>20</v>
      </c>
      <c r="C36" s="129" t="s">
        <v>39</v>
      </c>
      <c r="D36" s="137"/>
      <c r="E36" s="137"/>
      <c r="F36" s="161"/>
      <c r="G36" s="317"/>
      <c r="H36" s="78"/>
      <c r="I36" s="395"/>
      <c r="J36" s="423"/>
      <c r="L36" s="78"/>
      <c r="M36" s="395"/>
      <c r="N36" s="423"/>
      <c r="Q36" s="163"/>
      <c r="R36" s="164"/>
    </row>
    <row r="37" spans="2:18" ht="18.75" customHeight="1">
      <c r="B37" s="157" t="s">
        <v>18</v>
      </c>
      <c r="C37" s="129" t="s">
        <v>40</v>
      </c>
      <c r="D37" s="137"/>
      <c r="E37" s="137"/>
      <c r="F37" s="158"/>
      <c r="G37" s="318"/>
      <c r="H37" s="78"/>
      <c r="I37" s="395"/>
      <c r="J37" s="423"/>
      <c r="L37" s="78"/>
      <c r="M37" s="395"/>
      <c r="N37" s="423"/>
      <c r="Q37" s="163"/>
      <c r="R37" s="164"/>
    </row>
    <row r="38" spans="2:18" ht="18.75" customHeight="1">
      <c r="B38" s="288"/>
      <c r="C38" s="605" t="s">
        <v>41</v>
      </c>
      <c r="D38" s="606"/>
      <c r="E38" s="606"/>
      <c r="F38" s="607"/>
      <c r="G38" s="166"/>
      <c r="H38" s="78"/>
      <c r="I38" s="360"/>
      <c r="J38" s="603">
        <f>ROUND(SUM(J32:J37),2)</f>
        <v>0</v>
      </c>
      <c r="L38" s="78"/>
      <c r="M38" s="360"/>
      <c r="N38" s="603">
        <f>ROUND(SUM(N32:N37),2)</f>
        <v>0</v>
      </c>
      <c r="Q38" s="251"/>
      <c r="R38" s="604">
        <f>ROUND(SUM(R32:R37),2)</f>
        <v>0</v>
      </c>
    </row>
    <row r="39" spans="2:18" ht="18.75" customHeight="1">
      <c r="B39" s="150"/>
      <c r="C39" s="166"/>
      <c r="D39" s="166"/>
      <c r="E39" s="166"/>
      <c r="F39" s="166"/>
      <c r="G39" s="166"/>
      <c r="H39" s="78"/>
      <c r="I39" s="362"/>
      <c r="J39" s="363"/>
      <c r="L39" s="78"/>
      <c r="M39" s="362"/>
      <c r="N39" s="363"/>
    </row>
    <row r="40" spans="2:18" ht="18.75" customHeight="1">
      <c r="B40" s="167" t="s">
        <v>42</v>
      </c>
      <c r="C40" s="168" t="s">
        <v>43</v>
      </c>
      <c r="D40" s="169"/>
      <c r="E40" s="169"/>
      <c r="F40" s="170"/>
      <c r="G40" s="329"/>
      <c r="H40" s="78"/>
      <c r="I40" s="353"/>
      <c r="J40" s="353"/>
      <c r="L40" s="78"/>
      <c r="M40" s="353"/>
      <c r="N40" s="353"/>
    </row>
    <row r="41" spans="2:18" ht="18.75" customHeight="1">
      <c r="B41" s="171" t="s">
        <v>44</v>
      </c>
      <c r="C41" s="172" t="s">
        <v>45</v>
      </c>
      <c r="D41" s="173"/>
      <c r="E41" s="173"/>
      <c r="F41" s="174"/>
      <c r="G41" s="330"/>
      <c r="H41" s="78"/>
      <c r="I41" s="356" t="s">
        <v>32</v>
      </c>
      <c r="J41" s="364" t="s">
        <v>33</v>
      </c>
      <c r="L41" s="78"/>
      <c r="M41" s="356" t="s">
        <v>32</v>
      </c>
      <c r="N41" s="364" t="s">
        <v>33</v>
      </c>
      <c r="Q41" s="346" t="s">
        <v>32</v>
      </c>
      <c r="R41" s="200" t="s">
        <v>33</v>
      </c>
    </row>
    <row r="42" spans="2:18" ht="18.75" customHeight="1">
      <c r="B42" s="175" t="s">
        <v>34</v>
      </c>
      <c r="C42" s="176" t="s">
        <v>46</v>
      </c>
      <c r="D42" s="177"/>
      <c r="E42" s="178"/>
      <c r="F42" s="179"/>
      <c r="G42" s="331"/>
      <c r="H42" s="78"/>
      <c r="I42" s="365">
        <v>0</v>
      </c>
      <c r="J42" s="366">
        <f>ROUND(I42*J38,2)</f>
        <v>0</v>
      </c>
      <c r="L42" s="78"/>
      <c r="M42" s="365">
        <v>0</v>
      </c>
      <c r="N42" s="366">
        <f>ROUND(M42*N38,2)</f>
        <v>0</v>
      </c>
      <c r="Q42" s="436">
        <v>0</v>
      </c>
      <c r="R42" s="243">
        <f>ROUND(Q42*R38,2)</f>
        <v>0</v>
      </c>
    </row>
    <row r="43" spans="2:18" ht="18.75" customHeight="1">
      <c r="B43" s="180" t="s">
        <v>12</v>
      </c>
      <c r="C43" s="181" t="s">
        <v>47</v>
      </c>
      <c r="D43" s="182"/>
      <c r="E43" s="182"/>
      <c r="F43" s="183"/>
      <c r="G43" s="331"/>
      <c r="H43" s="78"/>
      <c r="I43" s="367">
        <v>0</v>
      </c>
      <c r="J43" s="368">
        <f>ROUND(I43*J38,2)</f>
        <v>0</v>
      </c>
      <c r="L43" s="78"/>
      <c r="M43" s="367">
        <v>0</v>
      </c>
      <c r="N43" s="368">
        <f>ROUND(M43*N38,2)</f>
        <v>0</v>
      </c>
      <c r="Q43" s="437">
        <v>0</v>
      </c>
      <c r="R43" s="244">
        <f>ROUND(Q43*R38,2)</f>
        <v>0</v>
      </c>
    </row>
    <row r="44" spans="2:18" ht="18.75" customHeight="1">
      <c r="B44" s="184"/>
      <c r="C44" s="185" t="s">
        <v>41</v>
      </c>
      <c r="D44" s="185"/>
      <c r="E44" s="185"/>
      <c r="F44" s="186"/>
      <c r="G44" s="212"/>
      <c r="H44" s="78"/>
      <c r="I44" s="369">
        <f>SUM(I42:I43)</f>
        <v>0</v>
      </c>
      <c r="J44" s="370">
        <f>SUM(J42:J43)</f>
        <v>0</v>
      </c>
      <c r="L44" s="78"/>
      <c r="M44" s="369">
        <f>SUM(M42:M43)</f>
        <v>0</v>
      </c>
      <c r="N44" s="370">
        <f>SUM(N42:N43)</f>
        <v>0</v>
      </c>
      <c r="Q44" s="433">
        <f>SUM(Q42:Q43)</f>
        <v>0</v>
      </c>
      <c r="R44" s="206">
        <f>SUM(R42:R43)</f>
        <v>0</v>
      </c>
    </row>
    <row r="45" spans="2:18" ht="19.5" customHeight="1">
      <c r="B45" s="187" t="s">
        <v>14</v>
      </c>
      <c r="C45" s="188" t="s">
        <v>48</v>
      </c>
      <c r="D45" s="189"/>
      <c r="E45" s="189"/>
      <c r="F45" s="190"/>
      <c r="G45" s="332"/>
      <c r="H45" s="78"/>
      <c r="I45" s="515">
        <f>I57*I44</f>
        <v>0</v>
      </c>
      <c r="J45" s="516">
        <f>I57*J44</f>
        <v>0</v>
      </c>
      <c r="K45" s="446"/>
      <c r="L45" s="447"/>
      <c r="M45" s="515">
        <f>M57*M44</f>
        <v>0</v>
      </c>
      <c r="N45" s="516">
        <f>M57*N44</f>
        <v>0</v>
      </c>
      <c r="O45" s="446"/>
      <c r="P45" s="446"/>
      <c r="Q45" s="515">
        <f>Q57*Q44</f>
        <v>0</v>
      </c>
      <c r="R45" s="516">
        <f>Q57*R44</f>
        <v>0</v>
      </c>
    </row>
    <row r="46" spans="2:18" ht="18" customHeight="1">
      <c r="B46" s="184"/>
      <c r="C46" s="185" t="s">
        <v>41</v>
      </c>
      <c r="D46" s="185"/>
      <c r="E46" s="185"/>
      <c r="F46" s="186"/>
      <c r="G46" s="212"/>
      <c r="H46" s="78"/>
      <c r="I46" s="369">
        <f>SUM(I44:I45)</f>
        <v>0</v>
      </c>
      <c r="J46" s="206">
        <f>SUM(J44:J45)</f>
        <v>0</v>
      </c>
      <c r="L46" s="78"/>
      <c r="M46" s="369">
        <f>SUM(M44:M45)</f>
        <v>0</v>
      </c>
      <c r="N46" s="206">
        <f>SUM(N44:N45)</f>
        <v>0</v>
      </c>
      <c r="Q46" s="369">
        <f>SUM(Q44:Q45)</f>
        <v>0</v>
      </c>
      <c r="R46" s="206">
        <f>SUM(R44:R45)</f>
        <v>0</v>
      </c>
    </row>
    <row r="47" spans="2:18" ht="18.75" customHeight="1">
      <c r="B47" s="150"/>
      <c r="C47" s="166"/>
      <c r="D47" s="166"/>
      <c r="E47" s="166"/>
      <c r="F47" s="166"/>
      <c r="G47" s="166"/>
      <c r="H47" s="78"/>
      <c r="I47" s="343"/>
      <c r="J47" s="344"/>
      <c r="L47" s="78"/>
      <c r="M47" s="343"/>
      <c r="N47" s="344"/>
      <c r="Q47" s="191"/>
      <c r="R47" s="192"/>
    </row>
    <row r="48" spans="2:18" ht="18.75" customHeight="1">
      <c r="B48" s="171" t="s">
        <v>49</v>
      </c>
      <c r="C48" s="193" t="s">
        <v>50</v>
      </c>
      <c r="D48" s="173"/>
      <c r="E48" s="173"/>
      <c r="F48" s="174"/>
      <c r="G48" s="330"/>
      <c r="H48" s="78"/>
      <c r="I48" s="356" t="s">
        <v>32</v>
      </c>
      <c r="J48" s="364" t="s">
        <v>33</v>
      </c>
      <c r="L48" s="78"/>
      <c r="M48" s="356" t="s">
        <v>32</v>
      </c>
      <c r="N48" s="364" t="s">
        <v>33</v>
      </c>
      <c r="Q48" s="199" t="s">
        <v>32</v>
      </c>
      <c r="R48" s="200" t="s">
        <v>33</v>
      </c>
    </row>
    <row r="49" spans="2:18" ht="18.75" customHeight="1">
      <c r="B49" s="194" t="s">
        <v>34</v>
      </c>
      <c r="C49" s="195" t="s">
        <v>51</v>
      </c>
      <c r="D49" s="196"/>
      <c r="E49" s="196"/>
      <c r="F49" s="197"/>
      <c r="G49" s="332"/>
      <c r="H49" s="78"/>
      <c r="I49" s="367">
        <v>0.2</v>
      </c>
      <c r="J49" s="368">
        <f>ROUND(I49*(J38),3)</f>
        <v>0</v>
      </c>
      <c r="L49" s="78"/>
      <c r="M49" s="367">
        <v>0.2</v>
      </c>
      <c r="N49" s="368">
        <f>ROUND(M49*(N38),3)</f>
        <v>0</v>
      </c>
      <c r="Q49" s="203">
        <v>0.2</v>
      </c>
      <c r="R49" s="204">
        <f>ROUND(Q49*(R38),3)</f>
        <v>0</v>
      </c>
    </row>
    <row r="50" spans="2:18" ht="18.75" customHeight="1">
      <c r="B50" s="194" t="s">
        <v>12</v>
      </c>
      <c r="C50" s="195" t="s">
        <v>52</v>
      </c>
      <c r="D50" s="196"/>
      <c r="E50" s="196"/>
      <c r="F50" s="197"/>
      <c r="G50" s="332"/>
      <c r="H50" s="78"/>
      <c r="I50" s="367">
        <v>2.5000000000000001E-2</v>
      </c>
      <c r="J50" s="368">
        <f>ROUND(I50*(J38),3)</f>
        <v>0</v>
      </c>
      <c r="L50" s="78"/>
      <c r="M50" s="367">
        <v>2.5000000000000001E-2</v>
      </c>
      <c r="N50" s="368">
        <f>ROUND(M50*(N38),3)</f>
        <v>0</v>
      </c>
      <c r="Q50" s="203">
        <v>2.4999899999999999E-2</v>
      </c>
      <c r="R50" s="204">
        <f>ROUND(Q50*(R38),3)-0</f>
        <v>0</v>
      </c>
    </row>
    <row r="51" spans="2:18" ht="18.75" customHeight="1">
      <c r="B51" s="194" t="s">
        <v>14</v>
      </c>
      <c r="C51" s="195" t="s">
        <v>53</v>
      </c>
      <c r="D51" s="196"/>
      <c r="E51" s="196"/>
      <c r="F51" s="197"/>
      <c r="G51" s="332"/>
      <c r="H51" s="78"/>
      <c r="I51" s="496">
        <v>0</v>
      </c>
      <c r="J51" s="497">
        <f>ROUND(I51*(J38),3)</f>
        <v>0</v>
      </c>
      <c r="L51" s="78"/>
      <c r="M51" s="496">
        <v>0</v>
      </c>
      <c r="N51" s="497">
        <f>ROUND(M51*(N38),3)</f>
        <v>0</v>
      </c>
      <c r="Q51" s="498">
        <v>0</v>
      </c>
      <c r="R51" s="499">
        <f>ROUND(Q51*(R38),3)</f>
        <v>0</v>
      </c>
    </row>
    <row r="52" spans="2:18" ht="18.75" customHeight="1">
      <c r="B52" s="194" t="s">
        <v>16</v>
      </c>
      <c r="C52" s="195" t="s">
        <v>54</v>
      </c>
      <c r="D52" s="196"/>
      <c r="E52" s="196"/>
      <c r="F52" s="197"/>
      <c r="G52" s="332"/>
      <c r="H52" s="78"/>
      <c r="I52" s="371">
        <v>1.4999999999999999E-2</v>
      </c>
      <c r="J52" s="368">
        <f>ROUND(I52*(J38),3)</f>
        <v>0</v>
      </c>
      <c r="L52" s="78"/>
      <c r="M52" s="371">
        <v>1.4999999999999999E-2</v>
      </c>
      <c r="N52" s="368">
        <f>ROUND(M52*(N38),3)</f>
        <v>0</v>
      </c>
      <c r="Q52" s="207">
        <v>1.4999999999999999E-2</v>
      </c>
      <c r="R52" s="204">
        <f>ROUND(Q52*(R38),3)</f>
        <v>0</v>
      </c>
    </row>
    <row r="53" spans="2:18" ht="18.75" customHeight="1">
      <c r="B53" s="194" t="s">
        <v>20</v>
      </c>
      <c r="C53" s="195" t="s">
        <v>55</v>
      </c>
      <c r="D53" s="196"/>
      <c r="E53" s="196"/>
      <c r="F53" s="197"/>
      <c r="G53" s="332"/>
      <c r="H53" s="78"/>
      <c r="I53" s="367">
        <v>0.01</v>
      </c>
      <c r="J53" s="368">
        <f>ROUND(I53*(J38),3)</f>
        <v>0</v>
      </c>
      <c r="L53" s="78"/>
      <c r="M53" s="367">
        <v>0.01</v>
      </c>
      <c r="N53" s="368">
        <f>ROUND(M53*(N38),3)</f>
        <v>0</v>
      </c>
      <c r="Q53" s="203">
        <v>0.01</v>
      </c>
      <c r="R53" s="204">
        <f>ROUND(Q53*(R38),3)</f>
        <v>0</v>
      </c>
    </row>
    <row r="54" spans="2:18" ht="18.75" customHeight="1">
      <c r="B54" s="194" t="s">
        <v>18</v>
      </c>
      <c r="C54" s="195" t="s">
        <v>56</v>
      </c>
      <c r="D54" s="196"/>
      <c r="E54" s="196"/>
      <c r="F54" s="197"/>
      <c r="G54" s="332"/>
      <c r="H54" s="78"/>
      <c r="I54" s="367">
        <v>6.0000000000000001E-3</v>
      </c>
      <c r="J54" s="368">
        <f>ROUND(I54*(J38),3)</f>
        <v>0</v>
      </c>
      <c r="L54" s="78"/>
      <c r="M54" s="367">
        <v>6.0000000000000001E-3</v>
      </c>
      <c r="N54" s="368">
        <f>ROUND(M54*(N38),3)</f>
        <v>0</v>
      </c>
      <c r="Q54" s="203">
        <v>5.999E-3</v>
      </c>
      <c r="R54" s="204">
        <f>ROUND(Q54*(R38),3)</f>
        <v>0</v>
      </c>
    </row>
    <row r="55" spans="2:18" ht="18.75" customHeight="1">
      <c r="B55" s="194" t="s">
        <v>57</v>
      </c>
      <c r="C55" s="195" t="s">
        <v>58</v>
      </c>
      <c r="D55" s="196"/>
      <c r="E55" s="196"/>
      <c r="F55" s="197"/>
      <c r="G55" s="332"/>
      <c r="H55" s="78"/>
      <c r="I55" s="367">
        <v>2E-3</v>
      </c>
      <c r="J55" s="368">
        <f>ROUND(I55*(J38),3)</f>
        <v>0</v>
      </c>
      <c r="L55" s="78"/>
      <c r="M55" s="367">
        <v>2E-3</v>
      </c>
      <c r="N55" s="368">
        <f>ROUND(M55*(N38),3)</f>
        <v>0</v>
      </c>
      <c r="Q55" s="203">
        <v>2E-3</v>
      </c>
      <c r="R55" s="204">
        <f>ROUND(Q55*(R38),3)</f>
        <v>0</v>
      </c>
    </row>
    <row r="56" spans="2:18" ht="18.75" customHeight="1">
      <c r="B56" s="194" t="s">
        <v>59</v>
      </c>
      <c r="C56" s="195" t="s">
        <v>60</v>
      </c>
      <c r="D56" s="196"/>
      <c r="E56" s="196"/>
      <c r="F56" s="197"/>
      <c r="G56" s="332"/>
      <c r="H56" s="78"/>
      <c r="I56" s="367">
        <v>0.08</v>
      </c>
      <c r="J56" s="368">
        <f>ROUND(I56*(J38),3)</f>
        <v>0</v>
      </c>
      <c r="L56" s="78"/>
      <c r="M56" s="367">
        <v>0.08</v>
      </c>
      <c r="N56" s="368">
        <f>ROUND(M56*(N38),3)</f>
        <v>0</v>
      </c>
      <c r="Q56" s="203">
        <v>0.08</v>
      </c>
      <c r="R56" s="204">
        <f>ROUND(Q56*(R38),3)</f>
        <v>0</v>
      </c>
    </row>
    <row r="57" spans="2:18" ht="18.75" customHeight="1">
      <c r="B57" s="184"/>
      <c r="C57" s="198" t="s">
        <v>61</v>
      </c>
      <c r="D57" s="185"/>
      <c r="E57" s="185"/>
      <c r="F57" s="186"/>
      <c r="G57" s="212"/>
      <c r="H57" s="78"/>
      <c r="I57" s="372">
        <f>SUM(I49:I56)</f>
        <v>0.33800000000000002</v>
      </c>
      <c r="J57" s="370">
        <f>SUM(J49:J56)</f>
        <v>0</v>
      </c>
      <c r="L57" s="78"/>
      <c r="M57" s="372">
        <f>SUM(M49:M56)</f>
        <v>0.33800000000000002</v>
      </c>
      <c r="N57" s="370">
        <f>SUM(N49:N56)</f>
        <v>0</v>
      </c>
      <c r="Q57" s="208">
        <f>SUM(Q49:Q56)</f>
        <v>0.33799889999999999</v>
      </c>
      <c r="R57" s="206">
        <f>SUM(R49:R56)</f>
        <v>0</v>
      </c>
    </row>
    <row r="58" spans="2:18" ht="18.75" customHeight="1">
      <c r="B58" s="211"/>
      <c r="C58" s="212"/>
      <c r="D58" s="212"/>
      <c r="E58" s="212"/>
      <c r="F58" s="212"/>
      <c r="G58" s="212"/>
      <c r="H58" s="78"/>
      <c r="I58" s="341"/>
      <c r="J58" s="342"/>
      <c r="L58" s="78"/>
      <c r="M58" s="341"/>
      <c r="N58" s="342"/>
    </row>
    <row r="59" spans="2:18" ht="18.75" customHeight="1">
      <c r="B59" s="171" t="s">
        <v>62</v>
      </c>
      <c r="C59" s="427" t="s">
        <v>63</v>
      </c>
      <c r="D59" s="215"/>
      <c r="E59" s="215"/>
      <c r="F59" s="216"/>
      <c r="G59" s="330"/>
      <c r="H59" s="382"/>
      <c r="I59" s="270" t="s">
        <v>64</v>
      </c>
      <c r="J59" s="373" t="s">
        <v>65</v>
      </c>
      <c r="L59" s="382"/>
      <c r="M59" s="270" t="s">
        <v>64</v>
      </c>
      <c r="N59" s="373" t="s">
        <v>65</v>
      </c>
      <c r="P59" s="121"/>
      <c r="Q59" s="222" t="s">
        <v>64</v>
      </c>
      <c r="R59" s="223" t="s">
        <v>65</v>
      </c>
    </row>
    <row r="60" spans="2:18" ht="18.75" customHeight="1">
      <c r="B60" s="441" t="s">
        <v>34</v>
      </c>
      <c r="C60" s="442" t="s">
        <v>66</v>
      </c>
      <c r="D60" s="443"/>
      <c r="E60" s="444"/>
      <c r="F60" s="445"/>
      <c r="G60" s="333"/>
      <c r="H60" s="424">
        <v>26</v>
      </c>
      <c r="I60" s="473">
        <v>0</v>
      </c>
      <c r="J60" s="474">
        <f>ROUND(IF(((I60*H60*2)-(6%*I25))&lt;0,0,(I60*H60*2)-(6%*I25)),2)</f>
        <v>0</v>
      </c>
      <c r="L60" s="424">
        <v>26</v>
      </c>
      <c r="M60" s="473">
        <v>0</v>
      </c>
      <c r="N60" s="474">
        <f>ROUND(IF(((M60*L60*2)-(6%*M25))&lt;0,0,(M60*L60*2)-(6%*M25)),2)</f>
        <v>0</v>
      </c>
      <c r="P60" s="339">
        <v>26</v>
      </c>
      <c r="Q60" s="476">
        <v>0</v>
      </c>
      <c r="R60" s="477">
        <f>ROUND(IF(((Q60*P60*2)-(6%*Q25))&lt;0,0,(Q60*P60*2)-(6%*Q25)),2)</f>
        <v>0</v>
      </c>
    </row>
    <row r="61" spans="2:18" ht="18.75" customHeight="1">
      <c r="B61" s="441" t="s">
        <v>12</v>
      </c>
      <c r="C61" s="514" t="s">
        <v>67</v>
      </c>
      <c r="D61" s="218"/>
      <c r="E61" s="217"/>
      <c r="F61" s="219"/>
      <c r="G61" s="333"/>
      <c r="H61" s="425">
        <v>26</v>
      </c>
      <c r="I61" s="473">
        <v>0</v>
      </c>
      <c r="J61" s="474">
        <f>ROUND((I61*H61*0.8),2)</f>
        <v>0</v>
      </c>
      <c r="L61" s="425">
        <v>26</v>
      </c>
      <c r="M61" s="473">
        <v>0</v>
      </c>
      <c r="N61" s="474">
        <f>ROUND((M61*L61*0.8),2)</f>
        <v>0</v>
      </c>
      <c r="P61" s="340">
        <v>26</v>
      </c>
      <c r="Q61" s="476">
        <v>0</v>
      </c>
      <c r="R61" s="477">
        <f>ROUND((Q61*P61*0.8),2)</f>
        <v>0</v>
      </c>
    </row>
    <row r="62" spans="2:18" ht="18.75" customHeight="1">
      <c r="B62" s="180" t="s">
        <v>14</v>
      </c>
      <c r="C62" s="181" t="s">
        <v>68</v>
      </c>
      <c r="D62" s="196"/>
      <c r="E62" s="196"/>
      <c r="F62" s="197"/>
      <c r="G62" s="332"/>
      <c r="H62" s="78"/>
      <c r="I62" s="475"/>
      <c r="J62" s="459">
        <v>0</v>
      </c>
      <c r="L62" s="78"/>
      <c r="M62" s="475"/>
      <c r="N62" s="459">
        <v>0</v>
      </c>
      <c r="P62" s="121"/>
      <c r="Q62" s="478"/>
      <c r="R62" s="479">
        <v>0</v>
      </c>
    </row>
    <row r="63" spans="2:18" ht="18.75" customHeight="1">
      <c r="B63" s="180" t="s">
        <v>16</v>
      </c>
      <c r="C63" s="181" t="s">
        <v>69</v>
      </c>
      <c r="D63" s="196"/>
      <c r="E63" s="196"/>
      <c r="F63" s="197"/>
      <c r="G63" s="332"/>
      <c r="H63" s="78"/>
      <c r="I63" s="475"/>
      <c r="J63" s="512">
        <v>0</v>
      </c>
      <c r="K63" s="446"/>
      <c r="L63" s="447"/>
      <c r="M63" s="513"/>
      <c r="N63" s="512">
        <v>0</v>
      </c>
      <c r="O63" s="446"/>
      <c r="P63" s="447"/>
      <c r="Q63" s="513"/>
      <c r="R63" s="512">
        <v>0</v>
      </c>
    </row>
    <row r="64" spans="2:18" ht="18.75" customHeight="1">
      <c r="B64" s="180" t="s">
        <v>70</v>
      </c>
      <c r="C64" s="181" t="s">
        <v>71</v>
      </c>
      <c r="D64" s="196"/>
      <c r="E64" s="196"/>
      <c r="F64" s="197"/>
      <c r="G64" s="332"/>
      <c r="H64" s="78"/>
      <c r="I64" s="475"/>
      <c r="J64" s="459">
        <v>0</v>
      </c>
      <c r="L64" s="78"/>
      <c r="M64" s="475"/>
      <c r="N64" s="459">
        <v>0</v>
      </c>
      <c r="P64" s="121"/>
      <c r="Q64" s="478"/>
      <c r="R64" s="479">
        <v>0</v>
      </c>
    </row>
    <row r="65" spans="2:21" ht="18.75" customHeight="1">
      <c r="B65" s="180" t="s">
        <v>18</v>
      </c>
      <c r="C65" s="181" t="s">
        <v>72</v>
      </c>
      <c r="D65" s="196"/>
      <c r="E65" s="196"/>
      <c r="F65" s="197"/>
      <c r="G65" s="332"/>
      <c r="H65" s="78"/>
      <c r="I65" s="475"/>
      <c r="J65" s="459">
        <v>0</v>
      </c>
      <c r="L65" s="78"/>
      <c r="M65" s="475"/>
      <c r="N65" s="459">
        <v>0</v>
      </c>
      <c r="P65" s="121"/>
      <c r="Q65" s="478"/>
      <c r="R65" s="479">
        <v>0</v>
      </c>
    </row>
    <row r="66" spans="2:21" ht="18.75" customHeight="1">
      <c r="B66" s="180" t="s">
        <v>57</v>
      </c>
      <c r="C66" s="181" t="s">
        <v>40</v>
      </c>
      <c r="D66" s="196"/>
      <c r="E66" s="196"/>
      <c r="F66" s="197"/>
      <c r="G66" s="332"/>
      <c r="H66" s="78"/>
      <c r="I66" s="475"/>
      <c r="J66" s="459">
        <v>0</v>
      </c>
      <c r="L66" s="78"/>
      <c r="M66" s="475"/>
      <c r="N66" s="459">
        <v>0</v>
      </c>
      <c r="P66" s="121"/>
      <c r="Q66" s="480"/>
      <c r="R66" s="479">
        <v>0</v>
      </c>
    </row>
    <row r="67" spans="2:21" ht="18.75" customHeight="1">
      <c r="B67" s="184"/>
      <c r="C67" s="608" t="s">
        <v>61</v>
      </c>
      <c r="D67" s="609"/>
      <c r="E67" s="609"/>
      <c r="F67" s="610"/>
      <c r="G67" s="212"/>
      <c r="H67" s="78"/>
      <c r="I67" s="370"/>
      <c r="J67" s="370">
        <f>SUM(J60:J66)</f>
        <v>0</v>
      </c>
      <c r="L67" s="78"/>
      <c r="M67" s="370"/>
      <c r="N67" s="370">
        <f>SUM(N60:N66)</f>
        <v>0</v>
      </c>
      <c r="P67" s="121"/>
      <c r="Q67" s="206"/>
      <c r="R67" s="206">
        <f>SUM(R60:R66)</f>
        <v>0</v>
      </c>
      <c r="U67" s="225"/>
    </row>
    <row r="68" spans="2:21" ht="18.75" customHeight="1">
      <c r="B68" s="211"/>
      <c r="C68" s="212"/>
      <c r="D68" s="212"/>
      <c r="E68" s="212"/>
      <c r="F68" s="212"/>
      <c r="G68" s="212"/>
      <c r="H68" s="78"/>
      <c r="I68" s="353"/>
      <c r="J68" s="353"/>
      <c r="L68" s="78"/>
      <c r="M68" s="353"/>
      <c r="N68" s="353"/>
      <c r="P68" s="121"/>
      <c r="Q68" s="225"/>
      <c r="R68" s="225"/>
      <c r="U68" s="225"/>
    </row>
    <row r="69" spans="2:21" ht="18.75" customHeight="1">
      <c r="B69" s="233" t="s">
        <v>73</v>
      </c>
      <c r="C69" s="232"/>
      <c r="D69" s="232"/>
      <c r="E69" s="232"/>
      <c r="F69" s="231"/>
      <c r="G69" s="334"/>
      <c r="H69" s="78"/>
      <c r="I69" s="353"/>
      <c r="J69" s="353"/>
      <c r="L69" s="78"/>
      <c r="M69" s="353"/>
      <c r="N69" s="353"/>
      <c r="U69" s="225"/>
    </row>
    <row r="70" spans="2:21" ht="18.75" customHeight="1">
      <c r="B70" s="230">
        <v>2</v>
      </c>
      <c r="C70" s="215" t="s">
        <v>43</v>
      </c>
      <c r="D70" s="215"/>
      <c r="E70" s="215"/>
      <c r="F70" s="216"/>
      <c r="G70" s="330"/>
      <c r="H70" s="78"/>
      <c r="I70" s="356" t="s">
        <v>32</v>
      </c>
      <c r="J70" s="364" t="s">
        <v>33</v>
      </c>
      <c r="L70" s="78"/>
      <c r="M70" s="356" t="s">
        <v>32</v>
      </c>
      <c r="N70" s="364" t="s">
        <v>33</v>
      </c>
      <c r="Q70" s="199" t="s">
        <v>32</v>
      </c>
      <c r="R70" s="200" t="s">
        <v>33</v>
      </c>
      <c r="U70" s="225"/>
    </row>
    <row r="71" spans="2:21" ht="18.75" customHeight="1">
      <c r="B71" s="229" t="s">
        <v>74</v>
      </c>
      <c r="C71" s="228" t="str">
        <f>C43</f>
        <v>Férias + Adicional de Férias = (Rem/3/12) 12,10%</v>
      </c>
      <c r="D71" s="227"/>
      <c r="E71" s="227"/>
      <c r="F71" s="226"/>
      <c r="G71" s="332"/>
      <c r="H71" s="78"/>
      <c r="I71" s="365">
        <f>I46</f>
        <v>0</v>
      </c>
      <c r="J71" s="366">
        <f>ROUND(J46,2)</f>
        <v>0</v>
      </c>
      <c r="L71" s="78"/>
      <c r="M71" s="365">
        <f>M46</f>
        <v>0</v>
      </c>
      <c r="N71" s="366">
        <f>ROUND(N46,2)</f>
        <v>0</v>
      </c>
      <c r="Q71" s="201">
        <f>Q46</f>
        <v>0</v>
      </c>
      <c r="R71" s="202">
        <f>ROUND(R46,2)</f>
        <v>0</v>
      </c>
      <c r="U71" s="225"/>
    </row>
    <row r="72" spans="2:21" ht="18.75" customHeight="1">
      <c r="B72" s="194" t="s">
        <v>75</v>
      </c>
      <c r="C72" s="195" t="str">
        <f>C48</f>
        <v>Encargos Previdenciários (GPS), Fundo de Garantia por Tempo de Serviço (FGTS) e outras contribuições</v>
      </c>
      <c r="D72" s="196"/>
      <c r="E72" s="196"/>
      <c r="F72" s="197"/>
      <c r="G72" s="332"/>
      <c r="H72" s="78"/>
      <c r="I72" s="367">
        <f>I57</f>
        <v>0.33800000000000002</v>
      </c>
      <c r="J72" s="368">
        <f>ROUND(J57,2)</f>
        <v>0</v>
      </c>
      <c r="L72" s="78"/>
      <c r="M72" s="367">
        <f>M57</f>
        <v>0.33800000000000002</v>
      </c>
      <c r="N72" s="368">
        <f>ROUND(N57,2)</f>
        <v>0</v>
      </c>
      <c r="Q72" s="203">
        <f>Q57</f>
        <v>0.33799889999999999</v>
      </c>
      <c r="R72" s="204">
        <f>ROUND(R57,2)</f>
        <v>0</v>
      </c>
      <c r="U72" s="225"/>
    </row>
    <row r="73" spans="2:21" ht="18.75" customHeight="1">
      <c r="B73" s="194" t="s">
        <v>76</v>
      </c>
      <c r="C73" s="195" t="str">
        <f>C59</f>
        <v>Benefícios Mensais e Diários</v>
      </c>
      <c r="D73" s="196"/>
      <c r="E73" s="196"/>
      <c r="F73" s="197"/>
      <c r="G73" s="332"/>
      <c r="H73" s="78"/>
      <c r="I73" s="367"/>
      <c r="J73" s="368">
        <f>ROUND(J67,2)</f>
        <v>0</v>
      </c>
      <c r="L73" s="78"/>
      <c r="M73" s="367"/>
      <c r="N73" s="368">
        <f>ROUND(N67,2)</f>
        <v>0</v>
      </c>
      <c r="Q73" s="203"/>
      <c r="R73" s="204">
        <f>ROUND(R67,2)</f>
        <v>0</v>
      </c>
      <c r="U73" s="225"/>
    </row>
    <row r="74" spans="2:21" ht="18.75" customHeight="1">
      <c r="B74" s="184"/>
      <c r="C74" s="185" t="s">
        <v>41</v>
      </c>
      <c r="D74" s="185"/>
      <c r="E74" s="185"/>
      <c r="F74" s="186"/>
      <c r="G74" s="212"/>
      <c r="H74" s="78"/>
      <c r="I74" s="369"/>
      <c r="J74" s="370">
        <f>SUM(J71:J73)</f>
        <v>0</v>
      </c>
      <c r="L74" s="78"/>
      <c r="M74" s="369"/>
      <c r="N74" s="370">
        <f>SUM(N71:N73)</f>
        <v>0</v>
      </c>
      <c r="Q74" s="205"/>
      <c r="R74" s="206">
        <f>SUM(R71:R73)</f>
        <v>0</v>
      </c>
      <c r="U74" s="225"/>
    </row>
    <row r="75" spans="2:21" ht="18.75" customHeight="1">
      <c r="B75" s="211"/>
      <c r="C75" s="212"/>
      <c r="D75" s="212"/>
      <c r="E75" s="212"/>
      <c r="F75" s="212"/>
      <c r="G75" s="212"/>
      <c r="H75" s="78"/>
      <c r="I75" s="354"/>
      <c r="J75" s="355"/>
      <c r="L75" s="78"/>
      <c r="M75" s="354"/>
      <c r="N75" s="355"/>
      <c r="U75" s="225"/>
    </row>
    <row r="76" spans="2:21" ht="18.75" customHeight="1">
      <c r="B76" s="167" t="s">
        <v>77</v>
      </c>
      <c r="C76" s="234" t="s">
        <v>78</v>
      </c>
      <c r="D76" s="235"/>
      <c r="E76" s="235"/>
      <c r="F76" s="236"/>
      <c r="G76" s="335"/>
      <c r="H76" s="78"/>
      <c r="I76" s="354"/>
      <c r="J76" s="355"/>
      <c r="L76" s="78"/>
      <c r="M76" s="354"/>
      <c r="N76" s="355"/>
      <c r="U76" s="225"/>
    </row>
    <row r="77" spans="2:21" ht="18.75" customHeight="1">
      <c r="B77" s="237">
        <v>3</v>
      </c>
      <c r="C77" s="173" t="s">
        <v>79</v>
      </c>
      <c r="D77" s="173"/>
      <c r="E77" s="173"/>
      <c r="F77" s="174"/>
      <c r="G77" s="330"/>
      <c r="H77" s="78"/>
      <c r="I77" s="356" t="s">
        <v>32</v>
      </c>
      <c r="J77" s="364" t="s">
        <v>33</v>
      </c>
      <c r="L77" s="78"/>
      <c r="M77" s="356" t="s">
        <v>32</v>
      </c>
      <c r="N77" s="364" t="s">
        <v>33</v>
      </c>
      <c r="Q77" s="199" t="s">
        <v>32</v>
      </c>
      <c r="R77" s="151" t="s">
        <v>33</v>
      </c>
      <c r="U77" s="225"/>
    </row>
    <row r="78" spans="2:21" ht="18.75" customHeight="1">
      <c r="B78" s="229" t="s">
        <v>34</v>
      </c>
      <c r="C78" s="176" t="s">
        <v>80</v>
      </c>
      <c r="D78" s="228"/>
      <c r="E78" s="228"/>
      <c r="F78" s="226"/>
      <c r="G78" s="332"/>
      <c r="H78" s="78"/>
      <c r="I78" s="481">
        <v>0</v>
      </c>
      <c r="J78" s="482">
        <f>ROUND(I78*J38,2)</f>
        <v>0</v>
      </c>
      <c r="L78" s="78"/>
      <c r="M78" s="481">
        <v>0</v>
      </c>
      <c r="N78" s="482">
        <f>ROUND(M78*N38,2)</f>
        <v>0</v>
      </c>
      <c r="Q78" s="483">
        <v>0</v>
      </c>
      <c r="R78" s="489">
        <f>ROUND(Q78*R$38,2)</f>
        <v>0</v>
      </c>
      <c r="U78" s="225"/>
    </row>
    <row r="79" spans="2:21" ht="18.75" customHeight="1">
      <c r="B79" s="194" t="s">
        <v>12</v>
      </c>
      <c r="C79" s="181" t="s">
        <v>81</v>
      </c>
      <c r="D79" s="195"/>
      <c r="E79" s="195"/>
      <c r="F79" s="197"/>
      <c r="G79" s="332"/>
      <c r="H79" s="78"/>
      <c r="I79" s="461">
        <f>I78*I56</f>
        <v>0</v>
      </c>
      <c r="J79" s="459">
        <f>ROUND(I79*J38,2)</f>
        <v>0</v>
      </c>
      <c r="L79" s="78"/>
      <c r="M79" s="461">
        <f>M78*M56</f>
        <v>0</v>
      </c>
      <c r="N79" s="459">
        <f>ROUND(M79*N38,2)</f>
        <v>0</v>
      </c>
      <c r="Q79" s="484">
        <f>Q78*Q56</f>
        <v>0</v>
      </c>
      <c r="R79" s="490">
        <f>ROUND(Q79*R$38,2)</f>
        <v>0</v>
      </c>
      <c r="U79" s="225"/>
    </row>
    <row r="80" spans="2:21" ht="18.75" customHeight="1">
      <c r="B80" s="194" t="s">
        <v>14</v>
      </c>
      <c r="C80" s="181" t="s">
        <v>82</v>
      </c>
      <c r="D80" s="195"/>
      <c r="E80" s="195"/>
      <c r="F80" s="197"/>
      <c r="G80" s="332"/>
      <c r="H80" s="78"/>
      <c r="I80" s="461">
        <v>0</v>
      </c>
      <c r="J80" s="459">
        <f>ROUND(I80*J38,2)</f>
        <v>0</v>
      </c>
      <c r="L80" s="78"/>
      <c r="M80" s="461">
        <v>0</v>
      </c>
      <c r="N80" s="459">
        <f>ROUND(M80*N38,2)</f>
        <v>0</v>
      </c>
      <c r="Q80" s="484">
        <v>0</v>
      </c>
      <c r="R80" s="459">
        <f>ROUND(Q80*R38,2)</f>
        <v>0</v>
      </c>
      <c r="U80" s="225"/>
    </row>
    <row r="81" spans="2:21" ht="18.75" customHeight="1">
      <c r="B81" s="194" t="s">
        <v>16</v>
      </c>
      <c r="C81" s="181" t="s">
        <v>83</v>
      </c>
      <c r="D81" s="195"/>
      <c r="E81" s="195"/>
      <c r="F81" s="197"/>
      <c r="G81" s="332"/>
      <c r="H81" s="78"/>
      <c r="I81" s="461">
        <v>0</v>
      </c>
      <c r="J81" s="459">
        <f>ROUND(I81*J38,2)</f>
        <v>0</v>
      </c>
      <c r="L81" s="78"/>
      <c r="M81" s="461">
        <v>0</v>
      </c>
      <c r="N81" s="459">
        <f>ROUND(M81*N38,2)</f>
        <v>0</v>
      </c>
      <c r="Q81" s="484">
        <v>0</v>
      </c>
      <c r="R81" s="490">
        <f>ROUND(Q81*R$38,2)</f>
        <v>0</v>
      </c>
      <c r="U81" s="225"/>
    </row>
    <row r="82" spans="2:21" ht="18.75" customHeight="1">
      <c r="B82" s="194" t="s">
        <v>20</v>
      </c>
      <c r="C82" s="181" t="s">
        <v>84</v>
      </c>
      <c r="D82" s="195"/>
      <c r="E82" s="195"/>
      <c r="F82" s="197"/>
      <c r="G82" s="332"/>
      <c r="H82" s="78"/>
      <c r="I82" s="461">
        <f>I81*I57</f>
        <v>0</v>
      </c>
      <c r="J82" s="459">
        <f>ROUND(I82*J38,2)</f>
        <v>0</v>
      </c>
      <c r="L82" s="78"/>
      <c r="M82" s="461">
        <f>M81*M57</f>
        <v>0</v>
      </c>
      <c r="N82" s="459">
        <f>ROUND(M82*N38,2)</f>
        <v>0</v>
      </c>
      <c r="Q82" s="484">
        <f>(Q81*Q57)</f>
        <v>0</v>
      </c>
      <c r="R82" s="490">
        <f>ROUND(Q82*R$38,2)</f>
        <v>0</v>
      </c>
      <c r="U82" s="225"/>
    </row>
    <row r="83" spans="2:21" ht="18.75" customHeight="1">
      <c r="B83" s="238" t="s">
        <v>18</v>
      </c>
      <c r="C83" s="181" t="s">
        <v>85</v>
      </c>
      <c r="D83" s="239"/>
      <c r="E83" s="239"/>
      <c r="F83" s="221"/>
      <c r="G83" s="332"/>
      <c r="H83" s="78"/>
      <c r="I83" s="458">
        <v>0</v>
      </c>
      <c r="J83" s="459">
        <f>ROUND(I83*J38,2)</f>
        <v>0</v>
      </c>
      <c r="L83" s="78"/>
      <c r="M83" s="458">
        <v>0</v>
      </c>
      <c r="N83" s="459">
        <f>ROUND(M83*N38,2)</f>
        <v>0</v>
      </c>
      <c r="Q83" s="438">
        <v>0</v>
      </c>
      <c r="R83" s="435">
        <f>ROUND(Q83*R$38,2)</f>
        <v>0</v>
      </c>
      <c r="U83" s="225"/>
    </row>
    <row r="84" spans="2:21" ht="18.75" customHeight="1">
      <c r="B84" s="184"/>
      <c r="C84" s="185" t="s">
        <v>41</v>
      </c>
      <c r="D84" s="185"/>
      <c r="E84" s="185"/>
      <c r="F84" s="186"/>
      <c r="G84" s="212"/>
      <c r="H84" s="78"/>
      <c r="I84" s="369">
        <f>SUM(I78:I83)</f>
        <v>0</v>
      </c>
      <c r="J84" s="370">
        <f>SUM(J78:J83)</f>
        <v>0</v>
      </c>
      <c r="L84" s="78"/>
      <c r="M84" s="369">
        <f>SUM(M78:M83)</f>
        <v>0</v>
      </c>
      <c r="N84" s="370">
        <f>SUM(N78:N83)</f>
        <v>0</v>
      </c>
      <c r="Q84" s="205">
        <f>SUM(Q78:Q83)</f>
        <v>0</v>
      </c>
      <c r="R84" s="224">
        <f>SUM(R78:R83)</f>
        <v>0</v>
      </c>
      <c r="U84" s="225"/>
    </row>
    <row r="85" spans="2:21" ht="18.75" customHeight="1">
      <c r="B85" s="211"/>
      <c r="C85" s="212"/>
      <c r="D85" s="212"/>
      <c r="E85" s="212"/>
      <c r="F85" s="212"/>
      <c r="G85" s="212"/>
      <c r="H85" s="78"/>
      <c r="I85" s="354"/>
      <c r="J85" s="355"/>
      <c r="L85" s="78"/>
      <c r="M85" s="354"/>
      <c r="N85" s="355"/>
      <c r="U85" s="225"/>
    </row>
    <row r="86" spans="2:21" ht="18.75" customHeight="1">
      <c r="B86" s="167" t="s">
        <v>86</v>
      </c>
      <c r="C86" s="234" t="s">
        <v>87</v>
      </c>
      <c r="D86" s="241"/>
      <c r="E86" s="241"/>
      <c r="F86" s="242"/>
      <c r="G86" s="329"/>
      <c r="H86" s="78"/>
      <c r="I86" s="354"/>
      <c r="J86" s="355"/>
      <c r="L86" s="78"/>
      <c r="M86" s="354"/>
      <c r="N86" s="355"/>
      <c r="Q86" s="439"/>
      <c r="R86" s="440"/>
      <c r="U86" s="225"/>
    </row>
    <row r="87" spans="2:21" ht="18.75" customHeight="1">
      <c r="B87" s="426" t="s">
        <v>88</v>
      </c>
      <c r="C87" s="427" t="s">
        <v>89</v>
      </c>
      <c r="D87" s="215"/>
      <c r="E87" s="215"/>
      <c r="F87" s="216"/>
      <c r="G87" s="330"/>
      <c r="H87" s="78"/>
      <c r="I87" s="508" t="s">
        <v>32</v>
      </c>
      <c r="J87" s="364" t="s">
        <v>33</v>
      </c>
      <c r="L87" s="78"/>
      <c r="M87" s="508" t="s">
        <v>32</v>
      </c>
      <c r="N87" s="364" t="s">
        <v>33</v>
      </c>
      <c r="Q87" s="434" t="s">
        <v>32</v>
      </c>
      <c r="R87" s="152" t="s">
        <v>33</v>
      </c>
      <c r="U87" s="225"/>
    </row>
    <row r="88" spans="2:21" ht="18.75" customHeight="1">
      <c r="B88" s="229" t="s">
        <v>34</v>
      </c>
      <c r="C88" s="228" t="s">
        <v>90</v>
      </c>
      <c r="D88" s="227"/>
      <c r="E88" s="227"/>
      <c r="F88" s="226"/>
      <c r="G88" s="332"/>
      <c r="H88" s="78"/>
      <c r="I88" s="485">
        <v>0</v>
      </c>
      <c r="J88" s="491">
        <f>I88*J38</f>
        <v>0</v>
      </c>
      <c r="L88" s="488"/>
      <c r="M88" s="505">
        <v>0</v>
      </c>
      <c r="N88" s="506">
        <f>M88*N38</f>
        <v>0</v>
      </c>
      <c r="Q88" s="486">
        <v>0</v>
      </c>
      <c r="R88" s="509">
        <f>Q88*R38</f>
        <v>0</v>
      </c>
      <c r="U88" s="225"/>
    </row>
    <row r="89" spans="2:21" ht="18.75" customHeight="1">
      <c r="B89" s="194" t="s">
        <v>12</v>
      </c>
      <c r="C89" s="195" t="s">
        <v>91</v>
      </c>
      <c r="D89" s="196"/>
      <c r="E89" s="196"/>
      <c r="F89" s="197"/>
      <c r="G89" s="332"/>
      <c r="H89" s="78"/>
      <c r="I89" s="485">
        <v>0</v>
      </c>
      <c r="J89" s="491">
        <f>ROUND(I89*J38,2)</f>
        <v>0</v>
      </c>
      <c r="L89" s="488"/>
      <c r="M89" s="505">
        <v>0</v>
      </c>
      <c r="N89" s="506">
        <f>ROUND(M89*N38,2)</f>
        <v>0</v>
      </c>
      <c r="Q89" s="486">
        <v>0</v>
      </c>
      <c r="R89" s="510">
        <f>ROUND(Q89*R38,2)</f>
        <v>0</v>
      </c>
      <c r="U89" s="225"/>
    </row>
    <row r="90" spans="2:21" ht="18.75" customHeight="1">
      <c r="B90" s="194" t="s">
        <v>14</v>
      </c>
      <c r="C90" s="195" t="s">
        <v>92</v>
      </c>
      <c r="D90" s="196"/>
      <c r="E90" s="196"/>
      <c r="F90" s="197"/>
      <c r="G90" s="332"/>
      <c r="H90" s="78"/>
      <c r="I90" s="485">
        <v>0</v>
      </c>
      <c r="J90" s="491">
        <f>ROUND(I90*J38,2)</f>
        <v>0</v>
      </c>
      <c r="L90" s="488"/>
      <c r="M90" s="505">
        <v>0</v>
      </c>
      <c r="N90" s="506">
        <f>ROUND(M90*N38,2)</f>
        <v>0</v>
      </c>
      <c r="Q90" s="486">
        <v>0</v>
      </c>
      <c r="R90" s="510">
        <f>ROUND(Q90*R38,2)</f>
        <v>0</v>
      </c>
      <c r="U90" s="225"/>
    </row>
    <row r="91" spans="2:21" ht="18.75" customHeight="1">
      <c r="B91" s="194" t="s">
        <v>16</v>
      </c>
      <c r="C91" s="181" t="s">
        <v>93</v>
      </c>
      <c r="D91" s="196"/>
      <c r="E91" s="196"/>
      <c r="F91" s="197"/>
      <c r="G91" s="332"/>
      <c r="H91" s="78"/>
      <c r="I91" s="485">
        <v>0</v>
      </c>
      <c r="J91" s="491">
        <f>ROUND(I91*J38,2)</f>
        <v>0</v>
      </c>
      <c r="L91" s="488"/>
      <c r="M91" s="505">
        <v>0</v>
      </c>
      <c r="N91" s="506">
        <f>ROUND(M91*N38,2)</f>
        <v>0</v>
      </c>
      <c r="Q91" s="486">
        <v>0</v>
      </c>
      <c r="R91" s="510">
        <f>ROUND(Q91*R38,2)</f>
        <v>0</v>
      </c>
      <c r="U91" s="225"/>
    </row>
    <row r="92" spans="2:21" ht="18.75" customHeight="1">
      <c r="B92" s="194" t="s">
        <v>20</v>
      </c>
      <c r="C92" s="181" t="s">
        <v>94</v>
      </c>
      <c r="D92" s="196"/>
      <c r="E92" s="196"/>
      <c r="F92" s="197"/>
      <c r="G92" s="332"/>
      <c r="H92" s="78"/>
      <c r="I92" s="485">
        <v>0</v>
      </c>
      <c r="J92" s="491">
        <f>ROUND(I92*J38,2)</f>
        <v>0</v>
      </c>
      <c r="L92" s="488"/>
      <c r="M92" s="505">
        <v>0</v>
      </c>
      <c r="N92" s="506">
        <f>ROUND(M92*N38,2)</f>
        <v>0</v>
      </c>
      <c r="Q92" s="486">
        <v>0</v>
      </c>
      <c r="R92" s="510">
        <f>ROUND(Q92*R38,2)</f>
        <v>0</v>
      </c>
      <c r="U92" s="225"/>
    </row>
    <row r="93" spans="2:21" ht="18.75" customHeight="1">
      <c r="B93" s="194" t="s">
        <v>18</v>
      </c>
      <c r="C93" s="181" t="s">
        <v>95</v>
      </c>
      <c r="D93" s="454"/>
      <c r="E93" s="454"/>
      <c r="F93" s="455"/>
      <c r="G93" s="332"/>
      <c r="H93" s="78"/>
      <c r="I93" s="485">
        <v>0</v>
      </c>
      <c r="J93" s="491">
        <f>I93*J38</f>
        <v>0</v>
      </c>
      <c r="L93" s="488"/>
      <c r="M93" s="505">
        <v>0</v>
      </c>
      <c r="N93" s="491">
        <f>M93*N38</f>
        <v>0</v>
      </c>
      <c r="Q93" s="486">
        <v>0</v>
      </c>
      <c r="R93" s="510">
        <f>Q93*R38</f>
        <v>0</v>
      </c>
      <c r="U93" s="225"/>
    </row>
    <row r="94" spans="2:21" ht="18.75" customHeight="1">
      <c r="B94" s="238" t="s">
        <v>57</v>
      </c>
      <c r="C94" s="456" t="s">
        <v>95</v>
      </c>
      <c r="D94" s="220"/>
      <c r="E94" s="220"/>
      <c r="F94" s="221"/>
      <c r="G94" s="332"/>
      <c r="H94" s="78"/>
      <c r="I94" s="485">
        <v>0</v>
      </c>
      <c r="J94" s="492">
        <f>ROUND(I94*J38,2)</f>
        <v>0</v>
      </c>
      <c r="L94" s="488"/>
      <c r="M94" s="505">
        <v>0</v>
      </c>
      <c r="N94" s="507">
        <f>ROUND(M94*N38,2)</f>
        <v>0</v>
      </c>
      <c r="Q94" s="486">
        <v>0</v>
      </c>
      <c r="R94" s="511">
        <f>ROUND(Q94*R38,2)</f>
        <v>0</v>
      </c>
      <c r="U94" s="225"/>
    </row>
    <row r="95" spans="2:21" ht="18.75" customHeight="1">
      <c r="B95" s="428"/>
      <c r="C95" s="429" t="s">
        <v>41</v>
      </c>
      <c r="D95" s="429"/>
      <c r="E95" s="429"/>
      <c r="F95" s="430"/>
      <c r="G95" s="212"/>
      <c r="H95" s="78"/>
      <c r="I95" s="369">
        <f>SUM(I88:I94)</f>
        <v>0</v>
      </c>
      <c r="J95" s="518">
        <f>SUM(J88:J94)</f>
        <v>0</v>
      </c>
      <c r="L95" s="78"/>
      <c r="M95" s="369">
        <f>SUM(M88:M94)</f>
        <v>0</v>
      </c>
      <c r="N95" s="518">
        <f>SUM(N88:N94)</f>
        <v>0</v>
      </c>
      <c r="Q95" s="205">
        <f>SUM(Q88:Q94)</f>
        <v>0</v>
      </c>
      <c r="R95" s="517">
        <f>SUM(R88:R94)</f>
        <v>0</v>
      </c>
      <c r="U95" s="225"/>
    </row>
    <row r="96" spans="2:21" ht="18.75" customHeight="1">
      <c r="B96" s="211"/>
      <c r="C96" s="212"/>
      <c r="D96" s="212"/>
      <c r="E96" s="212"/>
      <c r="F96" s="212"/>
      <c r="G96" s="212"/>
      <c r="H96" s="78"/>
      <c r="I96" s="341"/>
      <c r="J96" s="342"/>
      <c r="L96" s="78"/>
      <c r="M96" s="341"/>
      <c r="N96" s="342"/>
      <c r="U96" s="225"/>
    </row>
    <row r="97" spans="2:21" ht="18.75" customHeight="1">
      <c r="B97" s="171" t="s">
        <v>96</v>
      </c>
      <c r="C97" s="576" t="s">
        <v>97</v>
      </c>
      <c r="D97" s="577"/>
      <c r="E97" s="577"/>
      <c r="F97" s="578"/>
      <c r="G97" s="330"/>
      <c r="H97" s="78"/>
      <c r="I97" s="356" t="s">
        <v>32</v>
      </c>
      <c r="J97" s="357" t="s">
        <v>98</v>
      </c>
      <c r="L97" s="78"/>
      <c r="M97" s="356" t="s">
        <v>32</v>
      </c>
      <c r="N97" s="357" t="s">
        <v>98</v>
      </c>
      <c r="Q97" s="199" t="s">
        <v>32</v>
      </c>
      <c r="R97" s="246" t="s">
        <v>98</v>
      </c>
      <c r="U97" s="225"/>
    </row>
    <row r="98" spans="2:21" ht="18.75" customHeight="1">
      <c r="B98" s="194" t="s">
        <v>34</v>
      </c>
      <c r="C98" s="228" t="s">
        <v>99</v>
      </c>
      <c r="D98" s="245"/>
      <c r="E98" s="196"/>
      <c r="F98" s="197"/>
      <c r="G98" s="332"/>
      <c r="H98" s="78"/>
      <c r="I98" s="358">
        <v>0</v>
      </c>
      <c r="J98" s="376">
        <f>I98*J38</f>
        <v>0</v>
      </c>
      <c r="L98" s="78"/>
      <c r="M98" s="358">
        <v>0</v>
      </c>
      <c r="N98" s="376">
        <f>M98*N38</f>
        <v>0</v>
      </c>
      <c r="Q98" s="247">
        <v>0</v>
      </c>
      <c r="R98" s="376">
        <f>Q98*R38</f>
        <v>0</v>
      </c>
      <c r="U98" s="225"/>
    </row>
    <row r="99" spans="2:21" ht="18.75" customHeight="1">
      <c r="B99" s="184"/>
      <c r="C99" s="198" t="s">
        <v>61</v>
      </c>
      <c r="D99" s="185"/>
      <c r="E99" s="185"/>
      <c r="F99" s="186"/>
      <c r="G99" s="212"/>
      <c r="H99" s="78"/>
      <c r="I99" s="377"/>
      <c r="J99" s="378">
        <f>J98</f>
        <v>0</v>
      </c>
      <c r="L99" s="78"/>
      <c r="M99" s="377"/>
      <c r="N99" s="378">
        <f>N98</f>
        <v>0</v>
      </c>
      <c r="Q99" s="248"/>
      <c r="R99" s="249">
        <f>R98</f>
        <v>0</v>
      </c>
      <c r="U99" s="225"/>
    </row>
    <row r="100" spans="2:21" ht="18.75" customHeight="1">
      <c r="B100" s="211"/>
      <c r="C100" s="457" t="s">
        <v>100</v>
      </c>
      <c r="D100" s="212"/>
      <c r="E100" s="212"/>
      <c r="F100" s="212"/>
      <c r="G100" s="212"/>
      <c r="H100" s="78"/>
      <c r="I100" s="379"/>
      <c r="J100" s="380"/>
      <c r="L100" s="78"/>
      <c r="M100" s="379"/>
      <c r="N100" s="380"/>
      <c r="U100" s="225"/>
    </row>
    <row r="101" spans="2:21" ht="18.75" customHeight="1">
      <c r="B101" s="233" t="s">
        <v>101</v>
      </c>
      <c r="C101" s="232"/>
      <c r="D101" s="232"/>
      <c r="E101" s="232"/>
      <c r="F101" s="231"/>
      <c r="G101" s="334"/>
      <c r="H101" s="78"/>
      <c r="I101" s="353"/>
      <c r="J101" s="353"/>
      <c r="L101" s="78"/>
      <c r="M101" s="353"/>
      <c r="N101" s="353"/>
      <c r="U101" s="225"/>
    </row>
    <row r="102" spans="2:21" ht="18.75" customHeight="1">
      <c r="B102" s="230">
        <v>4</v>
      </c>
      <c r="C102" s="215" t="str">
        <f>C86</f>
        <v>Custo de Reposição do Profissional Ausente</v>
      </c>
      <c r="D102" s="215"/>
      <c r="E102" s="215"/>
      <c r="F102" s="216"/>
      <c r="G102" s="330"/>
      <c r="H102" s="78"/>
      <c r="I102" s="356" t="s">
        <v>32</v>
      </c>
      <c r="J102" s="357" t="s">
        <v>98</v>
      </c>
      <c r="L102" s="78"/>
      <c r="M102" s="356" t="s">
        <v>32</v>
      </c>
      <c r="N102" s="357" t="s">
        <v>98</v>
      </c>
      <c r="Q102" s="199" t="s">
        <v>32</v>
      </c>
      <c r="R102" s="246" t="s">
        <v>98</v>
      </c>
      <c r="U102" s="225"/>
    </row>
    <row r="103" spans="2:21" ht="18.75" customHeight="1">
      <c r="B103" s="229" t="s">
        <v>102</v>
      </c>
      <c r="C103" s="228" t="str">
        <f>C87</f>
        <v>Substituto nas Ausências Legais (Redação data pela Instrução Normativa nº 7 de 2018)</v>
      </c>
      <c r="D103" s="227"/>
      <c r="E103" s="227"/>
      <c r="F103" s="226"/>
      <c r="G103" s="332"/>
      <c r="H103" s="78"/>
      <c r="I103" s="358">
        <f>I95</f>
        <v>0</v>
      </c>
      <c r="J103" s="381">
        <f>J95</f>
        <v>0</v>
      </c>
      <c r="L103" s="488"/>
      <c r="M103" s="500">
        <f>M95</f>
        <v>0</v>
      </c>
      <c r="N103" s="453">
        <f>N95</f>
        <v>0</v>
      </c>
      <c r="Q103" s="247">
        <f>Q95</f>
        <v>0</v>
      </c>
      <c r="R103" s="250">
        <f>R95</f>
        <v>0</v>
      </c>
      <c r="U103" s="225"/>
    </row>
    <row r="104" spans="2:21" ht="18.75" customHeight="1">
      <c r="B104" s="194" t="s">
        <v>103</v>
      </c>
      <c r="C104" s="195" t="str">
        <f>C97</f>
        <v>Intervalo Intrajornada*</v>
      </c>
      <c r="D104" s="196"/>
      <c r="E104" s="196"/>
      <c r="F104" s="197"/>
      <c r="G104" s="332"/>
      <c r="H104" s="488"/>
      <c r="I104" s="452">
        <f>I98</f>
        <v>0</v>
      </c>
      <c r="J104" s="453">
        <f>J99</f>
        <v>0</v>
      </c>
      <c r="L104" s="78"/>
      <c r="M104" s="452">
        <f>M98</f>
        <v>0</v>
      </c>
      <c r="N104" s="453">
        <f>N99</f>
        <v>0</v>
      </c>
      <c r="Q104" s="240">
        <f>Q98</f>
        <v>0</v>
      </c>
      <c r="R104" s="250">
        <f>R99</f>
        <v>0</v>
      </c>
      <c r="U104" s="225"/>
    </row>
    <row r="105" spans="2:21" ht="18.75" customHeight="1">
      <c r="B105" s="184"/>
      <c r="C105" s="185" t="s">
        <v>41</v>
      </c>
      <c r="D105" s="185"/>
      <c r="E105" s="185"/>
      <c r="F105" s="186"/>
      <c r="G105" s="212"/>
      <c r="H105" s="78"/>
      <c r="I105" s="360"/>
      <c r="J105" s="361">
        <f>SUM(J103:J104)</f>
        <v>0</v>
      </c>
      <c r="L105" s="78"/>
      <c r="M105" s="360"/>
      <c r="N105" s="361" cm="1">
        <f t="array" ref="N105:N106">N103:N104</f>
        <v>0</v>
      </c>
      <c r="Q105" s="251"/>
      <c r="R105" s="252">
        <f>SUM(R103:R104)</f>
        <v>0</v>
      </c>
      <c r="U105" s="225"/>
    </row>
    <row r="106" spans="2:21" ht="18.75" customHeight="1">
      <c r="B106" s="211"/>
      <c r="C106" s="212"/>
      <c r="D106" s="212"/>
      <c r="E106" s="212"/>
      <c r="F106" s="212"/>
      <c r="G106" s="212"/>
      <c r="H106" s="78"/>
      <c r="I106" s="353"/>
      <c r="J106" s="353"/>
      <c r="L106" s="78"/>
      <c r="M106" s="353"/>
      <c r="N106" s="353">
        <v>0</v>
      </c>
      <c r="U106" s="225"/>
    </row>
    <row r="107" spans="2:21" ht="18.75" customHeight="1">
      <c r="B107" s="167" t="s">
        <v>104</v>
      </c>
      <c r="C107" s="234" t="s">
        <v>105</v>
      </c>
      <c r="D107" s="235"/>
      <c r="E107" s="235"/>
      <c r="F107" s="236"/>
      <c r="G107" s="335"/>
      <c r="H107" s="78"/>
      <c r="I107" s="354"/>
      <c r="J107" s="355"/>
      <c r="L107" s="78"/>
      <c r="M107" s="354"/>
      <c r="N107" s="355"/>
      <c r="U107" s="225"/>
    </row>
    <row r="108" spans="2:21" ht="18.75" customHeight="1">
      <c r="B108" s="237">
        <v>5</v>
      </c>
      <c r="C108" s="173" t="s">
        <v>105</v>
      </c>
      <c r="D108" s="173"/>
      <c r="E108" s="173"/>
      <c r="F108" s="174"/>
      <c r="G108" s="330"/>
      <c r="H108" s="78"/>
      <c r="I108" s="356" t="s">
        <v>32</v>
      </c>
      <c r="J108" s="357" t="s">
        <v>98</v>
      </c>
      <c r="L108" s="78"/>
      <c r="M108" s="356" t="s">
        <v>32</v>
      </c>
      <c r="N108" s="357" t="s">
        <v>98</v>
      </c>
      <c r="Q108" s="199" t="s">
        <v>32</v>
      </c>
      <c r="R108" s="246" t="s">
        <v>98</v>
      </c>
      <c r="U108" s="225"/>
    </row>
    <row r="109" spans="2:21" ht="18.75" customHeight="1">
      <c r="B109" s="229" t="s">
        <v>34</v>
      </c>
      <c r="C109" s="176" t="s">
        <v>106</v>
      </c>
      <c r="D109" s="228"/>
      <c r="E109" s="228"/>
      <c r="F109" s="226"/>
      <c r="G109" s="332"/>
      <c r="H109" s="78"/>
      <c r="I109" s="358"/>
      <c r="J109" s="460">
        <v>0</v>
      </c>
      <c r="L109" s="78"/>
      <c r="M109" s="358"/>
      <c r="N109" s="460">
        <v>0</v>
      </c>
      <c r="Q109" s="247"/>
      <c r="R109" s="487">
        <v>0</v>
      </c>
      <c r="U109" s="225"/>
    </row>
    <row r="110" spans="2:21" ht="18.75" customHeight="1">
      <c r="B110" s="194" t="s">
        <v>12</v>
      </c>
      <c r="C110" s="181" t="s">
        <v>107</v>
      </c>
      <c r="D110" s="195"/>
      <c r="E110" s="195"/>
      <c r="F110" s="197"/>
      <c r="G110" s="332"/>
      <c r="H110" s="78"/>
      <c r="I110" s="359"/>
      <c r="J110" s="460">
        <v>0</v>
      </c>
      <c r="L110" s="78"/>
      <c r="M110" s="359"/>
      <c r="N110" s="460">
        <v>0</v>
      </c>
      <c r="Q110" s="240"/>
      <c r="R110" s="487">
        <v>0</v>
      </c>
      <c r="U110" s="225"/>
    </row>
    <row r="111" spans="2:21" ht="18.75" customHeight="1">
      <c r="B111" s="194" t="s">
        <v>14</v>
      </c>
      <c r="C111" s="181" t="s">
        <v>108</v>
      </c>
      <c r="D111" s="195"/>
      <c r="E111" s="195"/>
      <c r="F111" s="197"/>
      <c r="G111" s="332"/>
      <c r="H111" s="78"/>
      <c r="I111" s="359"/>
      <c r="J111" s="460">
        <v>0</v>
      </c>
      <c r="L111" s="78"/>
      <c r="M111" s="359"/>
      <c r="N111" s="460">
        <v>0</v>
      </c>
      <c r="Q111" s="240"/>
      <c r="R111" s="487">
        <v>0</v>
      </c>
      <c r="U111" s="225"/>
    </row>
    <row r="112" spans="2:21" ht="18.75" customHeight="1">
      <c r="B112" s="184"/>
      <c r="C112" s="185" t="s">
        <v>41</v>
      </c>
      <c r="D112" s="185"/>
      <c r="E112" s="185"/>
      <c r="F112" s="186"/>
      <c r="G112" s="212"/>
      <c r="H112" s="78"/>
      <c r="I112" s="360"/>
      <c r="J112" s="361">
        <f>SUM(J109:J111)</f>
        <v>0</v>
      </c>
      <c r="L112" s="78"/>
      <c r="M112" s="360"/>
      <c r="N112" s="361">
        <f>SUM(N109:N111)</f>
        <v>0</v>
      </c>
      <c r="Q112" s="251"/>
      <c r="R112" s="252">
        <f>SUM(R109:R111)</f>
        <v>0</v>
      </c>
      <c r="U112" s="225"/>
    </row>
    <row r="113" spans="2:21" ht="18.75" customHeight="1">
      <c r="B113" s="211"/>
      <c r="C113" s="212"/>
      <c r="D113" s="212"/>
      <c r="E113" s="212"/>
      <c r="F113" s="212"/>
      <c r="G113" s="212"/>
      <c r="H113" s="78"/>
      <c r="I113" s="354"/>
      <c r="J113" s="355"/>
      <c r="L113" s="78"/>
      <c r="M113" s="354"/>
      <c r="N113" s="355"/>
      <c r="Q113" s="213"/>
      <c r="R113" s="214"/>
      <c r="U113" s="225"/>
    </row>
    <row r="114" spans="2:21" ht="18.75" customHeight="1">
      <c r="B114" s="167" t="s">
        <v>109</v>
      </c>
      <c r="C114" s="234" t="s">
        <v>110</v>
      </c>
      <c r="D114" s="235"/>
      <c r="E114" s="235"/>
      <c r="F114" s="236"/>
      <c r="G114" s="335"/>
      <c r="H114" s="78"/>
      <c r="I114" s="354"/>
      <c r="J114" s="355"/>
      <c r="L114" s="78"/>
      <c r="M114" s="354"/>
      <c r="N114" s="355"/>
      <c r="Q114" s="213"/>
      <c r="R114" s="214"/>
      <c r="U114" s="225"/>
    </row>
    <row r="115" spans="2:21" ht="18.75" customHeight="1">
      <c r="B115" s="171">
        <v>6</v>
      </c>
      <c r="C115" s="172" t="s">
        <v>110</v>
      </c>
      <c r="D115" s="173"/>
      <c r="E115" s="173"/>
      <c r="F115" s="174"/>
      <c r="G115" s="330"/>
      <c r="H115" s="78"/>
      <c r="I115" s="356" t="s">
        <v>32</v>
      </c>
      <c r="J115" s="357" t="s">
        <v>98</v>
      </c>
      <c r="L115" s="78"/>
      <c r="M115" s="356" t="s">
        <v>32</v>
      </c>
      <c r="N115" s="357" t="s">
        <v>98</v>
      </c>
      <c r="Q115" s="199" t="s">
        <v>32</v>
      </c>
      <c r="R115" s="246" t="s">
        <v>98</v>
      </c>
      <c r="U115" s="225"/>
    </row>
    <row r="116" spans="2:21" ht="18.75" customHeight="1">
      <c r="B116" s="175" t="s">
        <v>34</v>
      </c>
      <c r="C116" s="181" t="s">
        <v>111</v>
      </c>
      <c r="D116" s="196"/>
      <c r="E116" s="196"/>
      <c r="F116" s="197"/>
      <c r="G116" s="332"/>
      <c r="H116" s="78"/>
      <c r="I116" s="462">
        <v>0</v>
      </c>
      <c r="J116" s="463">
        <f>J136*I116</f>
        <v>0</v>
      </c>
      <c r="L116" s="78"/>
      <c r="M116" s="462">
        <v>0</v>
      </c>
      <c r="N116" s="463">
        <f>N136*M116</f>
        <v>0</v>
      </c>
      <c r="Q116" s="462">
        <v>0</v>
      </c>
      <c r="R116" s="468">
        <f>R136*Q116</f>
        <v>0</v>
      </c>
      <c r="U116" s="225"/>
    </row>
    <row r="117" spans="2:21" ht="18.75" customHeight="1">
      <c r="B117" s="180" t="s">
        <v>12</v>
      </c>
      <c r="C117" s="181" t="s">
        <v>112</v>
      </c>
      <c r="D117" s="196"/>
      <c r="E117" s="196"/>
      <c r="F117" s="197"/>
      <c r="G117" s="332"/>
      <c r="H117" s="78"/>
      <c r="I117" s="464">
        <v>0</v>
      </c>
      <c r="J117" s="465">
        <f>(J116+J136)*I117</f>
        <v>0</v>
      </c>
      <c r="L117" s="78"/>
      <c r="M117" s="464">
        <v>0</v>
      </c>
      <c r="N117" s="465">
        <f>(N116+N136)*M117</f>
        <v>0</v>
      </c>
      <c r="Q117" s="464">
        <v>0</v>
      </c>
      <c r="R117" s="469">
        <f>(R116+R136)*Q117</f>
        <v>0</v>
      </c>
      <c r="U117" s="225"/>
    </row>
    <row r="118" spans="2:21" ht="18.75" customHeight="1">
      <c r="B118" s="180" t="s">
        <v>12</v>
      </c>
      <c r="C118" s="181" t="s">
        <v>113</v>
      </c>
      <c r="D118" s="196"/>
      <c r="E118" s="196"/>
      <c r="F118" s="197"/>
      <c r="G118" s="332"/>
      <c r="H118" s="78"/>
      <c r="I118" s="462">
        <f>SUM(I119:I121)</f>
        <v>0</v>
      </c>
      <c r="J118" s="463">
        <f>SUM(J119:J121)</f>
        <v>0</v>
      </c>
      <c r="L118" s="78"/>
      <c r="M118" s="462">
        <f>SUM(M119:M121)</f>
        <v>0</v>
      </c>
      <c r="N118" s="463">
        <f>SUM(N119:N121)</f>
        <v>0</v>
      </c>
      <c r="Q118" s="470">
        <f>SUM(Q119:Q121)</f>
        <v>0</v>
      </c>
      <c r="R118" s="468">
        <f>SUM(R119:R121)</f>
        <v>0</v>
      </c>
      <c r="U118" s="225"/>
    </row>
    <row r="119" spans="2:21" ht="18.75" customHeight="1">
      <c r="B119" s="180"/>
      <c r="C119" s="253" t="s">
        <v>114</v>
      </c>
      <c r="D119" s="196"/>
      <c r="E119" s="196"/>
      <c r="F119" s="197"/>
      <c r="G119" s="332"/>
      <c r="H119" s="78"/>
      <c r="I119" s="466">
        <v>0</v>
      </c>
      <c r="J119" s="467">
        <f>ROUND(I119*J127,2)</f>
        <v>0</v>
      </c>
      <c r="L119" s="78"/>
      <c r="M119" s="466">
        <v>0</v>
      </c>
      <c r="N119" s="467">
        <f>ROUND(M119*N127,2)</f>
        <v>0</v>
      </c>
      <c r="Q119" s="471">
        <v>0</v>
      </c>
      <c r="R119" s="472">
        <f>ROUND(Q119*R127,2)</f>
        <v>0</v>
      </c>
      <c r="U119" s="225"/>
    </row>
    <row r="120" spans="2:21" ht="18.75" customHeight="1">
      <c r="B120" s="180"/>
      <c r="C120" s="253" t="s">
        <v>115</v>
      </c>
      <c r="D120" s="196"/>
      <c r="E120" s="196"/>
      <c r="F120" s="197"/>
      <c r="G120" s="332"/>
      <c r="H120" s="78"/>
      <c r="I120" s="466">
        <v>0</v>
      </c>
      <c r="J120" s="467">
        <f>ROUND(I120*J127,2)</f>
        <v>0</v>
      </c>
      <c r="L120" s="78"/>
      <c r="M120" s="466">
        <v>0</v>
      </c>
      <c r="N120" s="467">
        <f>ROUND(M120*N127,2)</f>
        <v>0</v>
      </c>
      <c r="Q120" s="471">
        <v>0</v>
      </c>
      <c r="R120" s="472">
        <f>ROUND(Q120*R127,2)</f>
        <v>0</v>
      </c>
      <c r="U120" s="225"/>
    </row>
    <row r="121" spans="2:21" ht="18.75" customHeight="1">
      <c r="B121" s="180"/>
      <c r="C121" s="253" t="s">
        <v>116</v>
      </c>
      <c r="D121" s="196"/>
      <c r="E121" s="196"/>
      <c r="F121" s="197"/>
      <c r="G121" s="332"/>
      <c r="H121" s="78"/>
      <c r="I121" s="466">
        <v>0</v>
      </c>
      <c r="J121" s="467">
        <f>ROUND(I121*J127,2)</f>
        <v>0</v>
      </c>
      <c r="L121" s="78"/>
      <c r="M121" s="466">
        <v>0</v>
      </c>
      <c r="N121" s="467">
        <f>ROUND(M121*N127,2)</f>
        <v>0</v>
      </c>
      <c r="Q121" s="471">
        <v>0</v>
      </c>
      <c r="R121" s="472">
        <f>ROUND(Q121*R127,2)</f>
        <v>0</v>
      </c>
      <c r="U121" s="225"/>
    </row>
    <row r="122" spans="2:21" ht="18.75" customHeight="1">
      <c r="B122" s="184"/>
      <c r="C122" s="185" t="s">
        <v>41</v>
      </c>
      <c r="D122" s="185"/>
      <c r="E122" s="185"/>
      <c r="F122" s="186"/>
      <c r="G122" s="212"/>
      <c r="H122" s="78"/>
      <c r="I122" s="369">
        <f>SUM(I116:I118)</f>
        <v>0</v>
      </c>
      <c r="J122" s="383">
        <f>SUM(J116:J118)</f>
        <v>0</v>
      </c>
      <c r="L122" s="78"/>
      <c r="M122" s="369">
        <f>SUM(M116:M118)</f>
        <v>0</v>
      </c>
      <c r="N122" s="383">
        <f>SUM(N116:N118)</f>
        <v>0</v>
      </c>
      <c r="Q122" s="205">
        <f>SUM(Q116:Q118)</f>
        <v>0</v>
      </c>
      <c r="R122" s="298">
        <f>SUM(R116:R118)</f>
        <v>0</v>
      </c>
      <c r="U122" s="225"/>
    </row>
    <row r="123" spans="2:21" ht="18.75" customHeight="1">
      <c r="B123" s="209"/>
      <c r="C123" s="210"/>
      <c r="D123" s="210"/>
      <c r="E123" s="210"/>
      <c r="F123" s="210"/>
      <c r="G123" s="212"/>
      <c r="H123" s="78"/>
      <c r="I123" s="362"/>
      <c r="J123" s="363"/>
      <c r="L123" s="78"/>
      <c r="M123" s="362"/>
      <c r="N123" s="363"/>
      <c r="Q123" s="191"/>
      <c r="R123" s="192"/>
      <c r="U123" s="225"/>
    </row>
    <row r="124" spans="2:21" ht="19.5" customHeight="1">
      <c r="B124" s="254" t="s">
        <v>117</v>
      </c>
      <c r="C124" s="255"/>
      <c r="D124" s="255"/>
      <c r="E124" s="255"/>
      <c r="F124" s="256"/>
      <c r="G124" s="212"/>
      <c r="H124" s="78"/>
      <c r="I124" s="384" t="s">
        <v>32</v>
      </c>
      <c r="J124" s="385" t="s">
        <v>65</v>
      </c>
      <c r="L124" s="78"/>
      <c r="M124" s="384" t="s">
        <v>32</v>
      </c>
      <c r="N124" s="385" t="s">
        <v>65</v>
      </c>
      <c r="Q124" s="299" t="s">
        <v>32</v>
      </c>
      <c r="R124" s="300" t="s">
        <v>65</v>
      </c>
      <c r="U124" s="225"/>
    </row>
    <row r="125" spans="2:21" ht="19.5" customHeight="1">
      <c r="B125" s="257" t="s">
        <v>34</v>
      </c>
      <c r="C125" s="258" t="s">
        <v>118</v>
      </c>
      <c r="D125" s="259"/>
      <c r="E125" s="259"/>
      <c r="F125" s="260"/>
      <c r="G125" s="336"/>
      <c r="H125" s="78"/>
      <c r="I125" s="386">
        <f>I118</f>
        <v>0</v>
      </c>
      <c r="J125" s="387"/>
      <c r="L125" s="78"/>
      <c r="M125" s="386">
        <f>M118</f>
        <v>0</v>
      </c>
      <c r="N125" s="387"/>
      <c r="Q125" s="301">
        <f>Q118</f>
        <v>0</v>
      </c>
      <c r="R125" s="302"/>
      <c r="U125" s="225"/>
    </row>
    <row r="126" spans="2:21" ht="19.5" customHeight="1">
      <c r="B126" s="261" t="s">
        <v>12</v>
      </c>
      <c r="C126" s="262" t="s">
        <v>119</v>
      </c>
      <c r="D126" s="263"/>
      <c r="E126" s="263"/>
      <c r="F126" s="264"/>
      <c r="G126" s="336"/>
      <c r="H126" s="78"/>
      <c r="I126" s="388"/>
      <c r="J126" s="389">
        <f>J136+J116+J117</f>
        <v>0</v>
      </c>
      <c r="L126" s="78"/>
      <c r="M126" s="388"/>
      <c r="N126" s="389">
        <f>N136+N116+N117</f>
        <v>0</v>
      </c>
      <c r="Q126" s="303"/>
      <c r="R126" s="304">
        <f>R136+R116+R117</f>
        <v>0</v>
      </c>
      <c r="U126" s="225"/>
    </row>
    <row r="127" spans="2:21" ht="19.5" customHeight="1">
      <c r="B127" s="261" t="s">
        <v>14</v>
      </c>
      <c r="C127" s="262" t="s">
        <v>120</v>
      </c>
      <c r="D127" s="263"/>
      <c r="E127" s="263"/>
      <c r="F127" s="264"/>
      <c r="G127" s="336"/>
      <c r="H127" s="78"/>
      <c r="I127" s="388"/>
      <c r="J127" s="389">
        <f>J126/(1-I125)</f>
        <v>0</v>
      </c>
      <c r="L127" s="78"/>
      <c r="M127" s="388"/>
      <c r="N127" s="389">
        <f>N126/(1-M125)</f>
        <v>0</v>
      </c>
      <c r="Q127" s="303"/>
      <c r="R127" s="304">
        <f>R126/(1-Q125)</f>
        <v>0</v>
      </c>
      <c r="U127" s="225"/>
    </row>
    <row r="128" spans="2:21" ht="19.5" customHeight="1">
      <c r="B128" s="265"/>
      <c r="C128" s="266" t="s">
        <v>121</v>
      </c>
      <c r="D128" s="266"/>
      <c r="E128" s="266"/>
      <c r="F128" s="267"/>
      <c r="G128" s="212"/>
      <c r="H128" s="78"/>
      <c r="I128" s="390"/>
      <c r="J128" s="391">
        <f>J127-J126</f>
        <v>0</v>
      </c>
      <c r="L128" s="78"/>
      <c r="M128" s="390"/>
      <c r="N128" s="391">
        <f>N127-N126</f>
        <v>0</v>
      </c>
      <c r="Q128" s="305"/>
      <c r="R128" s="306">
        <f>R127-R126</f>
        <v>0</v>
      </c>
      <c r="U128" s="225"/>
    </row>
    <row r="129" spans="1:21" ht="19.5" customHeight="1">
      <c r="B129" s="81"/>
      <c r="C129" s="80"/>
      <c r="D129" s="80"/>
      <c r="E129" s="80"/>
      <c r="F129" s="80"/>
      <c r="G129" s="80"/>
      <c r="H129" s="78"/>
      <c r="I129" s="392"/>
      <c r="J129" s="393"/>
      <c r="L129" s="78"/>
      <c r="M129" s="392"/>
      <c r="N129" s="393"/>
      <c r="Q129" s="307"/>
      <c r="R129" s="308"/>
      <c r="U129" s="225"/>
    </row>
    <row r="130" spans="1:21" ht="19.5" customHeight="1">
      <c r="B130" s="171"/>
      <c r="C130" s="173" t="s">
        <v>122</v>
      </c>
      <c r="D130" s="173"/>
      <c r="E130" s="173"/>
      <c r="F130" s="174"/>
      <c r="G130" s="330"/>
      <c r="H130" s="78"/>
      <c r="I130" s="356" t="s">
        <v>32</v>
      </c>
      <c r="J130" s="357" t="s">
        <v>65</v>
      </c>
      <c r="L130" s="78"/>
      <c r="M130" s="356" t="s">
        <v>32</v>
      </c>
      <c r="N130" s="357" t="s">
        <v>65</v>
      </c>
      <c r="Q130" s="199" t="s">
        <v>32</v>
      </c>
      <c r="R130" s="246" t="s">
        <v>65</v>
      </c>
      <c r="U130" s="225"/>
    </row>
    <row r="131" spans="1:21" ht="19.5" customHeight="1">
      <c r="B131" s="229" t="s">
        <v>34</v>
      </c>
      <c r="C131" s="228" t="s">
        <v>123</v>
      </c>
      <c r="D131" s="227"/>
      <c r="E131" s="227"/>
      <c r="F131" s="226"/>
      <c r="G131" s="332"/>
      <c r="H131" s="78"/>
      <c r="I131" s="394"/>
      <c r="J131" s="374">
        <f>J38</f>
        <v>0</v>
      </c>
      <c r="L131" s="78"/>
      <c r="M131" s="394"/>
      <c r="N131" s="374">
        <f>N38</f>
        <v>0</v>
      </c>
      <c r="Q131" s="309"/>
      <c r="R131" s="243">
        <f>R38</f>
        <v>0</v>
      </c>
      <c r="U131" s="225"/>
    </row>
    <row r="132" spans="1:21" ht="19.5" customHeight="1">
      <c r="B132" s="194" t="s">
        <v>12</v>
      </c>
      <c r="C132" s="195" t="s">
        <v>124</v>
      </c>
      <c r="D132" s="196"/>
      <c r="E132" s="196"/>
      <c r="F132" s="197"/>
      <c r="G132" s="332"/>
      <c r="H132" s="78"/>
      <c r="I132" s="395"/>
      <c r="J132" s="375">
        <f>J74</f>
        <v>0</v>
      </c>
      <c r="L132" s="78"/>
      <c r="M132" s="395"/>
      <c r="N132" s="375">
        <f>N74</f>
        <v>0</v>
      </c>
      <c r="Q132" s="163"/>
      <c r="R132" s="244">
        <f>R74</f>
        <v>0</v>
      </c>
      <c r="U132" s="225"/>
    </row>
    <row r="133" spans="1:21" ht="19.5" customHeight="1">
      <c r="B133" s="194" t="s">
        <v>14</v>
      </c>
      <c r="C133" s="195" t="s">
        <v>125</v>
      </c>
      <c r="D133" s="196"/>
      <c r="E133" s="196"/>
      <c r="F133" s="197"/>
      <c r="G133" s="332"/>
      <c r="H133" s="78"/>
      <c r="I133" s="395"/>
      <c r="J133" s="375">
        <f>J84</f>
        <v>0</v>
      </c>
      <c r="L133" s="78"/>
      <c r="M133" s="395"/>
      <c r="N133" s="375">
        <f>N84</f>
        <v>0</v>
      </c>
      <c r="Q133" s="163"/>
      <c r="R133" s="244">
        <f>R84</f>
        <v>0</v>
      </c>
      <c r="U133" s="225"/>
    </row>
    <row r="134" spans="1:21" ht="19.5" customHeight="1">
      <c r="B134" s="194" t="s">
        <v>16</v>
      </c>
      <c r="C134" s="195" t="s">
        <v>126</v>
      </c>
      <c r="D134" s="196"/>
      <c r="E134" s="196"/>
      <c r="F134" s="197"/>
      <c r="G134" s="332"/>
      <c r="H134" s="78"/>
      <c r="I134" s="395"/>
      <c r="J134" s="375">
        <f>J105</f>
        <v>0</v>
      </c>
      <c r="L134" s="78"/>
      <c r="M134" s="395"/>
      <c r="N134" s="375">
        <f>N105</f>
        <v>0</v>
      </c>
      <c r="Q134" s="163"/>
      <c r="R134" s="244">
        <f>R105</f>
        <v>0</v>
      </c>
      <c r="U134" s="225"/>
    </row>
    <row r="135" spans="1:21" ht="19.5" customHeight="1">
      <c r="B135" s="194" t="s">
        <v>20</v>
      </c>
      <c r="C135" s="195" t="s">
        <v>127</v>
      </c>
      <c r="D135" s="196"/>
      <c r="E135" s="196"/>
      <c r="F135" s="197"/>
      <c r="G135" s="332"/>
      <c r="H135" s="78"/>
      <c r="I135" s="395"/>
      <c r="J135" s="375">
        <f>J112</f>
        <v>0</v>
      </c>
      <c r="L135" s="78"/>
      <c r="M135" s="395"/>
      <c r="N135" s="375">
        <f>N112</f>
        <v>0</v>
      </c>
      <c r="Q135" s="163"/>
      <c r="R135" s="244">
        <f>R112</f>
        <v>0</v>
      </c>
      <c r="U135" s="225"/>
    </row>
    <row r="136" spans="1:21" ht="19.5" customHeight="1">
      <c r="B136" s="184"/>
      <c r="C136" s="185" t="s">
        <v>128</v>
      </c>
      <c r="D136" s="185"/>
      <c r="E136" s="185"/>
      <c r="F136" s="186"/>
      <c r="G136" s="212"/>
      <c r="H136" s="78"/>
      <c r="I136" s="360"/>
      <c r="J136" s="361">
        <f>ROUND(SUM(J131:J135),2)</f>
        <v>0</v>
      </c>
      <c r="L136" s="78"/>
      <c r="M136" s="360"/>
      <c r="N136" s="361">
        <f>ROUND(SUM(N131:N135),2)</f>
        <v>0</v>
      </c>
      <c r="Q136" s="251"/>
      <c r="R136" s="252">
        <f>ROUND(SUM(R131:R135),2)</f>
        <v>0</v>
      </c>
      <c r="U136" s="225"/>
    </row>
    <row r="137" spans="1:21" ht="19.5" customHeight="1">
      <c r="B137" s="268" t="s">
        <v>18</v>
      </c>
      <c r="C137" s="269" t="s">
        <v>129</v>
      </c>
      <c r="D137" s="189"/>
      <c r="E137" s="189"/>
      <c r="F137" s="190"/>
      <c r="G137" s="332"/>
      <c r="H137" s="78"/>
      <c r="I137" s="396"/>
      <c r="J137" s="397">
        <f>J122</f>
        <v>0</v>
      </c>
      <c r="L137" s="78"/>
      <c r="M137" s="396"/>
      <c r="N137" s="397">
        <f>N122</f>
        <v>0</v>
      </c>
      <c r="Q137" s="310"/>
      <c r="R137" s="311">
        <f>R122</f>
        <v>0</v>
      </c>
      <c r="U137" s="225"/>
    </row>
    <row r="138" spans="1:21" ht="19.5" customHeight="1">
      <c r="B138" s="184"/>
      <c r="C138" s="185" t="s">
        <v>130</v>
      </c>
      <c r="D138" s="185"/>
      <c r="E138" s="185"/>
      <c r="F138" s="186"/>
      <c r="G138" s="212"/>
      <c r="H138" s="78"/>
      <c r="I138" s="360"/>
      <c r="J138" s="398">
        <f>J136+J137</f>
        <v>0</v>
      </c>
      <c r="L138" s="78"/>
      <c r="M138" s="360"/>
      <c r="N138" s="398">
        <f>N136+N137</f>
        <v>0</v>
      </c>
      <c r="Q138" s="251"/>
      <c r="R138" s="312">
        <f>R136+R137</f>
        <v>0</v>
      </c>
      <c r="U138" s="225"/>
    </row>
    <row r="139" spans="1:21" ht="19.5" customHeight="1">
      <c r="B139" s="81"/>
      <c r="C139" s="80"/>
      <c r="D139" s="80"/>
      <c r="E139" s="80"/>
      <c r="F139" s="80"/>
      <c r="G139" s="80"/>
      <c r="H139" s="78"/>
      <c r="I139" s="399"/>
      <c r="J139" s="393"/>
      <c r="L139" s="78"/>
      <c r="M139" s="399"/>
      <c r="N139" s="393"/>
      <c r="Q139" s="148"/>
      <c r="R139" s="308"/>
      <c r="U139" s="225"/>
    </row>
    <row r="140" spans="1:21" ht="65.25" customHeight="1">
      <c r="B140" s="279">
        <v>3</v>
      </c>
      <c r="C140" s="280" t="s">
        <v>131</v>
      </c>
      <c r="D140" s="281"/>
      <c r="E140" s="281"/>
      <c r="F140" s="282"/>
      <c r="G140" s="316"/>
      <c r="H140" s="78"/>
      <c r="I140" s="574" t="str">
        <f>I10</f>
        <v>Auxiliar de Escritório
(CBO 4110-05)</v>
      </c>
      <c r="J140" s="575"/>
      <c r="L140" s="78"/>
      <c r="M140" s="574" t="str">
        <f>M10</f>
        <v>Analista Técnico
Especializado - NS
Pleno (CBO 4110-10)</v>
      </c>
      <c r="N140" s="575"/>
      <c r="Q140" s="574" t="str">
        <f>Q10</f>
        <v>Secretário Executivo
Bilíngue (CBO 2523-
10)_x000D_</v>
      </c>
      <c r="R140" s="575"/>
      <c r="U140" s="225"/>
    </row>
    <row r="141" spans="1:21" ht="21.75" customHeight="1">
      <c r="A141" s="87"/>
      <c r="B141" s="283"/>
      <c r="C141" s="284"/>
      <c r="D141" s="569"/>
      <c r="E141" s="569"/>
      <c r="F141" s="569"/>
      <c r="G141" s="320"/>
      <c r="H141" s="78"/>
      <c r="I141" s="570">
        <f>I22</f>
        <v>0</v>
      </c>
      <c r="J141" s="571"/>
      <c r="L141" s="78"/>
      <c r="M141" s="570">
        <f>M22</f>
        <v>0</v>
      </c>
      <c r="N141" s="571"/>
      <c r="Q141" s="570">
        <f>Q22</f>
        <v>0</v>
      </c>
      <c r="R141" s="571"/>
      <c r="U141" s="225"/>
    </row>
    <row r="142" spans="1:21" ht="48" customHeight="1">
      <c r="A142" s="84"/>
      <c r="B142" s="572" t="s">
        <v>132</v>
      </c>
      <c r="C142" s="572"/>
      <c r="D142" s="572"/>
      <c r="E142" s="572"/>
      <c r="F142" s="572"/>
      <c r="G142" s="321"/>
      <c r="H142" s="78"/>
      <c r="I142" s="270" t="s">
        <v>133</v>
      </c>
      <c r="J142" s="271" t="s">
        <v>134</v>
      </c>
      <c r="L142" s="78"/>
      <c r="M142" s="270" t="s">
        <v>133</v>
      </c>
      <c r="N142" s="271" t="s">
        <v>134</v>
      </c>
      <c r="Q142" s="222" t="s">
        <v>133</v>
      </c>
      <c r="R142" s="346" t="s">
        <v>134</v>
      </c>
      <c r="U142" s="225"/>
    </row>
    <row r="143" spans="1:21" ht="19.5" customHeight="1">
      <c r="B143" s="153" t="s">
        <v>135</v>
      </c>
      <c r="C143" s="285"/>
      <c r="D143" s="286"/>
      <c r="E143" s="286"/>
      <c r="F143" s="287"/>
      <c r="G143" s="322"/>
      <c r="H143" s="78"/>
      <c r="I143" s="272">
        <f>J138</f>
        <v>0</v>
      </c>
      <c r="J143" s="273"/>
      <c r="L143" s="78"/>
      <c r="M143" s="272">
        <f>N138</f>
        <v>0</v>
      </c>
      <c r="N143" s="273"/>
      <c r="Q143" s="347">
        <f>R138</f>
        <v>0</v>
      </c>
      <c r="R143" s="348"/>
      <c r="U143" s="225"/>
    </row>
    <row r="144" spans="1:21" ht="19.5" customHeight="1">
      <c r="B144" s="288"/>
      <c r="C144" s="289" t="s">
        <v>136</v>
      </c>
      <c r="D144" s="290"/>
      <c r="E144" s="291"/>
      <c r="F144" s="292"/>
      <c r="G144" s="323"/>
      <c r="H144" s="78"/>
      <c r="I144" s="274" t="s">
        <v>137</v>
      </c>
      <c r="J144" s="431">
        <f>I143*I145</f>
        <v>0</v>
      </c>
      <c r="L144" s="78"/>
      <c r="M144" s="274" t="s">
        <v>137</v>
      </c>
      <c r="N144" s="431">
        <f>M143*M145</f>
        <v>0</v>
      </c>
      <c r="Q144" s="349" t="s">
        <v>137</v>
      </c>
      <c r="R144" s="277">
        <f>Q143*Q145</f>
        <v>0</v>
      </c>
      <c r="U144" s="225"/>
    </row>
    <row r="145" spans="1:21" ht="19.5" customHeight="1">
      <c r="B145" s="288"/>
      <c r="C145" s="289" t="s">
        <v>138</v>
      </c>
      <c r="D145" s="290"/>
      <c r="E145" s="291"/>
      <c r="F145" s="292"/>
      <c r="G145" s="323"/>
      <c r="H145" s="78"/>
      <c r="I145" s="275">
        <v>6</v>
      </c>
      <c r="J145" s="431">
        <f>J144*12</f>
        <v>0</v>
      </c>
      <c r="L145" s="78"/>
      <c r="M145" s="275">
        <v>2</v>
      </c>
      <c r="N145" s="431">
        <f>N144*12</f>
        <v>0</v>
      </c>
      <c r="Q145" s="350">
        <v>1</v>
      </c>
      <c r="R145" s="277">
        <f>R144*12</f>
        <v>0</v>
      </c>
      <c r="U145" s="225"/>
    </row>
    <row r="146" spans="1:21" ht="19.5" customHeight="1">
      <c r="A146" s="86"/>
      <c r="B146" s="293"/>
      <c r="C146" s="294" t="s">
        <v>139</v>
      </c>
      <c r="D146" s="295"/>
      <c r="E146" s="296"/>
      <c r="F146" s="297"/>
      <c r="G146" s="324"/>
      <c r="H146" s="78"/>
      <c r="I146" s="501"/>
      <c r="J146" s="502">
        <f>ROUND(I143/30,2)</f>
        <v>0</v>
      </c>
      <c r="L146" s="78"/>
      <c r="M146" s="276"/>
      <c r="N146" s="432">
        <f>ROUND(M143/30,2)</f>
        <v>0</v>
      </c>
      <c r="Q146" s="351"/>
      <c r="R146" s="278">
        <f>ROUND(Q143/30,2)</f>
        <v>0</v>
      </c>
      <c r="U146" s="225"/>
    </row>
    <row r="147" spans="1:21" ht="19.5" customHeight="1">
      <c r="B147" s="136"/>
      <c r="C147" s="137"/>
      <c r="D147" s="137"/>
      <c r="E147" s="137"/>
      <c r="F147" s="137"/>
      <c r="G147" s="137"/>
      <c r="I147" s="503" t="s">
        <v>140</v>
      </c>
      <c r="J147" s="504" t="e">
        <f>J138/J38</f>
        <v>#DIV/0!</v>
      </c>
      <c r="M147" s="503" t="s">
        <v>140</v>
      </c>
      <c r="N147" s="504" t="e">
        <f>N138/N38</f>
        <v>#DIV/0!</v>
      </c>
      <c r="Q147" s="503" t="s">
        <v>140</v>
      </c>
      <c r="R147" s="504" t="e">
        <f>R138/R38</f>
        <v>#DIV/0!</v>
      </c>
      <c r="U147" s="225"/>
    </row>
  </sheetData>
  <mergeCells count="24">
    <mergeCell ref="Q29:R29"/>
    <mergeCell ref="Q140:R140"/>
    <mergeCell ref="Q141:R141"/>
    <mergeCell ref="M10:N11"/>
    <mergeCell ref="M12:N13"/>
    <mergeCell ref="M29:N29"/>
    <mergeCell ref="M140:N140"/>
    <mergeCell ref="M141:N141"/>
    <mergeCell ref="Q10:R10"/>
    <mergeCell ref="Q12:R13"/>
    <mergeCell ref="D141:F141"/>
    <mergeCell ref="I141:J141"/>
    <mergeCell ref="B142:F142"/>
    <mergeCell ref="I29:J29"/>
    <mergeCell ref="I140:J140"/>
    <mergeCell ref="C97:F97"/>
    <mergeCell ref="C38:F38"/>
    <mergeCell ref="C67:F67"/>
    <mergeCell ref="I10:J11"/>
    <mergeCell ref="B12:F13"/>
    <mergeCell ref="I12:J13"/>
    <mergeCell ref="B2:F2"/>
    <mergeCell ref="B4:C4"/>
    <mergeCell ref="B9:F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DCE8-E5C4-438C-A216-D04B0CB5F00E}">
  <sheetPr>
    <tabColor rgb="FFC65911"/>
    <pageSetUpPr fitToPage="1"/>
  </sheetPr>
  <dimension ref="B2:O18"/>
  <sheetViews>
    <sheetView workbookViewId="0">
      <selection activeCell="E6" sqref="E6"/>
    </sheetView>
  </sheetViews>
  <sheetFormatPr defaultRowHeight="15"/>
  <cols>
    <col min="1" max="1" width="9.140625" style="446"/>
    <col min="2" max="2" width="16.7109375" style="446" customWidth="1"/>
    <col min="3" max="3" width="9.140625" style="446"/>
    <col min="4" max="4" width="17.140625" style="446" customWidth="1"/>
    <col min="5" max="5" width="17.85546875" style="446" customWidth="1"/>
    <col min="6" max="6" width="12.5703125" style="447" customWidth="1"/>
    <col min="7" max="7" width="13.28515625" style="447" customWidth="1"/>
    <col min="8" max="8" width="12.42578125" style="446" customWidth="1"/>
    <col min="9" max="9" width="13" style="446" customWidth="1"/>
    <col min="10" max="10" width="12" style="446" customWidth="1"/>
    <col min="11" max="11" width="15.85546875" style="446" customWidth="1"/>
    <col min="12" max="12" width="17.7109375" style="446" customWidth="1"/>
    <col min="13" max="13" width="13.140625" style="446" bestFit="1" customWidth="1"/>
    <col min="14" max="15" width="3.28515625" style="446" customWidth="1"/>
    <col min="16" max="16384" width="9.140625" style="446"/>
  </cols>
  <sheetData>
    <row r="2" spans="2:15" ht="25.5" customHeight="1">
      <c r="B2" s="583" t="s">
        <v>141</v>
      </c>
      <c r="C2" s="584"/>
      <c r="D2" s="584"/>
      <c r="E2" s="584"/>
      <c r="F2" s="584"/>
      <c r="G2" s="584"/>
      <c r="H2" s="584"/>
      <c r="I2" s="584"/>
      <c r="J2" s="584"/>
      <c r="K2" s="584"/>
      <c r="L2" s="585"/>
      <c r="N2" s="450"/>
      <c r="O2" s="450"/>
    </row>
    <row r="3" spans="2:15" s="448" customFormat="1" ht="39.75" customHeight="1">
      <c r="B3" s="521" t="s">
        <v>142</v>
      </c>
      <c r="C3" s="521" t="s">
        <v>143</v>
      </c>
      <c r="D3" s="522" t="s">
        <v>144</v>
      </c>
      <c r="E3" s="522" t="s">
        <v>145</v>
      </c>
      <c r="F3" s="522" t="s">
        <v>146</v>
      </c>
      <c r="G3" s="522" t="s">
        <v>147</v>
      </c>
      <c r="H3" s="589" t="s">
        <v>148</v>
      </c>
      <c r="I3" s="589"/>
      <c r="J3" s="590"/>
      <c r="K3" s="521" t="s">
        <v>149</v>
      </c>
      <c r="L3" s="523" t="s">
        <v>150</v>
      </c>
      <c r="N3" s="451"/>
      <c r="O3" s="451"/>
    </row>
    <row r="4" spans="2:15" ht="30.75" customHeight="1">
      <c r="B4" s="525">
        <v>1</v>
      </c>
      <c r="C4" s="526"/>
      <c r="D4" s="526"/>
      <c r="E4" s="527">
        <v>6</v>
      </c>
      <c r="F4" s="527">
        <v>1</v>
      </c>
      <c r="G4" s="537">
        <f>'Auxiliares Operacionais'!I143</f>
        <v>0</v>
      </c>
      <c r="H4" s="591">
        <f>G4*F4</f>
        <v>0</v>
      </c>
      <c r="I4" s="591"/>
      <c r="J4" s="591"/>
      <c r="K4" s="540">
        <f>H4*E4</f>
        <v>0</v>
      </c>
      <c r="L4" s="541">
        <f>K4*12</f>
        <v>0</v>
      </c>
      <c r="N4" s="449"/>
      <c r="O4" s="449"/>
    </row>
    <row r="5" spans="2:15" ht="27.75" customHeight="1">
      <c r="B5" s="528">
        <v>2</v>
      </c>
      <c r="C5" s="519"/>
      <c r="D5" s="519"/>
      <c r="E5" s="520">
        <v>2</v>
      </c>
      <c r="F5" s="520">
        <v>1</v>
      </c>
      <c r="G5" s="538">
        <f>'Auxiliares Operacionais'!M143</f>
        <v>0</v>
      </c>
      <c r="H5" s="592">
        <f t="shared" ref="H5:H7" si="0">G5*F5</f>
        <v>0</v>
      </c>
      <c r="I5" s="592"/>
      <c r="J5" s="592"/>
      <c r="K5" s="542">
        <f t="shared" ref="K5:K7" si="1">H5*E5</f>
        <v>0</v>
      </c>
      <c r="L5" s="543">
        <f t="shared" ref="L5:L7" si="2">K5*12</f>
        <v>0</v>
      </c>
      <c r="N5" s="449"/>
      <c r="O5" s="449"/>
    </row>
    <row r="6" spans="2:15" ht="24" customHeight="1">
      <c r="B6" s="528">
        <v>3</v>
      </c>
      <c r="C6" s="524"/>
      <c r="D6" s="519"/>
      <c r="E6" s="520">
        <v>1</v>
      </c>
      <c r="F6" s="520">
        <v>1</v>
      </c>
      <c r="G6" s="538">
        <f>'Auxiliares Operacionais'!Q143</f>
        <v>0</v>
      </c>
      <c r="H6" s="592">
        <f t="shared" si="0"/>
        <v>0</v>
      </c>
      <c r="I6" s="592"/>
      <c r="J6" s="592"/>
      <c r="K6" s="542">
        <f t="shared" si="1"/>
        <v>0</v>
      </c>
      <c r="L6" s="543">
        <f t="shared" si="2"/>
        <v>0</v>
      </c>
      <c r="N6" s="449"/>
      <c r="O6" s="449"/>
    </row>
    <row r="7" spans="2:15" ht="24" customHeight="1">
      <c r="B7" s="529"/>
      <c r="C7" s="530"/>
      <c r="D7" s="531"/>
      <c r="E7" s="532"/>
      <c r="F7" s="532"/>
      <c r="G7" s="539">
        <v>0</v>
      </c>
      <c r="H7" s="586">
        <f t="shared" si="0"/>
        <v>0</v>
      </c>
      <c r="I7" s="586"/>
      <c r="J7" s="586"/>
      <c r="K7" s="544">
        <f t="shared" si="1"/>
        <v>0</v>
      </c>
      <c r="L7" s="545">
        <f t="shared" si="2"/>
        <v>0</v>
      </c>
      <c r="N7" s="449"/>
      <c r="O7" s="449"/>
    </row>
    <row r="8" spans="2:15" ht="24" customHeight="1">
      <c r="B8" s="587" t="s">
        <v>151</v>
      </c>
      <c r="C8" s="588"/>
      <c r="D8" s="588"/>
      <c r="E8" s="588"/>
      <c r="F8" s="588"/>
      <c r="G8" s="588"/>
      <c r="H8" s="588"/>
      <c r="I8" s="588"/>
      <c r="J8" s="588"/>
      <c r="K8" s="533"/>
      <c r="L8" s="534">
        <f>SUM(L4:L7)</f>
        <v>0</v>
      </c>
    </row>
    <row r="9" spans="2:15" ht="24" customHeight="1">
      <c r="E9" s="447"/>
      <c r="G9" s="446"/>
      <c r="J9" s="493"/>
      <c r="K9" s="494"/>
      <c r="L9" s="494"/>
    </row>
    <row r="10" spans="2:15" ht="24" customHeight="1">
      <c r="E10" s="447"/>
      <c r="G10" s="446"/>
      <c r="J10" s="493"/>
      <c r="K10" s="494"/>
      <c r="L10" s="494"/>
    </row>
    <row r="11" spans="2:15" ht="24" customHeight="1">
      <c r="J11" s="495"/>
      <c r="K11" s="495"/>
      <c r="L11" s="495"/>
    </row>
    <row r="17" s="446" customFormat="1"/>
    <row r="18" s="446" customFormat="1"/>
  </sheetData>
  <mergeCells count="7">
    <mergeCell ref="B2:L2"/>
    <mergeCell ref="H7:J7"/>
    <mergeCell ref="B8:J8"/>
    <mergeCell ref="H3:J3"/>
    <mergeCell ref="H4:J4"/>
    <mergeCell ref="H5:J5"/>
    <mergeCell ref="H6:J6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600" t="s">
        <v>152</v>
      </c>
      <c r="B2" s="600"/>
      <c r="C2" s="600"/>
      <c r="D2" s="600"/>
      <c r="E2" s="600"/>
      <c r="F2" s="600"/>
      <c r="G2" s="5"/>
      <c r="H2" s="600" t="str">
        <f t="shared" ref="H2:H7" si="0">A2</f>
        <v>INSTITUTO BRASILEIRO DE MUSEUS</v>
      </c>
      <c r="I2" s="600"/>
      <c r="J2" s="600"/>
      <c r="K2" s="600"/>
      <c r="L2" s="600"/>
      <c r="M2" s="600"/>
      <c r="N2" s="600"/>
    </row>
    <row r="3" spans="1:14" s="1" customFormat="1" ht="15.75">
      <c r="A3" s="601" t="s">
        <v>153</v>
      </c>
      <c r="B3" s="601"/>
      <c r="C3" s="601"/>
      <c r="D3" s="601"/>
      <c r="E3" s="601"/>
      <c r="F3" s="601"/>
      <c r="G3" s="7"/>
      <c r="H3" s="601" t="str">
        <f t="shared" si="0"/>
        <v>ER-MGES - Escritório de Representação Regional - Minas Gerais e Espírito Santo</v>
      </c>
      <c r="I3" s="601"/>
      <c r="J3" s="601"/>
      <c r="K3" s="601"/>
      <c r="L3" s="601"/>
      <c r="M3" s="601"/>
      <c r="N3" s="601"/>
    </row>
    <row r="4" spans="1:14" s="1" customFormat="1" ht="15.75">
      <c r="A4" s="602" t="s">
        <v>154</v>
      </c>
      <c r="B4" s="602"/>
      <c r="C4" s="602"/>
      <c r="D4" s="602"/>
      <c r="E4" s="602"/>
      <c r="F4" s="602"/>
      <c r="G4" s="8"/>
      <c r="H4" s="602" t="str">
        <f t="shared" si="0"/>
        <v>Vigia 44 horas semanais</v>
      </c>
      <c r="I4" s="602"/>
      <c r="J4" s="602"/>
      <c r="K4" s="602"/>
      <c r="L4" s="602"/>
      <c r="M4" s="602"/>
      <c r="N4" s="602"/>
    </row>
    <row r="5" spans="1:14" s="1" customFormat="1" ht="16.5" thickBot="1">
      <c r="A5" s="598" t="s">
        <v>155</v>
      </c>
      <c r="B5" s="598"/>
      <c r="C5" s="598"/>
      <c r="D5" s="598"/>
      <c r="E5" s="598"/>
      <c r="F5" s="598"/>
      <c r="G5" s="8"/>
      <c r="H5" s="598" t="str">
        <f t="shared" si="0"/>
        <v>Contrato nº 004/2018</v>
      </c>
      <c r="I5" s="598"/>
      <c r="J5" s="598"/>
      <c r="K5" s="598"/>
      <c r="L5" s="598"/>
      <c r="M5" s="598"/>
      <c r="N5" s="598"/>
    </row>
    <row r="6" spans="1:14" s="1" customFormat="1" ht="16.5" thickBot="1">
      <c r="A6" s="596" t="s">
        <v>156</v>
      </c>
      <c r="B6" s="596"/>
      <c r="C6" s="596"/>
      <c r="D6" s="596"/>
      <c r="E6" s="596"/>
      <c r="F6" s="596"/>
      <c r="G6" s="7"/>
      <c r="H6" s="596" t="str">
        <f t="shared" si="0"/>
        <v>Cálculo da Diferença a Pagar</v>
      </c>
      <c r="I6" s="596"/>
      <c r="J6" s="596"/>
      <c r="K6" s="596"/>
      <c r="L6" s="596"/>
      <c r="M6" s="596"/>
      <c r="N6" s="596"/>
    </row>
    <row r="7" spans="1:14" s="1" customFormat="1" ht="16.5" thickBot="1">
      <c r="A7" s="599" t="s">
        <v>157</v>
      </c>
      <c r="B7" s="599"/>
      <c r="C7" s="599"/>
      <c r="D7" s="599"/>
      <c r="E7" s="599"/>
      <c r="F7" s="599"/>
      <c r="G7" s="7"/>
      <c r="H7" s="599" t="str">
        <f t="shared" si="0"/>
        <v>MUSEU REGIONAL DE SÃO JOÃO DEL-REI</v>
      </c>
      <c r="I7" s="599"/>
      <c r="J7" s="599"/>
      <c r="K7" s="599"/>
      <c r="L7" s="599"/>
      <c r="M7" s="599"/>
      <c r="N7" s="599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96" t="s">
        <v>158</v>
      </c>
      <c r="E9" s="596"/>
      <c r="F9" s="3"/>
      <c r="G9" s="3"/>
      <c r="H9" s="3"/>
      <c r="I9" s="597" t="s">
        <v>159</v>
      </c>
      <c r="J9" s="597"/>
      <c r="K9" s="597"/>
      <c r="L9" s="597"/>
      <c r="M9" s="597"/>
      <c r="N9" s="3"/>
    </row>
    <row r="10" spans="1:14" s="12" customFormat="1" ht="66.75" customHeight="1" thickBot="1">
      <c r="A10" s="9" t="s">
        <v>160</v>
      </c>
      <c r="B10" s="9" t="s">
        <v>161</v>
      </c>
      <c r="C10" s="9" t="s">
        <v>162</v>
      </c>
      <c r="D10" s="10" t="s">
        <v>163</v>
      </c>
      <c r="E10" s="10" t="s">
        <v>164</v>
      </c>
      <c r="F10" s="9" t="s">
        <v>165</v>
      </c>
      <c r="G10" s="11"/>
      <c r="I10" s="13" t="s">
        <v>166</v>
      </c>
      <c r="J10" s="14" t="s">
        <v>167</v>
      </c>
      <c r="K10" s="15" t="s">
        <v>168</v>
      </c>
      <c r="L10" s="14" t="s">
        <v>169</v>
      </c>
      <c r="M10" s="16" t="s">
        <v>170</v>
      </c>
    </row>
    <row r="11" spans="1:14" s="1" customFormat="1" ht="19.5" customHeight="1" thickBot="1">
      <c r="A11" s="593"/>
      <c r="B11" s="593"/>
      <c r="C11" s="593"/>
      <c r="D11" s="593"/>
      <c r="E11" s="593"/>
      <c r="F11" s="17"/>
      <c r="G11" s="6"/>
      <c r="H11" s="3"/>
      <c r="I11" s="593">
        <f>A11</f>
        <v>0</v>
      </c>
      <c r="J11" s="593"/>
      <c r="K11" s="593"/>
      <c r="L11" s="593"/>
      <c r="M11" s="593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>
      <c r="A22" s="593"/>
      <c r="B22" s="593"/>
      <c r="C22" s="593"/>
      <c r="D22" s="593"/>
      <c r="E22" s="593"/>
      <c r="F22" s="49"/>
      <c r="G22" s="6"/>
      <c r="H22" s="593">
        <f t="shared" si="3"/>
        <v>0</v>
      </c>
      <c r="I22" s="593"/>
      <c r="J22" s="593"/>
      <c r="K22" s="593"/>
      <c r="L22" s="593"/>
      <c r="M22" s="593"/>
      <c r="N22" s="3"/>
    </row>
    <row r="23" spans="1:14" s="1" customFormat="1" ht="19.5" customHeight="1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>
      <c r="A25" s="593"/>
      <c r="B25" s="593"/>
      <c r="C25" s="593"/>
      <c r="D25" s="593"/>
      <c r="E25" s="593"/>
      <c r="F25" s="50"/>
      <c r="G25" s="23"/>
      <c r="H25" s="593">
        <f t="shared" si="3"/>
        <v>0</v>
      </c>
      <c r="I25" s="593"/>
      <c r="J25" s="593"/>
      <c r="K25" s="593"/>
      <c r="L25" s="593"/>
      <c r="M25" s="593"/>
      <c r="N25" s="3"/>
    </row>
    <row r="26" spans="1:14" s="1" customFormat="1" ht="19.5" customHeight="1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94" t="s">
        <v>41</v>
      </c>
      <c r="B32" s="594"/>
      <c r="C32" s="594"/>
      <c r="D32" s="594"/>
      <c r="E32" s="594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>
      <c r="B35" s="57"/>
      <c r="C35" s="57"/>
    </row>
    <row r="36" spans="1:14">
      <c r="B36" s="58"/>
    </row>
    <row r="38" spans="1:14" ht="15.75" thickBot="1"/>
    <row r="39" spans="1:14" ht="15.75" thickBot="1">
      <c r="A39" s="595" t="s">
        <v>171</v>
      </c>
      <c r="B39" s="595"/>
      <c r="C39" s="595"/>
      <c r="D39" s="595"/>
      <c r="E39" s="595"/>
      <c r="F39" s="595"/>
    </row>
    <row r="40" spans="1:14" ht="15.75" thickBot="1">
      <c r="A40" s="595"/>
      <c r="B40" s="595"/>
      <c r="C40" s="595"/>
      <c r="D40" s="595"/>
      <c r="E40" s="595"/>
      <c r="F40" s="595"/>
    </row>
    <row r="41" spans="1:14" ht="15.75" thickBot="1">
      <c r="A41" s="595"/>
      <c r="B41" s="595"/>
      <c r="C41" s="595"/>
      <c r="D41" s="595"/>
      <c r="E41" s="595"/>
      <c r="F41" s="595"/>
    </row>
    <row r="42" spans="1:14" ht="15.75" thickBot="1">
      <c r="A42" s="595"/>
      <c r="B42" s="595"/>
      <c r="C42" s="595"/>
      <c r="D42" s="595"/>
      <c r="E42" s="595"/>
      <c r="F42" s="595"/>
    </row>
    <row r="43" spans="1:14" ht="15.75" thickBot="1">
      <c r="A43" s="595"/>
      <c r="B43" s="595"/>
      <c r="C43" s="595"/>
      <c r="D43" s="595"/>
      <c r="E43" s="595"/>
      <c r="F43" s="595"/>
    </row>
    <row r="44" spans="1:14" ht="15.75" thickBot="1">
      <c r="A44" s="595"/>
      <c r="B44" s="595"/>
      <c r="C44" s="595"/>
      <c r="D44" s="595"/>
      <c r="E44" s="595"/>
      <c r="F44" s="595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>
      <c r="A2" s="600" t="s">
        <v>152</v>
      </c>
      <c r="B2" s="600"/>
      <c r="C2" s="600"/>
      <c r="D2" s="600"/>
      <c r="E2" s="600"/>
      <c r="F2" s="600"/>
      <c r="G2" s="5"/>
      <c r="H2" s="600" t="str">
        <f t="shared" ref="H2:H7" si="0">A2</f>
        <v>INSTITUTO BRASILEIRO DE MUSEUS</v>
      </c>
      <c r="I2" s="600"/>
      <c r="J2" s="600"/>
      <c r="K2" s="600"/>
      <c r="L2" s="600"/>
      <c r="M2" s="600"/>
      <c r="N2" s="600"/>
    </row>
    <row r="3" spans="1:14" s="2" customFormat="1" ht="15.75">
      <c r="A3" s="601" t="s">
        <v>153</v>
      </c>
      <c r="B3" s="601"/>
      <c r="C3" s="601"/>
      <c r="D3" s="601"/>
      <c r="E3" s="601"/>
      <c r="F3" s="601"/>
      <c r="G3" s="7"/>
      <c r="H3" s="601" t="str">
        <f t="shared" si="0"/>
        <v>ER-MGES - Escritório de Representação Regional - Minas Gerais e Espírito Santo</v>
      </c>
      <c r="I3" s="601"/>
      <c r="J3" s="601"/>
      <c r="K3" s="601"/>
      <c r="L3" s="601"/>
      <c r="M3" s="601"/>
      <c r="N3" s="601"/>
    </row>
    <row r="4" spans="1:14" s="2" customFormat="1" ht="15.75">
      <c r="A4" s="602" t="s">
        <v>154</v>
      </c>
      <c r="B4" s="602"/>
      <c r="C4" s="602"/>
      <c r="D4" s="602"/>
      <c r="E4" s="602"/>
      <c r="F4" s="602"/>
      <c r="G4" s="8"/>
      <c r="H4" s="602" t="str">
        <f t="shared" si="0"/>
        <v>Vigia 44 horas semanais</v>
      </c>
      <c r="I4" s="602"/>
      <c r="J4" s="602"/>
      <c r="K4" s="602"/>
      <c r="L4" s="602"/>
      <c r="M4" s="602"/>
      <c r="N4" s="602"/>
    </row>
    <row r="5" spans="1:14" s="2" customFormat="1" ht="16.5" thickBot="1">
      <c r="A5" s="598" t="s">
        <v>155</v>
      </c>
      <c r="B5" s="598"/>
      <c r="C5" s="598"/>
      <c r="D5" s="598"/>
      <c r="E5" s="598"/>
      <c r="F5" s="598"/>
      <c r="G5" s="8"/>
      <c r="H5" s="598" t="str">
        <f t="shared" si="0"/>
        <v>Contrato nº 004/2018</v>
      </c>
      <c r="I5" s="598"/>
      <c r="J5" s="598"/>
      <c r="K5" s="598"/>
      <c r="L5" s="598"/>
      <c r="M5" s="598"/>
      <c r="N5" s="598"/>
    </row>
    <row r="6" spans="1:14" s="2" customFormat="1" ht="16.5" thickBot="1">
      <c r="A6" s="596" t="s">
        <v>156</v>
      </c>
      <c r="B6" s="596"/>
      <c r="C6" s="596"/>
      <c r="D6" s="596"/>
      <c r="E6" s="596"/>
      <c r="F6" s="596"/>
      <c r="G6" s="7"/>
      <c r="H6" s="596" t="str">
        <f t="shared" si="0"/>
        <v>Cálculo da Diferença a Pagar</v>
      </c>
      <c r="I6" s="596"/>
      <c r="J6" s="596"/>
      <c r="K6" s="596"/>
      <c r="L6" s="596"/>
      <c r="M6" s="596"/>
      <c r="N6" s="596"/>
    </row>
    <row r="7" spans="1:14" s="2" customFormat="1" ht="16.5" thickBot="1">
      <c r="A7" s="599" t="s">
        <v>172</v>
      </c>
      <c r="B7" s="599"/>
      <c r="C7" s="599"/>
      <c r="D7" s="599"/>
      <c r="E7" s="599"/>
      <c r="F7" s="599"/>
      <c r="G7" s="7"/>
      <c r="H7" s="599" t="str">
        <f t="shared" si="0"/>
        <v>MUSEU DO OURO</v>
      </c>
      <c r="I7" s="599"/>
      <c r="J7" s="599"/>
      <c r="K7" s="599"/>
      <c r="L7" s="599"/>
      <c r="M7" s="599"/>
      <c r="N7" s="599"/>
    </row>
    <row r="8" spans="1:14" s="2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>
      <c r="A9" s="3"/>
      <c r="B9" s="3"/>
      <c r="C9" s="3"/>
      <c r="D9" s="596" t="s">
        <v>158</v>
      </c>
      <c r="E9" s="596"/>
      <c r="F9" s="3"/>
      <c r="G9" s="3"/>
      <c r="H9" s="3"/>
      <c r="I9" s="597" t="s">
        <v>159</v>
      </c>
      <c r="J9" s="597"/>
      <c r="K9" s="597"/>
      <c r="L9" s="597"/>
      <c r="M9" s="597"/>
      <c r="N9" s="3"/>
    </row>
    <row r="10" spans="1:14" s="12" customFormat="1" ht="66.75" customHeight="1" thickBot="1">
      <c r="A10" s="9" t="s">
        <v>160</v>
      </c>
      <c r="B10" s="9" t="s">
        <v>161</v>
      </c>
      <c r="C10" s="9" t="s">
        <v>162</v>
      </c>
      <c r="D10" s="10" t="s">
        <v>163</v>
      </c>
      <c r="E10" s="10" t="s">
        <v>164</v>
      </c>
      <c r="F10" s="9" t="s">
        <v>165</v>
      </c>
      <c r="G10" s="11"/>
      <c r="I10" s="13" t="s">
        <v>166</v>
      </c>
      <c r="J10" s="14" t="s">
        <v>167</v>
      </c>
      <c r="K10" s="15" t="s">
        <v>168</v>
      </c>
      <c r="L10" s="14" t="s">
        <v>169</v>
      </c>
      <c r="M10" s="16" t="s">
        <v>170</v>
      </c>
    </row>
    <row r="11" spans="1:14" s="2" customFormat="1" ht="19.5" customHeight="1" thickBot="1">
      <c r="A11" s="593"/>
      <c r="B11" s="593"/>
      <c r="C11" s="593"/>
      <c r="D11" s="593"/>
      <c r="E11" s="593"/>
      <c r="F11" s="17"/>
      <c r="G11" s="6"/>
      <c r="H11" s="3"/>
      <c r="I11" s="593">
        <f>A11</f>
        <v>0</v>
      </c>
      <c r="J11" s="593"/>
      <c r="K11" s="593"/>
      <c r="L11" s="593"/>
      <c r="M11" s="593"/>
      <c r="N11" s="3"/>
    </row>
    <row r="12" spans="1:14" s="2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>
      <c r="A22" s="593"/>
      <c r="B22" s="593"/>
      <c r="C22" s="593"/>
      <c r="D22" s="593"/>
      <c r="E22" s="593"/>
      <c r="F22" s="49"/>
      <c r="G22" s="6"/>
      <c r="H22" s="593">
        <f t="shared" si="3"/>
        <v>0</v>
      </c>
      <c r="I22" s="593"/>
      <c r="J22" s="593"/>
      <c r="K22" s="593"/>
      <c r="L22" s="593"/>
      <c r="M22" s="593"/>
      <c r="N22" s="3"/>
    </row>
    <row r="23" spans="1:14" s="2" customFormat="1" ht="19.5" customHeight="1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>
      <c r="A25" s="593"/>
      <c r="B25" s="593"/>
      <c r="C25" s="593"/>
      <c r="D25" s="593"/>
      <c r="E25" s="593"/>
      <c r="F25" s="50"/>
      <c r="G25" s="23"/>
      <c r="H25" s="593">
        <f t="shared" si="3"/>
        <v>0</v>
      </c>
      <c r="I25" s="593"/>
      <c r="J25" s="593"/>
      <c r="K25" s="593"/>
      <c r="L25" s="593"/>
      <c r="M25" s="593"/>
      <c r="N25" s="3"/>
    </row>
    <row r="26" spans="1:14" s="2" customFormat="1" ht="19.5" customHeight="1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94" t="s">
        <v>41</v>
      </c>
      <c r="B32" s="594"/>
      <c r="C32" s="594"/>
      <c r="D32" s="594"/>
      <c r="E32" s="594"/>
      <c r="F32" s="52">
        <f>SUM(F12:F31)</f>
        <v>0</v>
      </c>
      <c r="G32" s="53"/>
      <c r="K32" s="55"/>
    </row>
    <row r="33" spans="1:14" s="2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/>
    <row r="37" spans="1:14" ht="15.75" thickBot="1">
      <c r="A37" s="595" t="s">
        <v>171</v>
      </c>
      <c r="B37" s="595"/>
      <c r="C37" s="595"/>
      <c r="D37" s="595"/>
      <c r="E37" s="595"/>
      <c r="F37" s="595"/>
    </row>
    <row r="38" spans="1:14" ht="15.75" thickBot="1">
      <c r="A38" s="595"/>
      <c r="B38" s="595"/>
      <c r="C38" s="595"/>
      <c r="D38" s="595"/>
      <c r="E38" s="595"/>
      <c r="F38" s="595"/>
    </row>
    <row r="39" spans="1:14" ht="15.75" thickBot="1">
      <c r="A39" s="595"/>
      <c r="B39" s="595"/>
      <c r="C39" s="595"/>
      <c r="D39" s="595"/>
      <c r="E39" s="595"/>
      <c r="F39" s="595"/>
    </row>
    <row r="40" spans="1:14" ht="15.75" thickBot="1">
      <c r="A40" s="595"/>
      <c r="B40" s="595"/>
      <c r="C40" s="595"/>
      <c r="D40" s="595"/>
      <c r="E40" s="595"/>
      <c r="F40" s="595"/>
    </row>
    <row r="41" spans="1:14" ht="15.75" thickBot="1">
      <c r="A41" s="595"/>
      <c r="B41" s="595"/>
      <c r="C41" s="595"/>
      <c r="D41" s="595"/>
      <c r="E41" s="595"/>
      <c r="F41" s="595"/>
    </row>
    <row r="42" spans="1:14" ht="15.75" thickBot="1">
      <c r="A42" s="595"/>
      <c r="B42" s="595"/>
      <c r="C42" s="595"/>
      <c r="D42" s="595"/>
      <c r="E42" s="595"/>
      <c r="F42" s="595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600" t="s">
        <v>152</v>
      </c>
      <c r="B2" s="600"/>
      <c r="C2" s="600"/>
      <c r="D2" s="600"/>
      <c r="E2" s="600"/>
      <c r="F2" s="600"/>
      <c r="G2" s="5"/>
      <c r="H2" s="600" t="str">
        <f t="shared" ref="H2:H7" si="0">A2</f>
        <v>INSTITUTO BRASILEIRO DE MUSEUS</v>
      </c>
      <c r="I2" s="600"/>
      <c r="J2" s="600"/>
      <c r="K2" s="600"/>
      <c r="L2" s="600"/>
      <c r="M2" s="600"/>
      <c r="N2" s="600"/>
    </row>
    <row r="3" spans="1:14" s="1" customFormat="1" ht="15.75">
      <c r="A3" s="601" t="s">
        <v>153</v>
      </c>
      <c r="B3" s="601"/>
      <c r="C3" s="601"/>
      <c r="D3" s="601"/>
      <c r="E3" s="601"/>
      <c r="F3" s="601"/>
      <c r="G3" s="7"/>
      <c r="H3" s="601" t="str">
        <f t="shared" si="0"/>
        <v>ER-MGES - Escritório de Representação Regional - Minas Gerais e Espírito Santo</v>
      </c>
      <c r="I3" s="601"/>
      <c r="J3" s="601"/>
      <c r="K3" s="601"/>
      <c r="L3" s="601"/>
      <c r="M3" s="601"/>
      <c r="N3" s="601"/>
    </row>
    <row r="4" spans="1:14" s="1" customFormat="1" ht="15.75">
      <c r="A4" s="602" t="s">
        <v>154</v>
      </c>
      <c r="B4" s="602"/>
      <c r="C4" s="602"/>
      <c r="D4" s="602"/>
      <c r="E4" s="602"/>
      <c r="F4" s="602"/>
      <c r="G4" s="8"/>
      <c r="H4" s="602" t="str">
        <f t="shared" si="0"/>
        <v>Vigia 44 horas semanais</v>
      </c>
      <c r="I4" s="602"/>
      <c r="J4" s="602"/>
      <c r="K4" s="602"/>
      <c r="L4" s="602"/>
      <c r="M4" s="602"/>
      <c r="N4" s="602"/>
    </row>
    <row r="5" spans="1:14" s="1" customFormat="1" ht="16.5" thickBot="1">
      <c r="A5" s="598" t="s">
        <v>155</v>
      </c>
      <c r="B5" s="598"/>
      <c r="C5" s="598"/>
      <c r="D5" s="598"/>
      <c r="E5" s="598"/>
      <c r="F5" s="598"/>
      <c r="G5" s="8"/>
      <c r="H5" s="598" t="str">
        <f t="shared" si="0"/>
        <v>Contrato nº 004/2018</v>
      </c>
      <c r="I5" s="598"/>
      <c r="J5" s="598"/>
      <c r="K5" s="598"/>
      <c r="L5" s="598"/>
      <c r="M5" s="598"/>
      <c r="N5" s="598"/>
    </row>
    <row r="6" spans="1:14" s="1" customFormat="1" ht="16.5" thickBot="1">
      <c r="A6" s="596" t="s">
        <v>156</v>
      </c>
      <c r="B6" s="596"/>
      <c r="C6" s="596"/>
      <c r="D6" s="596"/>
      <c r="E6" s="596"/>
      <c r="F6" s="596"/>
      <c r="G6" s="7"/>
      <c r="H6" s="596" t="str">
        <f t="shared" si="0"/>
        <v>Cálculo da Diferença a Pagar</v>
      </c>
      <c r="I6" s="596"/>
      <c r="J6" s="596"/>
      <c r="K6" s="596"/>
      <c r="L6" s="596"/>
      <c r="M6" s="596"/>
      <c r="N6" s="596"/>
    </row>
    <row r="7" spans="1:14" s="1" customFormat="1" ht="16.5" thickBot="1">
      <c r="A7" s="599" t="s">
        <v>173</v>
      </c>
      <c r="B7" s="599"/>
      <c r="C7" s="599"/>
      <c r="D7" s="599"/>
      <c r="E7" s="599"/>
      <c r="F7" s="599"/>
      <c r="G7" s="7"/>
      <c r="H7" s="599" t="str">
        <f t="shared" si="0"/>
        <v>MUSEU DO DIAMANTE</v>
      </c>
      <c r="I7" s="599"/>
      <c r="J7" s="599"/>
      <c r="K7" s="599"/>
      <c r="L7" s="599"/>
      <c r="M7" s="599"/>
      <c r="N7" s="599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96" t="s">
        <v>158</v>
      </c>
      <c r="E9" s="596"/>
      <c r="F9" s="3"/>
      <c r="G9" s="3"/>
      <c r="H9" s="3"/>
      <c r="I9" s="597" t="s">
        <v>159</v>
      </c>
      <c r="J9" s="597"/>
      <c r="K9" s="597"/>
      <c r="L9" s="597"/>
      <c r="M9" s="597"/>
      <c r="N9" s="3"/>
    </row>
    <row r="10" spans="1:14" s="12" customFormat="1" ht="66.75" customHeight="1" thickBot="1">
      <c r="A10" s="9" t="s">
        <v>160</v>
      </c>
      <c r="B10" s="9" t="s">
        <v>161</v>
      </c>
      <c r="C10" s="9" t="s">
        <v>162</v>
      </c>
      <c r="D10" s="10" t="s">
        <v>163</v>
      </c>
      <c r="E10" s="10" t="s">
        <v>164</v>
      </c>
      <c r="F10" s="9" t="s">
        <v>165</v>
      </c>
      <c r="G10" s="11"/>
      <c r="I10" s="13" t="s">
        <v>166</v>
      </c>
      <c r="J10" s="14" t="s">
        <v>167</v>
      </c>
      <c r="K10" s="15" t="s">
        <v>168</v>
      </c>
      <c r="L10" s="14" t="s">
        <v>169</v>
      </c>
      <c r="M10" s="16" t="s">
        <v>170</v>
      </c>
    </row>
    <row r="11" spans="1:14" s="1" customFormat="1" ht="19.5" customHeight="1" thickBot="1">
      <c r="A11" s="593"/>
      <c r="B11" s="593"/>
      <c r="C11" s="593"/>
      <c r="D11" s="593"/>
      <c r="E11" s="593"/>
      <c r="F11" s="17"/>
      <c r="G11" s="6"/>
      <c r="H11" s="3"/>
      <c r="I11" s="593">
        <f>A11</f>
        <v>0</v>
      </c>
      <c r="J11" s="593"/>
      <c r="K11" s="593"/>
      <c r="L11" s="593"/>
      <c r="M11" s="593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>
      <c r="A22" s="593"/>
      <c r="B22" s="593"/>
      <c r="C22" s="593"/>
      <c r="D22" s="593"/>
      <c r="E22" s="593"/>
      <c r="F22" s="49"/>
      <c r="G22" s="6"/>
      <c r="H22" s="593">
        <f t="shared" si="3"/>
        <v>0</v>
      </c>
      <c r="I22" s="593"/>
      <c r="J22" s="593"/>
      <c r="K22" s="593"/>
      <c r="L22" s="593"/>
      <c r="M22" s="593"/>
      <c r="N22" s="3"/>
    </row>
    <row r="23" spans="1:14" s="1" customFormat="1" ht="19.5" customHeight="1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>
      <c r="A25" s="593"/>
      <c r="B25" s="593"/>
      <c r="C25" s="593"/>
      <c r="D25" s="593"/>
      <c r="E25" s="593"/>
      <c r="F25" s="50"/>
      <c r="G25" s="23"/>
      <c r="H25" s="593">
        <f t="shared" si="3"/>
        <v>0</v>
      </c>
      <c r="I25" s="593"/>
      <c r="J25" s="593"/>
      <c r="K25" s="593"/>
      <c r="L25" s="593"/>
      <c r="M25" s="593"/>
      <c r="N25" s="3"/>
    </row>
    <row r="26" spans="1:14" s="1" customFormat="1" ht="19.5" customHeight="1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>
      <c r="A32" s="594" t="s">
        <v>41</v>
      </c>
      <c r="B32" s="594"/>
      <c r="C32" s="594"/>
      <c r="D32" s="594"/>
      <c r="E32" s="594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/>
    <row r="38" spans="1:14" ht="15.75" thickBot="1">
      <c r="A38" s="595" t="s">
        <v>171</v>
      </c>
      <c r="B38" s="595"/>
      <c r="C38" s="595"/>
      <c r="D38" s="595"/>
      <c r="E38" s="595"/>
      <c r="F38" s="595"/>
    </row>
    <row r="39" spans="1:14" ht="15.75" thickBot="1">
      <c r="A39" s="595"/>
      <c r="B39" s="595"/>
      <c r="C39" s="595"/>
      <c r="D39" s="595"/>
      <c r="E39" s="595"/>
      <c r="F39" s="595"/>
    </row>
    <row r="40" spans="1:14" ht="39" customHeight="1" thickBot="1">
      <c r="A40" s="595"/>
      <c r="B40" s="595"/>
      <c r="C40" s="595"/>
      <c r="D40" s="595"/>
      <c r="E40" s="595"/>
      <c r="F40" s="595"/>
    </row>
    <row r="41" spans="1:14" ht="15.75" thickBot="1">
      <c r="A41" s="595"/>
      <c r="B41" s="595"/>
      <c r="C41" s="595"/>
      <c r="D41" s="595"/>
      <c r="E41" s="595"/>
      <c r="F41" s="595"/>
    </row>
    <row r="42" spans="1:14" ht="15.75" thickBot="1">
      <c r="A42" s="595"/>
      <c r="B42" s="595"/>
      <c r="C42" s="595"/>
      <c r="D42" s="595"/>
      <c r="E42" s="595"/>
      <c r="F42" s="595"/>
    </row>
    <row r="43" spans="1:14" ht="40.9" customHeight="1" thickBot="1">
      <c r="A43" s="595"/>
      <c r="B43" s="595"/>
      <c r="C43" s="595"/>
      <c r="D43" s="595"/>
      <c r="E43" s="595"/>
      <c r="F43" s="595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>Gabriel Carvalho Chaves</cp:lastModifiedBy>
  <cp:revision/>
  <dcterms:created xsi:type="dcterms:W3CDTF">2018-07-29T12:10:15Z</dcterms:created>
  <dcterms:modified xsi:type="dcterms:W3CDTF">2023-11-20T12:57:53Z</dcterms:modified>
  <cp:category/>
  <cp:contentStatus/>
</cp:coreProperties>
</file>