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gab\Downloads\"/>
    </mc:Choice>
  </mc:AlternateContent>
  <xr:revisionPtr revIDLastSave="0" documentId="8_{EC159FC3-854A-40AF-8788-C777B22FA4FB}" xr6:coauthVersionLast="47" xr6:coauthVersionMax="47" xr10:uidLastSave="{00000000-0000-0000-0000-000000000000}"/>
  <bookViews>
    <workbookView xWindow="-120" yWindow="-120" windowWidth="21840" windowHeight="13140" xr2:uid="{767EA071-F730-4E4F-9436-11043DD19870}"/>
  </bookViews>
  <sheets>
    <sheet name="Grupo 1 - MRSJDR(S João d-Rei)" sheetId="33" r:id="rId1"/>
    <sheet name="Grupo 2 - MCO(Serro)" sheetId="32" r:id="rId2"/>
    <sheet name="Grupo 3 - MD(Diamantina)" sheetId="31" r:id="rId3"/>
    <sheet name="Grupo 4 - MRC(Caeté)" sheetId="30" r:id="rId4"/>
    <sheet name="Grupo 5 - MDO(Sabará)" sheetId="23" r:id="rId5"/>
    <sheet name="Retroativo_SJDR" sheetId="3" state="hidden" r:id="rId6"/>
    <sheet name="Retroativo_Sabará" sheetId="6" state="hidden" r:id="rId7"/>
    <sheet name="Retroativo_Diamantina" sheetId="10" state="hidden" r:id="rId8"/>
  </sheets>
  <definedNames>
    <definedName name="_xlnm.Print_Area" localSheetId="0">'Grupo 1 - MRSJDR(S João d-Rei)'!$B$2:$F$145</definedName>
    <definedName name="_xlnm.Print_Area" localSheetId="1">'Grupo 2 - MCO(Serro)'!$B$2:$F$145</definedName>
    <definedName name="_xlnm.Print_Area" localSheetId="2">'Grupo 3 - MD(Diamantina)'!$B$2:$F$145</definedName>
    <definedName name="_xlnm.Print_Area" localSheetId="3">'Grupo 4 - MRC(Caeté)'!$B$2:$F$145</definedName>
    <definedName name="_xlnm.Print_Area" localSheetId="4">'Grupo 5 - MDO(Sabará)'!$B$2:$F$145</definedName>
    <definedName name="_xlnm.Print_Area" localSheetId="7">Retroativo_Diamantina!$A$1:$N$33</definedName>
    <definedName name="_xlnm.Print_Area" localSheetId="6">Retroativo_Sabará!$A$1:$N$33</definedName>
    <definedName name="_xlnm.Print_Area" localSheetId="5">Retroativo_SJDR!$A$1:$N$33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2" i="33" l="1"/>
  <c r="H183" i="33" s="1"/>
  <c r="H167" i="33"/>
  <c r="H168" i="33" s="1"/>
  <c r="H182" i="32"/>
  <c r="H183" i="32" s="1"/>
  <c r="H167" i="32"/>
  <c r="H168" i="32" s="1"/>
  <c r="H182" i="31"/>
  <c r="H183" i="31" s="1"/>
  <c r="H167" i="31"/>
  <c r="H168" i="31" s="1"/>
  <c r="H182" i="30"/>
  <c r="H183" i="30" s="1"/>
  <c r="H167" i="30"/>
  <c r="H168" i="30" s="1"/>
  <c r="H182" i="23"/>
  <c r="H183" i="23"/>
  <c r="H168" i="23"/>
  <c r="H167" i="23"/>
  <c r="L153" i="33"/>
  <c r="L152" i="33"/>
  <c r="I147" i="33"/>
  <c r="L153" i="32"/>
  <c r="L152" i="32"/>
  <c r="I147" i="32"/>
  <c r="L153" i="31"/>
  <c r="L152" i="31"/>
  <c r="I147" i="31"/>
  <c r="L153" i="30"/>
  <c r="L152" i="30"/>
  <c r="I147" i="30"/>
  <c r="I147" i="23"/>
  <c r="L153" i="23"/>
  <c r="L152" i="23"/>
  <c r="M140" i="33"/>
  <c r="I140" i="33"/>
  <c r="M139" i="33"/>
  <c r="I139" i="33"/>
  <c r="M117" i="33"/>
  <c r="M121" i="33" s="1"/>
  <c r="I117" i="33"/>
  <c r="N111" i="33"/>
  <c r="N134" i="33" s="1"/>
  <c r="J111" i="33"/>
  <c r="J134" i="33" s="1"/>
  <c r="C102" i="33"/>
  <c r="C101" i="33"/>
  <c r="C100" i="33"/>
  <c r="M93" i="33"/>
  <c r="I93" i="33"/>
  <c r="N88" i="33"/>
  <c r="N87" i="33"/>
  <c r="M82" i="33"/>
  <c r="N82" i="33" s="1"/>
  <c r="I82" i="33"/>
  <c r="N81" i="33"/>
  <c r="M81" i="33"/>
  <c r="M83" i="33" s="1"/>
  <c r="C72" i="33"/>
  <c r="C71" i="33"/>
  <c r="C70" i="33"/>
  <c r="N60" i="33"/>
  <c r="J60" i="33"/>
  <c r="N59" i="33"/>
  <c r="N66" i="33" s="1"/>
  <c r="N72" i="33" s="1"/>
  <c r="J59" i="33"/>
  <c r="J66" i="33" s="1"/>
  <c r="J72" i="33" s="1"/>
  <c r="M56" i="33"/>
  <c r="M71" i="33" s="1"/>
  <c r="I56" i="33"/>
  <c r="I81" i="33" s="1"/>
  <c r="M45" i="33"/>
  <c r="M70" i="33" s="1"/>
  <c r="I45" i="33"/>
  <c r="I70" i="33" s="1"/>
  <c r="N39" i="33"/>
  <c r="J39" i="33"/>
  <c r="J87" i="33" s="1"/>
  <c r="N32" i="33"/>
  <c r="N96" i="33" s="1"/>
  <c r="N97" i="33" s="1"/>
  <c r="N102" i="33" s="1"/>
  <c r="J32" i="33"/>
  <c r="J96" i="33" s="1"/>
  <c r="J97" i="33" s="1"/>
  <c r="J102" i="33" s="1"/>
  <c r="M29" i="33"/>
  <c r="I29" i="33"/>
  <c r="M140" i="32"/>
  <c r="I140" i="32"/>
  <c r="M139" i="32"/>
  <c r="I139" i="32"/>
  <c r="M117" i="32"/>
  <c r="M121" i="32" s="1"/>
  <c r="I117" i="32"/>
  <c r="N111" i="32"/>
  <c r="N134" i="32" s="1"/>
  <c r="J111" i="32"/>
  <c r="J134" i="32" s="1"/>
  <c r="C102" i="32"/>
  <c r="C101" i="32"/>
  <c r="C100" i="32"/>
  <c r="J96" i="32"/>
  <c r="J97" i="32" s="1"/>
  <c r="J102" i="32" s="1"/>
  <c r="M93" i="32"/>
  <c r="I93" i="32"/>
  <c r="M82" i="32"/>
  <c r="N82" i="32" s="1"/>
  <c r="I82" i="32"/>
  <c r="J82" i="32" s="1"/>
  <c r="M81" i="32"/>
  <c r="M83" i="32" s="1"/>
  <c r="C72" i="32"/>
  <c r="C71" i="32"/>
  <c r="I70" i="32"/>
  <c r="C70" i="32"/>
  <c r="N60" i="32"/>
  <c r="J60" i="32"/>
  <c r="N59" i="32"/>
  <c r="N66" i="32" s="1"/>
  <c r="N72" i="32" s="1"/>
  <c r="J59" i="32"/>
  <c r="J66" i="32" s="1"/>
  <c r="J72" i="32" s="1"/>
  <c r="M56" i="32"/>
  <c r="M71" i="32" s="1"/>
  <c r="I56" i="32"/>
  <c r="I81" i="32" s="1"/>
  <c r="M45" i="32"/>
  <c r="M70" i="32" s="1"/>
  <c r="I45" i="32"/>
  <c r="N39" i="32"/>
  <c r="J39" i="32"/>
  <c r="J87" i="32" s="1"/>
  <c r="N32" i="32"/>
  <c r="N96" i="32" s="1"/>
  <c r="N97" i="32" s="1"/>
  <c r="N102" i="32" s="1"/>
  <c r="J32" i="32"/>
  <c r="M29" i="32"/>
  <c r="I29" i="32"/>
  <c r="M140" i="31"/>
  <c r="I140" i="31"/>
  <c r="M139" i="31"/>
  <c r="I139" i="31"/>
  <c r="M117" i="31"/>
  <c r="M121" i="31" s="1"/>
  <c r="I117" i="31"/>
  <c r="N111" i="31"/>
  <c r="N134" i="31" s="1"/>
  <c r="J111" i="31"/>
  <c r="J134" i="31" s="1"/>
  <c r="C102" i="31"/>
  <c r="C101" i="31"/>
  <c r="C100" i="31"/>
  <c r="M93" i="31"/>
  <c r="I93" i="31"/>
  <c r="M82" i="31"/>
  <c r="N82" i="31" s="1"/>
  <c r="I82" i="31"/>
  <c r="J82" i="31" s="1"/>
  <c r="M81" i="31"/>
  <c r="M83" i="31" s="1"/>
  <c r="C72" i="31"/>
  <c r="M71" i="31"/>
  <c r="C71" i="31"/>
  <c r="I70" i="31"/>
  <c r="C70" i="31"/>
  <c r="N60" i="31"/>
  <c r="J60" i="31"/>
  <c r="N59" i="31"/>
  <c r="N66" i="31" s="1"/>
  <c r="N72" i="31" s="1"/>
  <c r="J59" i="31"/>
  <c r="J66" i="31" s="1"/>
  <c r="J72" i="31" s="1"/>
  <c r="M56" i="31"/>
  <c r="I56" i="31"/>
  <c r="I81" i="31" s="1"/>
  <c r="M45" i="31"/>
  <c r="M70" i="31" s="1"/>
  <c r="I45" i="31"/>
  <c r="N39" i="31"/>
  <c r="J39" i="31"/>
  <c r="J87" i="31" s="1"/>
  <c r="N32" i="31"/>
  <c r="N96" i="31" s="1"/>
  <c r="N97" i="31" s="1"/>
  <c r="N102" i="31" s="1"/>
  <c r="J32" i="31"/>
  <c r="J96" i="31" s="1"/>
  <c r="J97" i="31" s="1"/>
  <c r="J102" i="31" s="1"/>
  <c r="M29" i="31"/>
  <c r="I29" i="31"/>
  <c r="M140" i="30"/>
  <c r="I140" i="30"/>
  <c r="M139" i="30"/>
  <c r="I139" i="30"/>
  <c r="M117" i="30"/>
  <c r="I117" i="30"/>
  <c r="N111" i="30"/>
  <c r="N134" i="30" s="1"/>
  <c r="J111" i="30"/>
  <c r="J134" i="30" s="1"/>
  <c r="C102" i="30"/>
  <c r="C101" i="30"/>
  <c r="C100" i="30"/>
  <c r="M93" i="30"/>
  <c r="I93" i="30"/>
  <c r="M82" i="30"/>
  <c r="N82" i="30" s="1"/>
  <c r="I82" i="30"/>
  <c r="M81" i="30"/>
  <c r="M83" i="30" s="1"/>
  <c r="C72" i="30"/>
  <c r="C71" i="30"/>
  <c r="I70" i="30"/>
  <c r="C70" i="30"/>
  <c r="N60" i="30"/>
  <c r="J60" i="30"/>
  <c r="N59" i="30"/>
  <c r="N66" i="30" s="1"/>
  <c r="N72" i="30" s="1"/>
  <c r="J59" i="30"/>
  <c r="J66" i="30" s="1"/>
  <c r="J72" i="30" s="1"/>
  <c r="M56" i="30"/>
  <c r="M71" i="30" s="1"/>
  <c r="I56" i="30"/>
  <c r="I81" i="30" s="1"/>
  <c r="M45" i="30"/>
  <c r="M70" i="30" s="1"/>
  <c r="I45" i="30"/>
  <c r="N39" i="30"/>
  <c r="J39" i="30"/>
  <c r="J87" i="30" s="1"/>
  <c r="N32" i="30"/>
  <c r="N96" i="30" s="1"/>
  <c r="N97" i="30" s="1"/>
  <c r="N102" i="30" s="1"/>
  <c r="J32" i="30"/>
  <c r="J96" i="30" s="1"/>
  <c r="J97" i="30" s="1"/>
  <c r="J102" i="30" s="1"/>
  <c r="M29" i="30"/>
  <c r="I29" i="30"/>
  <c r="N111" i="23"/>
  <c r="J111" i="23"/>
  <c r="M82" i="23"/>
  <c r="M81" i="23"/>
  <c r="I82" i="23"/>
  <c r="I121" i="33" l="1"/>
  <c r="I124" i="33"/>
  <c r="I121" i="32"/>
  <c r="I124" i="32"/>
  <c r="I121" i="31"/>
  <c r="I124" i="31"/>
  <c r="M121" i="30"/>
  <c r="M124" i="30"/>
  <c r="I124" i="30"/>
  <c r="I121" i="30"/>
  <c r="I83" i="33"/>
  <c r="J81" i="33"/>
  <c r="J88" i="33"/>
  <c r="J93" i="33" s="1"/>
  <c r="J101" i="33" s="1"/>
  <c r="J103" i="33" s="1"/>
  <c r="J133" i="33" s="1"/>
  <c r="M124" i="33"/>
  <c r="N43" i="33"/>
  <c r="N45" i="33" s="1"/>
  <c r="N50" i="33" s="1"/>
  <c r="J77" i="33"/>
  <c r="J89" i="33"/>
  <c r="J44" i="33"/>
  <c r="N77" i="33"/>
  <c r="J82" i="33"/>
  <c r="N89" i="33"/>
  <c r="N93" i="33" s="1"/>
  <c r="N101" i="33" s="1"/>
  <c r="N103" i="33" s="1"/>
  <c r="N133" i="33" s="1"/>
  <c r="J50" i="33"/>
  <c r="N44" i="33"/>
  <c r="N51" i="33"/>
  <c r="J78" i="33"/>
  <c r="J90" i="33"/>
  <c r="I71" i="33"/>
  <c r="N78" i="33"/>
  <c r="N90" i="33"/>
  <c r="J79" i="33"/>
  <c r="J91" i="33"/>
  <c r="J53" i="33"/>
  <c r="N79" i="33"/>
  <c r="N91" i="33"/>
  <c r="J130" i="33"/>
  <c r="J43" i="33"/>
  <c r="J45" i="33" s="1"/>
  <c r="J70" i="33" s="1"/>
  <c r="J80" i="33"/>
  <c r="J92" i="33"/>
  <c r="N130" i="33"/>
  <c r="N80" i="33"/>
  <c r="N92" i="33"/>
  <c r="J81" i="32"/>
  <c r="I83" i="32"/>
  <c r="J43" i="32"/>
  <c r="J45" i="32" s="1"/>
  <c r="J70" i="32" s="1"/>
  <c r="N81" i="32"/>
  <c r="N88" i="32"/>
  <c r="J49" i="32"/>
  <c r="M124" i="32"/>
  <c r="N43" i="32"/>
  <c r="N45" i="32" s="1"/>
  <c r="N70" i="32" s="1"/>
  <c r="J77" i="32"/>
  <c r="J89" i="32"/>
  <c r="N87" i="32"/>
  <c r="J44" i="32"/>
  <c r="J51" i="32"/>
  <c r="N77" i="32"/>
  <c r="N89" i="32"/>
  <c r="J88" i="32"/>
  <c r="J93" i="32" s="1"/>
  <c r="J101" i="32" s="1"/>
  <c r="J103" i="32" s="1"/>
  <c r="J133" i="32" s="1"/>
  <c r="N44" i="32"/>
  <c r="J78" i="32"/>
  <c r="J90" i="32"/>
  <c r="I71" i="32"/>
  <c r="N78" i="32"/>
  <c r="N90" i="32"/>
  <c r="J55" i="32"/>
  <c r="J79" i="32"/>
  <c r="J91" i="32"/>
  <c r="J53" i="32"/>
  <c r="N79" i="32"/>
  <c r="N91" i="32"/>
  <c r="J130" i="32"/>
  <c r="J80" i="32"/>
  <c r="J92" i="32"/>
  <c r="N130" i="32"/>
  <c r="J48" i="32"/>
  <c r="J54" i="32"/>
  <c r="N80" i="32"/>
  <c r="N92" i="32"/>
  <c r="N49" i="32"/>
  <c r="I83" i="31"/>
  <c r="J81" i="31"/>
  <c r="J43" i="31"/>
  <c r="N81" i="31"/>
  <c r="N88" i="31"/>
  <c r="J77" i="31"/>
  <c r="J89" i="31"/>
  <c r="N87" i="31"/>
  <c r="M124" i="31"/>
  <c r="N43" i="31"/>
  <c r="J44" i="31"/>
  <c r="N77" i="31"/>
  <c r="N89" i="31"/>
  <c r="N44" i="31"/>
  <c r="J78" i="31"/>
  <c r="J90" i="31"/>
  <c r="I71" i="31"/>
  <c r="N78" i="31"/>
  <c r="N90" i="31"/>
  <c r="J79" i="31"/>
  <c r="J91" i="31"/>
  <c r="N79" i="31"/>
  <c r="N91" i="31"/>
  <c r="J130" i="31"/>
  <c r="J88" i="31"/>
  <c r="J93" i="31" s="1"/>
  <c r="J101" i="31" s="1"/>
  <c r="J103" i="31" s="1"/>
  <c r="J133" i="31" s="1"/>
  <c r="J80" i="31"/>
  <c r="J92" i="31"/>
  <c r="N130" i="31"/>
  <c r="N80" i="31"/>
  <c r="N92" i="31"/>
  <c r="I83" i="30"/>
  <c r="J81" i="30"/>
  <c r="N87" i="30"/>
  <c r="N50" i="30"/>
  <c r="J77" i="30"/>
  <c r="J83" i="30" s="1"/>
  <c r="J132" i="30" s="1"/>
  <c r="J89" i="30"/>
  <c r="N77" i="30"/>
  <c r="N83" i="30" s="1"/>
  <c r="N132" i="30" s="1"/>
  <c r="J82" i="30"/>
  <c r="N89" i="30"/>
  <c r="N43" i="30"/>
  <c r="N45" i="30" s="1"/>
  <c r="N70" i="30" s="1"/>
  <c r="N44" i="30"/>
  <c r="N51" i="30"/>
  <c r="J78" i="30"/>
  <c r="J90" i="30"/>
  <c r="N49" i="30"/>
  <c r="J88" i="30"/>
  <c r="J93" i="30" s="1"/>
  <c r="J101" i="30" s="1"/>
  <c r="J103" i="30" s="1"/>
  <c r="J133" i="30" s="1"/>
  <c r="J44" i="30"/>
  <c r="I71" i="30"/>
  <c r="N78" i="30"/>
  <c r="N90" i="30"/>
  <c r="J79" i="30"/>
  <c r="J91" i="30"/>
  <c r="N55" i="30"/>
  <c r="N79" i="30"/>
  <c r="N91" i="30"/>
  <c r="J130" i="30"/>
  <c r="J43" i="30"/>
  <c r="N81" i="30"/>
  <c r="N52" i="30"/>
  <c r="J80" i="30"/>
  <c r="J92" i="30"/>
  <c r="N130" i="30"/>
  <c r="N88" i="30"/>
  <c r="N80" i="30"/>
  <c r="N92" i="30"/>
  <c r="N48" i="30"/>
  <c r="I45" i="23"/>
  <c r="M45" i="23"/>
  <c r="M70" i="23" s="1"/>
  <c r="M140" i="23"/>
  <c r="M139" i="23"/>
  <c r="M117" i="23"/>
  <c r="M124" i="23" s="1"/>
  <c r="N134" i="23"/>
  <c r="M93" i="23"/>
  <c r="M83" i="23"/>
  <c r="N60" i="23"/>
  <c r="N59" i="23"/>
  <c r="M56" i="23"/>
  <c r="M71" i="23" s="1"/>
  <c r="N32" i="23"/>
  <c r="M29" i="23"/>
  <c r="I140" i="23"/>
  <c r="I139" i="23"/>
  <c r="I117" i="23"/>
  <c r="I124" i="23" s="1"/>
  <c r="J134" i="23"/>
  <c r="I93" i="23"/>
  <c r="J60" i="23"/>
  <c r="J59" i="23"/>
  <c r="I56" i="23"/>
  <c r="I71" i="23" s="1"/>
  <c r="I70" i="23"/>
  <c r="J32" i="23"/>
  <c r="J39" i="23" s="1"/>
  <c r="J92" i="23" s="1"/>
  <c r="I29" i="23"/>
  <c r="J83" i="33" l="1"/>
  <c r="J132" i="33" s="1"/>
  <c r="N52" i="33"/>
  <c r="N70" i="33"/>
  <c r="N48" i="33"/>
  <c r="J49" i="33"/>
  <c r="N55" i="33"/>
  <c r="J54" i="33"/>
  <c r="N49" i="33"/>
  <c r="J48" i="33"/>
  <c r="J56" i="33" s="1"/>
  <c r="J71" i="33" s="1"/>
  <c r="J73" i="33" s="1"/>
  <c r="J131" i="33" s="1"/>
  <c r="J135" i="33" s="1"/>
  <c r="J55" i="33"/>
  <c r="N83" i="33"/>
  <c r="N132" i="33" s="1"/>
  <c r="J51" i="33"/>
  <c r="N54" i="33"/>
  <c r="N53" i="33"/>
  <c r="J52" i="33"/>
  <c r="N48" i="32"/>
  <c r="N51" i="32"/>
  <c r="N52" i="32"/>
  <c r="N83" i="32"/>
  <c r="N132" i="32" s="1"/>
  <c r="J50" i="32"/>
  <c r="J56" i="32" s="1"/>
  <c r="J71" i="32" s="1"/>
  <c r="J73" i="32" s="1"/>
  <c r="J131" i="32" s="1"/>
  <c r="J135" i="32" s="1"/>
  <c r="N55" i="32"/>
  <c r="N93" i="32"/>
  <c r="N101" i="32" s="1"/>
  <c r="N103" i="32" s="1"/>
  <c r="N133" i="32" s="1"/>
  <c r="N53" i="32"/>
  <c r="J52" i="32"/>
  <c r="J83" i="32"/>
  <c r="J132" i="32" s="1"/>
  <c r="N50" i="32"/>
  <c r="N54" i="32"/>
  <c r="J83" i="31"/>
  <c r="J132" i="31" s="1"/>
  <c r="N83" i="31"/>
  <c r="N132" i="31" s="1"/>
  <c r="J45" i="31"/>
  <c r="N45" i="31"/>
  <c r="N93" i="31"/>
  <c r="N101" i="31" s="1"/>
  <c r="N103" i="31" s="1"/>
  <c r="N133" i="31" s="1"/>
  <c r="J45" i="30"/>
  <c r="N93" i="30"/>
  <c r="N101" i="30" s="1"/>
  <c r="N103" i="30" s="1"/>
  <c r="N133" i="30" s="1"/>
  <c r="N53" i="30"/>
  <c r="N56" i="30" s="1"/>
  <c r="N71" i="30" s="1"/>
  <c r="N73" i="30" s="1"/>
  <c r="N131" i="30" s="1"/>
  <c r="N135" i="30" s="1"/>
  <c r="N54" i="30"/>
  <c r="N66" i="23"/>
  <c r="N72" i="23"/>
  <c r="I121" i="23"/>
  <c r="M121" i="23"/>
  <c r="J66" i="23"/>
  <c r="J72" i="23" s="1"/>
  <c r="N96" i="23"/>
  <c r="I81" i="23"/>
  <c r="J115" i="33" l="1"/>
  <c r="N56" i="33"/>
  <c r="N71" i="33" s="1"/>
  <c r="N73" i="33"/>
  <c r="N131" i="33" s="1"/>
  <c r="N135" i="33" s="1"/>
  <c r="J115" i="32"/>
  <c r="N56" i="32"/>
  <c r="N71" i="32" s="1"/>
  <c r="N73" i="32" s="1"/>
  <c r="N131" i="32" s="1"/>
  <c r="N135" i="32" s="1"/>
  <c r="N70" i="31"/>
  <c r="N54" i="31"/>
  <c r="N55" i="31"/>
  <c r="N53" i="31"/>
  <c r="N52" i="31"/>
  <c r="N49" i="31"/>
  <c r="N50" i="31"/>
  <c r="N51" i="31"/>
  <c r="N48" i="31"/>
  <c r="N56" i="31" s="1"/>
  <c r="N71" i="31" s="1"/>
  <c r="J70" i="31"/>
  <c r="J52" i="31"/>
  <c r="J50" i="31"/>
  <c r="J51" i="31"/>
  <c r="J48" i="31"/>
  <c r="J54" i="31"/>
  <c r="J55" i="31"/>
  <c r="J49" i="31"/>
  <c r="J53" i="31"/>
  <c r="N115" i="30"/>
  <c r="J70" i="30"/>
  <c r="J53" i="30"/>
  <c r="J52" i="30"/>
  <c r="J49" i="30"/>
  <c r="J55" i="30"/>
  <c r="J50" i="30"/>
  <c r="J48" i="30"/>
  <c r="J54" i="30"/>
  <c r="J51" i="30"/>
  <c r="N97" i="23"/>
  <c r="N102" i="23" s="1"/>
  <c r="N39" i="23"/>
  <c r="N92" i="23" s="1"/>
  <c r="J90" i="23"/>
  <c r="J77" i="23"/>
  <c r="J44" i="23"/>
  <c r="J88" i="23"/>
  <c r="J130" i="23"/>
  <c r="J89" i="23"/>
  <c r="J43" i="23"/>
  <c r="J45" i="23" s="1"/>
  <c r="J80" i="23"/>
  <c r="J87" i="23"/>
  <c r="J78" i="23"/>
  <c r="J82" i="23"/>
  <c r="J79" i="23"/>
  <c r="J91" i="23"/>
  <c r="J96" i="23"/>
  <c r="J97" i="23" s="1"/>
  <c r="J102" i="23" s="1"/>
  <c r="I83" i="23"/>
  <c r="J81" i="23"/>
  <c r="J93" i="23" l="1"/>
  <c r="N115" i="33"/>
  <c r="J116" i="33"/>
  <c r="J125" i="33" s="1"/>
  <c r="J126" i="33" s="1"/>
  <c r="N115" i="32"/>
  <c r="J116" i="32"/>
  <c r="J125" i="32" s="1"/>
  <c r="J126" i="32" s="1"/>
  <c r="J56" i="31"/>
  <c r="J71" i="31" s="1"/>
  <c r="J73" i="31" s="1"/>
  <c r="J131" i="31" s="1"/>
  <c r="J135" i="31" s="1"/>
  <c r="N73" i="31"/>
  <c r="N131" i="31" s="1"/>
  <c r="N135" i="31" s="1"/>
  <c r="J56" i="30"/>
  <c r="J71" i="30" s="1"/>
  <c r="J73" i="30" s="1"/>
  <c r="J131" i="30" s="1"/>
  <c r="J135" i="30" s="1"/>
  <c r="N116" i="30"/>
  <c r="N125" i="30" s="1"/>
  <c r="N126" i="30" s="1"/>
  <c r="J51" i="23"/>
  <c r="J54" i="23"/>
  <c r="J55" i="23"/>
  <c r="J53" i="23"/>
  <c r="J83" i="23"/>
  <c r="J132" i="23" s="1"/>
  <c r="J70" i="23"/>
  <c r="N91" i="23"/>
  <c r="N77" i="23"/>
  <c r="N44" i="23"/>
  <c r="N43" i="23"/>
  <c r="N81" i="23"/>
  <c r="N78" i="23"/>
  <c r="N130" i="23"/>
  <c r="N90" i="23"/>
  <c r="N89" i="23"/>
  <c r="N88" i="23"/>
  <c r="N87" i="23"/>
  <c r="N79" i="23"/>
  <c r="N82" i="23"/>
  <c r="N80" i="23"/>
  <c r="J101" i="23"/>
  <c r="J103" i="23" s="1"/>
  <c r="J133" i="23" s="1"/>
  <c r="J118" i="33" l="1"/>
  <c r="J127" i="33"/>
  <c r="J120" i="33"/>
  <c r="J119" i="33"/>
  <c r="N116" i="33"/>
  <c r="N125" i="33" s="1"/>
  <c r="N126" i="33" s="1"/>
  <c r="J127" i="32"/>
  <c r="J120" i="32"/>
  <c r="J119" i="32"/>
  <c r="J118" i="32"/>
  <c r="J117" i="32" s="1"/>
  <c r="J121" i="32" s="1"/>
  <c r="J136" i="32" s="1"/>
  <c r="J137" i="32" s="1"/>
  <c r="I142" i="32" s="1"/>
  <c r="N116" i="32"/>
  <c r="N125" i="32" s="1"/>
  <c r="N126" i="32" s="1"/>
  <c r="J115" i="31"/>
  <c r="N115" i="31"/>
  <c r="J115" i="30"/>
  <c r="N127" i="30"/>
  <c r="N120" i="30"/>
  <c r="N119" i="30"/>
  <c r="N118" i="30"/>
  <c r="N117" i="30" s="1"/>
  <c r="N121" i="30" s="1"/>
  <c r="N136" i="30" s="1"/>
  <c r="N137" i="30" s="1"/>
  <c r="M142" i="30" s="1"/>
  <c r="N93" i="23"/>
  <c r="N83" i="23"/>
  <c r="N45" i="23"/>
  <c r="N54" i="23" s="1"/>
  <c r="N55" i="23"/>
  <c r="N53" i="23"/>
  <c r="N52" i="23"/>
  <c r="N51" i="23"/>
  <c r="N50" i="23"/>
  <c r="N49" i="23"/>
  <c r="N48" i="23"/>
  <c r="J52" i="23"/>
  <c r="J50" i="23"/>
  <c r="J49" i="23"/>
  <c r="J48" i="23"/>
  <c r="J56" i="23" s="1"/>
  <c r="N101" i="23"/>
  <c r="N103" i="23" s="1"/>
  <c r="N133" i="23" s="1"/>
  <c r="N132" i="23"/>
  <c r="M152" i="32" l="1"/>
  <c r="N152" i="32" s="1"/>
  <c r="J143" i="32"/>
  <c r="M153" i="30"/>
  <c r="N153" i="30" s="1"/>
  <c r="O153" i="30" s="1"/>
  <c r="N143" i="30"/>
  <c r="N127" i="33"/>
  <c r="N120" i="33"/>
  <c r="N119" i="33"/>
  <c r="N118" i="33"/>
  <c r="N117" i="33" s="1"/>
  <c r="N121" i="33"/>
  <c r="N136" i="33" s="1"/>
  <c r="N137" i="33" s="1"/>
  <c r="M142" i="33" s="1"/>
  <c r="J117" i="33"/>
  <c r="J121" i="33" s="1"/>
  <c r="J136" i="33" s="1"/>
  <c r="J137" i="33" s="1"/>
  <c r="I142" i="33" s="1"/>
  <c r="J145" i="32"/>
  <c r="J144" i="32"/>
  <c r="N127" i="32"/>
  <c r="N120" i="32"/>
  <c r="N119" i="32"/>
  <c r="N118" i="32"/>
  <c r="N117" i="32" s="1"/>
  <c r="N121" i="32"/>
  <c r="N136" i="32" s="1"/>
  <c r="N137" i="32" s="1"/>
  <c r="M142" i="32" s="1"/>
  <c r="N116" i="31"/>
  <c r="N125" i="31" s="1"/>
  <c r="N126" i="31" s="1"/>
  <c r="J116" i="31"/>
  <c r="J125" i="31" s="1"/>
  <c r="J126" i="31" s="1"/>
  <c r="N145" i="30"/>
  <c r="N144" i="30"/>
  <c r="J116" i="30"/>
  <c r="J125" i="30" s="1"/>
  <c r="J126" i="30" s="1"/>
  <c r="N56" i="23"/>
  <c r="J71" i="23"/>
  <c r="J73" i="23" s="1"/>
  <c r="J131" i="23" s="1"/>
  <c r="J135" i="23" s="1"/>
  <c r="J115" i="23" s="1"/>
  <c r="N70" i="23"/>
  <c r="N71" i="23"/>
  <c r="C102" i="23"/>
  <c r="C101" i="23"/>
  <c r="C100" i="23"/>
  <c r="C72" i="23"/>
  <c r="C71" i="23"/>
  <c r="C70" i="23"/>
  <c r="M153" i="33" l="1"/>
  <c r="N153" i="33" s="1"/>
  <c r="O153" i="33" s="1"/>
  <c r="N143" i="33"/>
  <c r="M152" i="33"/>
  <c r="N152" i="33" s="1"/>
  <c r="J143" i="33"/>
  <c r="M153" i="32"/>
  <c r="N153" i="32" s="1"/>
  <c r="O153" i="32" s="1"/>
  <c r="N143" i="32"/>
  <c r="L154" i="32"/>
  <c r="O152" i="32"/>
  <c r="L155" i="32" s="1"/>
  <c r="J145" i="33"/>
  <c r="J144" i="33"/>
  <c r="N145" i="33"/>
  <c r="N144" i="33"/>
  <c r="N145" i="32"/>
  <c r="N144" i="32"/>
  <c r="J127" i="31"/>
  <c r="J120" i="31"/>
  <c r="J119" i="31"/>
  <c r="J118" i="31"/>
  <c r="J117" i="31" s="1"/>
  <c r="J121" i="31" s="1"/>
  <c r="J136" i="31" s="1"/>
  <c r="J137" i="31" s="1"/>
  <c r="I142" i="31" s="1"/>
  <c r="N127" i="31"/>
  <c r="N120" i="31"/>
  <c r="N119" i="31"/>
  <c r="N118" i="31"/>
  <c r="N117" i="31" s="1"/>
  <c r="N121" i="31" s="1"/>
  <c r="N136" i="31" s="1"/>
  <c r="N137" i="31" s="1"/>
  <c r="M142" i="31" s="1"/>
  <c r="J127" i="30"/>
  <c r="J120" i="30"/>
  <c r="J118" i="30"/>
  <c r="J119" i="30"/>
  <c r="N73" i="23"/>
  <c r="N131" i="23" s="1"/>
  <c r="N135" i="23" s="1"/>
  <c r="N115" i="23" s="1"/>
  <c r="J116" i="23"/>
  <c r="J125" i="23" s="1"/>
  <c r="J126" i="23" s="1"/>
  <c r="L154" i="33" l="1"/>
  <c r="O152" i="33"/>
  <c r="L155" i="33" s="1"/>
  <c r="M153" i="31"/>
  <c r="N153" i="31" s="1"/>
  <c r="O153" i="31" s="1"/>
  <c r="N143" i="31"/>
  <c r="M152" i="31"/>
  <c r="N152" i="31" s="1"/>
  <c r="J143" i="31"/>
  <c r="N145" i="31"/>
  <c r="N144" i="31"/>
  <c r="J145" i="31"/>
  <c r="J144" i="31"/>
  <c r="J117" i="30"/>
  <c r="J121" i="30" s="1"/>
  <c r="J136" i="30" s="1"/>
  <c r="J137" i="30" s="1"/>
  <c r="I142" i="30" s="1"/>
  <c r="N116" i="23"/>
  <c r="N125" i="23" s="1"/>
  <c r="N126" i="23" s="1"/>
  <c r="N120" i="23" s="1"/>
  <c r="J127" i="23"/>
  <c r="J118" i="23"/>
  <c r="J120" i="23"/>
  <c r="J119" i="23"/>
  <c r="L154" i="31" l="1"/>
  <c r="O152" i="31"/>
  <c r="L155" i="31" s="1"/>
  <c r="M152" i="30"/>
  <c r="N152" i="30" s="1"/>
  <c r="J143" i="30"/>
  <c r="J145" i="30"/>
  <c r="J144" i="30"/>
  <c r="N118" i="23"/>
  <c r="N127" i="23"/>
  <c r="N119" i="23"/>
  <c r="N117" i="23"/>
  <c r="J117" i="23"/>
  <c r="J121" i="23" s="1"/>
  <c r="J136" i="23" s="1"/>
  <c r="J137" i="23" s="1"/>
  <c r="I142" i="23" s="1"/>
  <c r="L154" i="30" l="1"/>
  <c r="O152" i="30"/>
  <c r="L155" i="30" s="1"/>
  <c r="M152" i="23"/>
  <c r="N152" i="23" s="1"/>
  <c r="J143" i="23"/>
  <c r="N121" i="23"/>
  <c r="N136" i="23" s="1"/>
  <c r="N137" i="23" s="1"/>
  <c r="M142" i="23" s="1"/>
  <c r="J145" i="23"/>
  <c r="J144" i="23"/>
  <c r="M153" i="23" l="1"/>
  <c r="N153" i="23" s="1"/>
  <c r="O153" i="23" s="1"/>
  <c r="N143" i="23"/>
  <c r="O152" i="23"/>
  <c r="L155" i="23" s="1"/>
  <c r="L154" i="23"/>
  <c r="N145" i="23"/>
  <c r="N144" i="23"/>
  <c r="E29" i="10" l="1"/>
  <c r="E28" i="10"/>
  <c r="E27" i="10"/>
  <c r="E26" i="10"/>
  <c r="E24" i="10"/>
  <c r="E23" i="10"/>
  <c r="H31" i="10" l="1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I11" i="10"/>
  <c r="H7" i="10"/>
  <c r="H6" i="10"/>
  <c r="H5" i="10"/>
  <c r="H4" i="10"/>
  <c r="H3" i="10"/>
  <c r="H2" i="10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I11" i="6"/>
  <c r="H7" i="6"/>
  <c r="H6" i="6"/>
  <c r="H5" i="6"/>
  <c r="H4" i="6"/>
  <c r="H3" i="6"/>
  <c r="H2" i="6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I11" i="3"/>
  <c r="H7" i="3"/>
  <c r="H6" i="3"/>
  <c r="H5" i="3"/>
  <c r="H4" i="3"/>
  <c r="H3" i="3"/>
  <c r="H2" i="3"/>
  <c r="M20" i="3" l="1"/>
  <c r="M15" i="3"/>
  <c r="M16" i="3"/>
  <c r="M13" i="3" l="1"/>
  <c r="E13" i="3" s="1"/>
  <c r="F13" i="3" s="1"/>
  <c r="M17" i="3"/>
  <c r="E17" i="3" s="1"/>
  <c r="F17" i="3" s="1"/>
  <c r="M12" i="3"/>
  <c r="E12" i="3" s="1"/>
  <c r="F12" i="3" s="1"/>
  <c r="M19" i="3"/>
  <c r="E19" i="3" s="1"/>
  <c r="F19" i="3" s="1"/>
  <c r="E15" i="3"/>
  <c r="F15" i="3" s="1"/>
  <c r="M14" i="3"/>
  <c r="E14" i="3" s="1"/>
  <c r="F14" i="3" s="1"/>
  <c r="M21" i="3"/>
  <c r="E21" i="3" s="1"/>
  <c r="F21" i="3" s="1"/>
  <c r="M18" i="3"/>
  <c r="E18" i="3" s="1"/>
  <c r="F18" i="3" s="1"/>
  <c r="E20" i="3"/>
  <c r="F20" i="3" s="1"/>
  <c r="M20" i="6"/>
  <c r="M18" i="6"/>
  <c r="M16" i="6"/>
  <c r="M14" i="6"/>
  <c r="M12" i="6"/>
  <c r="M21" i="6"/>
  <c r="M17" i="6"/>
  <c r="M13" i="6"/>
  <c r="M19" i="6"/>
  <c r="M15" i="6"/>
  <c r="M23" i="6"/>
  <c r="M24" i="6"/>
  <c r="M30" i="6"/>
  <c r="M28" i="6"/>
  <c r="M26" i="6"/>
  <c r="M31" i="6"/>
  <c r="M27" i="6"/>
  <c r="M29" i="6"/>
  <c r="E30" i="6"/>
  <c r="E16" i="3"/>
  <c r="F16" i="3" s="1"/>
  <c r="M24" i="3"/>
  <c r="M23" i="3"/>
  <c r="E23" i="6" l="1"/>
  <c r="E26" i="6"/>
  <c r="E31" i="6"/>
  <c r="E29" i="6"/>
  <c r="E24" i="6"/>
  <c r="E28" i="6"/>
  <c r="E19" i="6"/>
  <c r="E15" i="6"/>
  <c r="E20" i="6"/>
  <c r="E17" i="6"/>
  <c r="M21" i="10"/>
  <c r="M19" i="10"/>
  <c r="M17" i="10"/>
  <c r="M15" i="10"/>
  <c r="M13" i="10"/>
  <c r="M16" i="10"/>
  <c r="M20" i="10"/>
  <c r="M14" i="10"/>
  <c r="M18" i="10"/>
  <c r="M12" i="10"/>
  <c r="M31" i="3"/>
  <c r="M29" i="3"/>
  <c r="M27" i="3"/>
  <c r="M30" i="3"/>
  <c r="M28" i="3"/>
  <c r="M26" i="3"/>
  <c r="E21" i="6"/>
  <c r="E16" i="10"/>
  <c r="F16" i="10" s="1"/>
  <c r="E14" i="10"/>
  <c r="F14" i="10" s="1"/>
  <c r="E14" i="6"/>
  <c r="E23" i="3"/>
  <c r="M24" i="10"/>
  <c r="M23" i="10"/>
  <c r="E12" i="6"/>
  <c r="E16" i="6"/>
  <c r="M31" i="10"/>
  <c r="M29" i="10"/>
  <c r="M27" i="10"/>
  <c r="M28" i="10"/>
  <c r="M30" i="10"/>
  <c r="M26" i="10"/>
  <c r="E27" i="6"/>
  <c r="E13" i="6"/>
  <c r="E18" i="6"/>
  <c r="E24" i="3"/>
  <c r="E19" i="10" l="1"/>
  <c r="F19" i="10" s="1"/>
  <c r="E12" i="10"/>
  <c r="F12" i="10" s="1"/>
  <c r="E18" i="10"/>
  <c r="F18" i="10" s="1"/>
  <c r="E21" i="10"/>
  <c r="F21" i="10" s="1"/>
  <c r="F24" i="10"/>
  <c r="E20" i="10"/>
  <c r="F20" i="10" s="1"/>
  <c r="F31" i="6"/>
  <c r="F12" i="6"/>
  <c r="F16" i="6"/>
  <c r="F14" i="6"/>
  <c r="F24" i="3"/>
  <c r="F23" i="3"/>
  <c r="E30" i="3"/>
  <c r="E27" i="3"/>
  <c r="F20" i="6"/>
  <c r="F30" i="6"/>
  <c r="F23" i="6"/>
  <c r="F30" i="10"/>
  <c r="E31" i="3"/>
  <c r="F15" i="6"/>
  <c r="F13" i="6"/>
  <c r="F28" i="6"/>
  <c r="F27" i="10"/>
  <c r="F26" i="6"/>
  <c r="E13" i="10"/>
  <c r="F13" i="10" s="1"/>
  <c r="E29" i="3"/>
  <c r="F19" i="6"/>
  <c r="F17" i="6"/>
  <c r="F29" i="10"/>
  <c r="F18" i="6"/>
  <c r="E15" i="10"/>
  <c r="F15" i="10" s="1"/>
  <c r="E26" i="3"/>
  <c r="F26" i="3" s="1"/>
  <c r="F24" i="6"/>
  <c r="F21" i="6"/>
  <c r="F31" i="10"/>
  <c r="F28" i="10"/>
  <c r="F26" i="10"/>
  <c r="E17" i="10"/>
  <c r="F17" i="10" s="1"/>
  <c r="E28" i="3"/>
  <c r="F29" i="6"/>
  <c r="F27" i="6"/>
  <c r="F23" i="10"/>
  <c r="F32" i="10" l="1"/>
  <c r="F28" i="3"/>
  <c r="F30" i="3"/>
  <c r="F27" i="3"/>
  <c r="F29" i="3"/>
  <c r="F32" i="3" s="1"/>
  <c r="F31" i="3"/>
  <c r="F32" i="6"/>
</calcChain>
</file>

<file path=xl/sharedStrings.xml><?xml version="1.0" encoding="utf-8"?>
<sst xmlns="http://schemas.openxmlformats.org/spreadsheetml/2006/main" count="1533" uniqueCount="196">
  <si>
    <t xml:space="preserve">PLANILHA DE CUSTOS E FORMAÇÃO DE PREÇOS </t>
  </si>
  <si>
    <t>INFORMAÇÕES DO PROCESSO DE LICITAÇÃO</t>
  </si>
  <si>
    <t xml:space="preserve">Processo </t>
  </si>
  <si>
    <t>IDENTIFICAÇÃO DO SERVIÇO</t>
  </si>
  <si>
    <t>VIGILÂNCIA ARMADA E DESARMADA</t>
  </si>
  <si>
    <t>Museu Regional de São João del-Rei</t>
  </si>
  <si>
    <t>DISCRIMINAÇÃO DOS SERVIÇOS (DADOS REFERENTES À CONTRATAÇÃO)</t>
  </si>
  <si>
    <t>Vigilante Armado 
Diurno 12x36</t>
  </si>
  <si>
    <t xml:space="preserve">Vigilante Armado
Noturno 12x36 </t>
  </si>
  <si>
    <t xml:space="preserve">A </t>
  </si>
  <si>
    <t xml:space="preserve">Data da apresentação da proposta </t>
  </si>
  <si>
    <t>B</t>
  </si>
  <si>
    <t>Município/UF</t>
  </si>
  <si>
    <t>C</t>
  </si>
  <si>
    <t>Convenção coletiva</t>
  </si>
  <si>
    <t>D</t>
  </si>
  <si>
    <t>Ano do Acordo, Convenção ou Díssidio Coletivo</t>
  </si>
  <si>
    <t>CCT 2023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</si>
  <si>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</si>
  <si>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</si>
  <si>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</si>
  <si>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</si>
  <si>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</si>
  <si>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</si>
  <si>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</si>
  <si>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Classificação Brasileira de Ocupações - CBO</t>
  </si>
  <si>
    <t>Salário Normativo da Cotegoria Profissional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</si>
  <si>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</si>
  <si>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</si>
  <si>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</si>
  <si>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</si>
  <si>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</si>
  <si>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</si>
  <si>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</si>
  <si>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</si>
  <si>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</si>
  <si>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</si>
  <si>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</si>
  <si>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</si>
  <si>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</si>
  <si>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</si>
  <si>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G</t>
  </si>
  <si>
    <t>Total</t>
  </si>
  <si>
    <t>Módulo 2</t>
  </si>
  <si>
    <t>Encargos e Benefícios Anuais, Mensais e Diários</t>
  </si>
  <si>
    <t>Submódulo 2.1</t>
  </si>
  <si>
    <t>13º Salário, Férias e Adicional de Férias</t>
  </si>
  <si>
    <t>13º (Décimo terceiro) Salário  = (remuneração/12)</t>
  </si>
  <si>
    <t>Férias + Adicional de Férias = (Rem/3/12) 12,10%</t>
  </si>
  <si>
    <t>Submódulo 2.2</t>
  </si>
  <si>
    <t>Encargos Previdenciários (GPS), Fundo de Garantia por Tempo de Serviço (FGTS) e outras contribuições</t>
  </si>
  <si>
    <t>INSS = (rem+2.1)</t>
  </si>
  <si>
    <t>Salário Educação</t>
  </si>
  <si>
    <t>RAT x FAP = SAT</t>
  </si>
  <si>
    <t>SESC ou SESI</t>
  </si>
  <si>
    <t>SENAC ou SENAI</t>
  </si>
  <si>
    <t>SEBRAE</t>
  </si>
  <si>
    <t>INCRA</t>
  </si>
  <si>
    <t>H</t>
  </si>
  <si>
    <t>FGTS</t>
  </si>
  <si>
    <t xml:space="preserve">Total </t>
  </si>
  <si>
    <t>Submódulo 2.3</t>
  </si>
  <si>
    <t>Benefícios Mensais e Diários</t>
  </si>
  <si>
    <t>Unitário</t>
  </si>
  <si>
    <t xml:space="preserve">Valor R$ </t>
  </si>
  <si>
    <t>Transporte (2 * R$ VT * Qtd. dias) - (6% * Salário Base) Tarifa:R$ 4,00</t>
  </si>
  <si>
    <t>Auxílio Refeição (15,21 * R$ VA * 90%)</t>
  </si>
  <si>
    <t>Assistencia Familiar</t>
  </si>
  <si>
    <t>Cesta Básica</t>
  </si>
  <si>
    <t xml:space="preserve">E </t>
  </si>
  <si>
    <t>Seguro de Vida, Invalidez e funeral</t>
  </si>
  <si>
    <t>Plano Odontológico</t>
  </si>
  <si>
    <t>Taxa de Combate a Vigilância Clandestina + Contribuição Patronal</t>
  </si>
  <si>
    <t>Quadro-Resumo do Módulo 2 - Encargos e Benefícios Anuais, Mensais e Diários</t>
  </si>
  <si>
    <t>2.1</t>
  </si>
  <si>
    <t>2.2</t>
  </si>
  <si>
    <t>2.3</t>
  </si>
  <si>
    <t>Módulo 3</t>
  </si>
  <si>
    <t xml:space="preserve">Provisão para Rescisão </t>
  </si>
  <si>
    <t>Provisão para Rescisão</t>
  </si>
  <si>
    <t xml:space="preserve">Aviso Prévio Indenizado </t>
  </si>
  <si>
    <t>Incidência do FGTS sobre o Aviso Prévio Indenizado</t>
  </si>
  <si>
    <t>Multa do FGTS sobre o Aviso Prévio Indenizado</t>
  </si>
  <si>
    <t>Aviso Prévio Trabalhado</t>
  </si>
  <si>
    <t>Incidência do submódulo 2.2 sobre Aviso Prévio Trabalhado</t>
  </si>
  <si>
    <t>Multa do FGTS sobre o Aviso Prévio trabalhado</t>
  </si>
  <si>
    <t>Módulo 4</t>
  </si>
  <si>
    <t>Custo de Reposição do Profissional Ausente</t>
  </si>
  <si>
    <t>Submódulo 4.1</t>
  </si>
  <si>
    <t>Substituto nas Ausências Legais (Redação data pela Instrução Normativa nº 7 de 2018)</t>
  </si>
  <si>
    <t xml:space="preserve">Substituto na cobertura de Férias 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</si>
  <si>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</si>
  <si>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</si>
  <si>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</si>
  <si>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</si>
  <si>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Outros (especifiar)</t>
  </si>
  <si>
    <t>Submódulo 4.2</t>
  </si>
  <si>
    <t>Intervalo Intrajornada*</t>
  </si>
  <si>
    <t>Valor R$</t>
  </si>
  <si>
    <t>Intervalo para repouso ou alimentação</t>
  </si>
  <si>
    <t>*módulo adaptado à CCT 2023</t>
  </si>
  <si>
    <t>Quadro-Resumo do Módulo 4 - Custo de Reposição do Profissional Ausente</t>
  </si>
  <si>
    <t>4.1</t>
  </si>
  <si>
    <t>4.2</t>
  </si>
  <si>
    <t>Módulo 5</t>
  </si>
  <si>
    <t>Insumos Diversos</t>
  </si>
  <si>
    <t>Uniforme</t>
  </si>
  <si>
    <t xml:space="preserve">Material </t>
  </si>
  <si>
    <t>Equipamentos</t>
  </si>
  <si>
    <t>EPI's</t>
  </si>
  <si>
    <t>Módulo 6</t>
  </si>
  <si>
    <t>Custos Indiretos, Tributos e Lucro</t>
  </si>
  <si>
    <t>Custos Indiretos</t>
  </si>
  <si>
    <t xml:space="preserve">Lucro </t>
  </si>
  <si>
    <t>Tributos</t>
  </si>
  <si>
    <t>Tributo Federal - PIS</t>
  </si>
  <si>
    <t>Tributo Federal - COFINS</t>
  </si>
  <si>
    <t>Tributo Municipal - ISS</t>
  </si>
  <si>
    <t>CÁLCULO DOS TRIBUTOS</t>
  </si>
  <si>
    <t>Percentuais totais dos tributos</t>
  </si>
  <si>
    <t>Total dos Módulos (1 a 5) + Custos Indiretos (6.A) + Lucro (6.B)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</si>
  <si>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</si>
  <si>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</si>
  <si>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</si>
  <si>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</si>
  <si>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</si>
  <si>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</si>
  <si>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</si>
  <si>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</si>
  <si>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(A+B+C+D)</t>
  </si>
  <si>
    <t>Módulo 6 - Custos Indiretos, Tributos e Lucro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</si>
  <si>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</si>
  <si>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</si>
  <si>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</si>
  <si>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</si>
  <si>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</si>
  <si>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I</t>
  </si>
  <si>
    <t>Valor Mensal dos Serviços</t>
  </si>
  <si>
    <t>Postos</t>
  </si>
  <si>
    <t>Valor Anual dos Serviços</t>
  </si>
  <si>
    <t>Custo diário por posto de empregado</t>
  </si>
  <si>
    <t>Contrato - Vigilância</t>
  </si>
  <si>
    <t>REFERÊNCIA - Pregão</t>
  </si>
  <si>
    <t>Posto</t>
  </si>
  <si>
    <t>Quantidade</t>
  </si>
  <si>
    <t>Valor Mensal</t>
  </si>
  <si>
    <t>Valor Anual</t>
  </si>
  <si>
    <t>Postos Diurnos</t>
  </si>
  <si>
    <t>Postos Noturnos</t>
  </si>
  <si>
    <t>Valor Mensal do Contrato</t>
  </si>
  <si>
    <t>Valor Anual do Contrato</t>
  </si>
  <si>
    <t>Anexo 1</t>
  </si>
  <si>
    <t>Relação de Materias e Equipamentos</t>
  </si>
  <si>
    <t>Item</t>
  </si>
  <si>
    <t>Descrição</t>
  </si>
  <si>
    <t>Valor Unitário</t>
  </si>
  <si>
    <t>Sub total</t>
  </si>
  <si>
    <t>Periodicidade (meses)</t>
  </si>
  <si>
    <t>Custo</t>
  </si>
  <si>
    <t>Total Mensal:</t>
  </si>
  <si>
    <t>R$</t>
  </si>
  <si>
    <t>Quantidade de Vigilantes</t>
  </si>
  <si>
    <t>Total Mensal por vigilante:</t>
  </si>
  <si>
    <t>Anexo 2</t>
  </si>
  <si>
    <t>Relação de Uniformes</t>
  </si>
  <si>
    <t>Museu Regional Casa dos Ottoni</t>
  </si>
  <si>
    <t>Transporte (2 * R$ VT * Qtd. dias) - (6% * Salário Base) Tarifa: R$ 0,00</t>
  </si>
  <si>
    <t>Museu do Diamante</t>
  </si>
  <si>
    <t>Transporte (2 * R$ VT * Qtd. dias) - (6% * Salário Base) Tarifa: R$ 5,00</t>
  </si>
  <si>
    <t>Museu Regional de Caeté</t>
  </si>
  <si>
    <t>Transporte (2 * R$ VT * Qtd. dias) - (6% * Salário Base) Tarifa: R$0,00</t>
  </si>
  <si>
    <t>Museu do Ouro / Casa Borba Gato</t>
  </si>
  <si>
    <t>Vigilante Desarmado 
Diurno 12x36</t>
  </si>
  <si>
    <t>Transporte (2 * R$ VT * Qtd. dias) - (6% * Salário Base) Tarifa: R$5,40</t>
  </si>
  <si>
    <t>INSTITUTO BRASILEIRO DE MUSEUS</t>
  </si>
  <si>
    <t>ER-MGES - Escritório de Representação Regional - Minas Gerais e Espírito Santo</t>
  </si>
  <si>
    <t>Vigia 44 horas semanais</t>
  </si>
  <si>
    <t>Contrato nº 004/2018</t>
  </si>
  <si>
    <t>Cálculo da Diferença a Pagar</t>
  </si>
  <si>
    <t>MUSEU REGIONAL DE SÃO JOÃO DEL-REI</t>
  </si>
  <si>
    <t>REPACTUAÇÃO</t>
  </si>
  <si>
    <t>CÁLCULOS DAS GLOSAS DO PERÍODO</t>
  </si>
  <si>
    <t>Competência</t>
  </si>
  <si>
    <t>Valor Vigente</t>
  </si>
  <si>
    <t>PAGO</t>
  </si>
  <si>
    <t>Valor Repactuado</t>
  </si>
  <si>
    <t>Reflexo da Glosa 
(R$ devido)</t>
  </si>
  <si>
    <t>Diferença a pagar</t>
  </si>
  <si>
    <t>R$ Glosado</t>
  </si>
  <si>
    <t>Custo diário por posto vigente</t>
  </si>
  <si>
    <t>Qtd Faltas</t>
  </si>
  <si>
    <t>Custo diário por posto repactuado</t>
  </si>
  <si>
    <t>R$ a ser Glosado</t>
  </si>
  <si>
    <t xml:space="preserve">O fiscal precisa verificar os valores efetivamente pagos e  glosados e o quantitativo de falta para cada competência. (colunas "PAGO", "R$ efetivamente Glosado" e "Qtd Faltas")
Após o lançamento destes itens nesta planilha será calculado o total do retroativo a pagar para a empresa. </t>
  </si>
  <si>
    <t>MUSEU DO OURO</t>
  </si>
  <si>
    <t>MUSEU DO DIAMANTE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</si>
</sst>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[$R$-416]&quot; &quot;#,##0.00"/>
    <numFmt numFmtId="169" formatCode="&quot; &quot;#,##0&quot; &quot;;&quot;-&quot;#,##0&quot; &quot;;&quot; -&quot;00&quot; &quot;;&quot; &quot;@&quot; &quot;"/>
    <numFmt numFmtId="170" formatCode="#,##0.00\ ;&quot; (&quot;#,##0.00\);&quot; -&quot;00\ ;@\ "/>
    <numFmt numFmtId="171" formatCode="0.000%"/>
    <numFmt numFmtId="172" formatCode="0.00000%"/>
    <numFmt numFmtId="173" formatCode="_-[$R$-416]\ * #,##0.00_-;\-[$R$-416]\ * #,##0.00_-;_-[$R$-416]\ * &quot;-&quot;??_-;_-@_-"/>
  </numFmts>
  <fonts count="5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sz val="8"/>
      <color rgb="FFFF0000"/>
      <name val="Calibri"/>
      <family val="2"/>
    </font>
    <font>
      <b/>
      <sz val="12"/>
      <color rgb="FF000000"/>
      <name val="Arial"/>
    </font>
    <font>
      <b/>
      <strike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0"/>
      <name val="Arial"/>
    </font>
    <font>
      <b/>
      <sz val="11"/>
      <color theme="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4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FFE699"/>
        <bgColor rgb="FFFFE699"/>
      </patternFill>
    </fill>
    <fill>
      <patternFill patternType="solid">
        <fgColor rgb="FFAEAAAA"/>
        <bgColor rgb="FFAEAAAA"/>
      </patternFill>
    </fill>
    <fill>
      <patternFill patternType="solid">
        <fgColor rgb="FFC6E0B4"/>
        <bgColor rgb="FFC6E0B4"/>
      </patternFill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rgb="FFD0CECE"/>
      </patternFill>
    </fill>
    <fill>
      <patternFill patternType="solid">
        <fgColor theme="4" tint="-0.499984740745262"/>
        <bgColor rgb="FFA9D08E"/>
      </patternFill>
    </fill>
    <fill>
      <patternFill patternType="solid">
        <fgColor theme="2"/>
        <bgColor rgb="FFAEAAAA"/>
      </patternFill>
    </fill>
    <fill>
      <patternFill patternType="solid">
        <fgColor theme="8" tint="0.79998168889431442"/>
        <bgColor rgb="FFC6E0B4"/>
      </patternFill>
    </fill>
    <fill>
      <patternFill patternType="solid">
        <fgColor theme="8" tint="0.39997558519241921"/>
        <bgColor rgb="FFC6E0B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C6E0B4"/>
      </patternFill>
    </fill>
    <fill>
      <patternFill patternType="solid">
        <fgColor theme="9" tint="0.39997558519241921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rgb="FFFEF2CB"/>
        <bgColor rgb="FFFCE4D6"/>
      </patternFill>
    </fill>
    <fill>
      <patternFill patternType="solid">
        <fgColor rgb="FFAEAAAA"/>
        <bgColor rgb="FF9BC2E6"/>
      </patternFill>
    </fill>
    <fill>
      <patternFill patternType="solid">
        <fgColor rgb="FFFCE4D6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theme="9" tint="-0.499984740745262"/>
        <bgColor rgb="FFA9D08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305496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487">
    <xf numFmtId="0" fontId="0" fillId="0" borderId="0" xfId="0"/>
    <xf numFmtId="0" fontId="5" fillId="2" borderId="0" xfId="6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8" applyFont="1" applyFill="1" applyAlignment="1">
      <alignment vertical="center"/>
    </xf>
    <xf numFmtId="0" fontId="0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vertical="center"/>
    </xf>
    <xf numFmtId="0" fontId="11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vertical="center"/>
    </xf>
    <xf numFmtId="0" fontId="12" fillId="2" borderId="0" xfId="8" applyFont="1" applyFill="1" applyAlignment="1">
      <alignment vertical="center"/>
    </xf>
    <xf numFmtId="0" fontId="11" fillId="2" borderId="12" xfId="8" applyFont="1" applyFill="1" applyBorder="1" applyAlignment="1">
      <alignment horizontal="center" vertical="center" wrapText="1"/>
    </xf>
    <xf numFmtId="0" fontId="11" fillId="6" borderId="12" xfId="8" applyFont="1" applyFill="1" applyBorder="1" applyAlignment="1">
      <alignment horizontal="center" vertical="center" wrapText="1"/>
    </xf>
    <xf numFmtId="0" fontId="11" fillId="2" borderId="0" xfId="8" applyFont="1" applyFill="1" applyAlignment="1">
      <alignment horizontal="center" vertical="center" wrapText="1"/>
    </xf>
    <xf numFmtId="0" fontId="0" fillId="2" borderId="0" xfId="8" applyFont="1" applyFill="1" applyAlignment="1">
      <alignment horizontal="center" vertical="center" wrapText="1"/>
    </xf>
    <xf numFmtId="0" fontId="10" fillId="0" borderId="20" xfId="8" applyFont="1" applyBorder="1" applyAlignment="1">
      <alignment horizontal="center" vertical="center" wrapText="1"/>
    </xf>
    <xf numFmtId="0" fontId="10" fillId="0" borderId="21" xfId="8" applyFont="1" applyBorder="1" applyAlignment="1">
      <alignment horizontal="center" vertical="center" wrapText="1"/>
    </xf>
    <xf numFmtId="0" fontId="10" fillId="2" borderId="21" xfId="8" applyFont="1" applyFill="1" applyBorder="1" applyAlignment="1">
      <alignment horizontal="center" vertical="center" wrapText="1"/>
    </xf>
    <xf numFmtId="0" fontId="10" fillId="0" borderId="22" xfId="8" applyFont="1" applyBorder="1" applyAlignment="1">
      <alignment horizontal="center" vertical="center" wrapText="1"/>
    </xf>
    <xf numFmtId="0" fontId="11" fillId="7" borderId="17" xfId="8" applyFont="1" applyFill="1" applyBorder="1" applyAlignment="1">
      <alignment vertical="center"/>
    </xf>
    <xf numFmtId="49" fontId="12" fillId="2" borderId="23" xfId="8" applyNumberFormat="1" applyFont="1" applyFill="1" applyBorder="1" applyAlignment="1">
      <alignment horizontal="center" vertical="center"/>
    </xf>
    <xf numFmtId="166" fontId="12" fillId="2" borderId="24" xfId="1" applyFont="1" applyFill="1" applyBorder="1" applyAlignment="1">
      <alignment vertical="center"/>
    </xf>
    <xf numFmtId="166" fontId="13" fillId="4" borderId="24" xfId="1" applyFont="1" applyFill="1" applyBorder="1" applyAlignment="1">
      <alignment vertical="center"/>
    </xf>
    <xf numFmtId="166" fontId="12" fillId="6" borderId="24" xfId="1" applyFont="1" applyFill="1" applyBorder="1" applyAlignment="1">
      <alignment vertical="center"/>
    </xf>
    <xf numFmtId="166" fontId="12" fillId="2" borderId="25" xfId="1" applyFont="1" applyFill="1" applyBorder="1" applyAlignment="1">
      <alignment vertical="center"/>
    </xf>
    <xf numFmtId="164" fontId="12" fillId="2" borderId="0" xfId="5" applyFont="1" applyFill="1" applyAlignment="1">
      <alignment vertical="center"/>
    </xf>
    <xf numFmtId="166" fontId="14" fillId="4" borderId="24" xfId="1" applyFont="1" applyFill="1" applyBorder="1" applyAlignment="1">
      <alignment vertical="center"/>
    </xf>
    <xf numFmtId="166" fontId="3" fillId="0" borderId="24" xfId="1" applyBorder="1" applyAlignment="1">
      <alignment vertical="center"/>
    </xf>
    <xf numFmtId="166" fontId="14" fillId="4" borderId="24" xfId="1" applyFont="1" applyFill="1" applyBorder="1" applyAlignment="1">
      <alignment horizontal="center" vertical="center"/>
    </xf>
    <xf numFmtId="166" fontId="3" fillId="0" borderId="24" xfId="1" applyFill="1" applyBorder="1" applyAlignment="1">
      <alignment vertical="center"/>
    </xf>
    <xf numFmtId="166" fontId="3" fillId="0" borderId="25" xfId="1" applyFill="1" applyBorder="1" applyAlignment="1">
      <alignment vertical="center"/>
    </xf>
    <xf numFmtId="49" fontId="12" fillId="2" borderId="1" xfId="8" applyNumberFormat="1" applyFont="1" applyFill="1" applyBorder="1" applyAlignment="1">
      <alignment horizontal="center" vertical="center"/>
    </xf>
    <xf numFmtId="166" fontId="12" fillId="2" borderId="26" xfId="1" applyFont="1" applyFill="1" applyBorder="1" applyAlignment="1">
      <alignment vertical="center"/>
    </xf>
    <xf numFmtId="166" fontId="13" fillId="4" borderId="26" xfId="1" applyFont="1" applyFill="1" applyBorder="1" applyAlignment="1">
      <alignment vertical="center"/>
    </xf>
    <xf numFmtId="166" fontId="12" fillId="6" borderId="26" xfId="1" applyFont="1" applyFill="1" applyBorder="1" applyAlignment="1">
      <alignment vertical="center"/>
    </xf>
    <xf numFmtId="166" fontId="12" fillId="2" borderId="2" xfId="1" applyFont="1" applyFill="1" applyBorder="1" applyAlignment="1">
      <alignment vertical="center"/>
    </xf>
    <xf numFmtId="166" fontId="14" fillId="4" borderId="26" xfId="1" applyFont="1" applyFill="1" applyBorder="1" applyAlignment="1">
      <alignment vertical="center"/>
    </xf>
    <xf numFmtId="166" fontId="3" fillId="0" borderId="26" xfId="1" applyBorder="1" applyAlignment="1">
      <alignment vertical="center"/>
    </xf>
    <xf numFmtId="166" fontId="14" fillId="4" borderId="26" xfId="1" applyFont="1" applyFill="1" applyBorder="1" applyAlignment="1">
      <alignment horizontal="center" vertical="center"/>
    </xf>
    <xf numFmtId="166" fontId="3" fillId="0" borderId="26" xfId="1" applyFill="1" applyBorder="1" applyAlignment="1">
      <alignment vertical="center"/>
    </xf>
    <xf numFmtId="166" fontId="3" fillId="0" borderId="2" xfId="1" applyFill="1" applyBorder="1" applyAlignment="1">
      <alignment vertical="center"/>
    </xf>
    <xf numFmtId="49" fontId="12" fillId="2" borderId="3" xfId="8" applyNumberFormat="1" applyFont="1" applyFill="1" applyBorder="1" applyAlignment="1">
      <alignment horizontal="center" vertical="center"/>
    </xf>
    <xf numFmtId="166" fontId="12" fillId="2" borderId="27" xfId="1" applyFont="1" applyFill="1" applyBorder="1" applyAlignment="1">
      <alignment vertical="center"/>
    </xf>
    <xf numFmtId="166" fontId="13" fillId="4" borderId="27" xfId="1" applyFont="1" applyFill="1" applyBorder="1" applyAlignment="1">
      <alignment vertical="center"/>
    </xf>
    <xf numFmtId="166" fontId="12" fillId="6" borderId="27" xfId="1" applyFont="1" applyFill="1" applyBorder="1" applyAlignment="1">
      <alignment vertical="center"/>
    </xf>
    <xf numFmtId="166" fontId="12" fillId="2" borderId="4" xfId="1" applyFont="1" applyFill="1" applyBorder="1" applyAlignment="1">
      <alignment vertical="center"/>
    </xf>
    <xf numFmtId="166" fontId="14" fillId="4" borderId="27" xfId="1" applyFont="1" applyFill="1" applyBorder="1" applyAlignment="1">
      <alignment vertical="center"/>
    </xf>
    <xf numFmtId="166" fontId="3" fillId="0" borderId="27" xfId="1" applyBorder="1" applyAlignment="1">
      <alignment vertical="center"/>
    </xf>
    <xf numFmtId="166" fontId="14" fillId="4" borderId="27" xfId="1" applyFont="1" applyFill="1" applyBorder="1" applyAlignment="1">
      <alignment horizontal="center" vertical="center"/>
    </xf>
    <xf numFmtId="166" fontId="3" fillId="0" borderId="27" xfId="1" applyFill="1" applyBorder="1" applyAlignment="1">
      <alignment vertical="center"/>
    </xf>
    <xf numFmtId="166" fontId="3" fillId="0" borderId="4" xfId="1" applyFill="1" applyBorder="1" applyAlignment="1">
      <alignment vertical="center"/>
    </xf>
    <xf numFmtId="0" fontId="11" fillId="7" borderId="14" xfId="8" applyFont="1" applyFill="1" applyBorder="1" applyAlignment="1">
      <alignment vertical="center"/>
    </xf>
    <xf numFmtId="0" fontId="11" fillId="7" borderId="19" xfId="8" applyFont="1" applyFill="1" applyBorder="1" applyAlignment="1">
      <alignment horizontal="center" vertical="center"/>
    </xf>
    <xf numFmtId="49" fontId="12" fillId="2" borderId="28" xfId="8" applyNumberFormat="1" applyFont="1" applyFill="1" applyBorder="1" applyAlignment="1">
      <alignment horizontal="center" vertical="center"/>
    </xf>
    <xf numFmtId="166" fontId="8" fillId="2" borderId="15" xfId="1" applyFont="1" applyFill="1" applyBorder="1" applyAlignment="1">
      <alignment vertical="center"/>
    </xf>
    <xf numFmtId="168" fontId="8" fillId="2" borderId="0" xfId="5" applyNumberFormat="1" applyFont="1" applyFill="1" applyAlignment="1">
      <alignment vertical="center"/>
    </xf>
    <xf numFmtId="0" fontId="15" fillId="2" borderId="0" xfId="8" applyFont="1" applyFill="1" applyAlignment="1">
      <alignment vertical="center"/>
    </xf>
    <xf numFmtId="169" fontId="15" fillId="2" borderId="0" xfId="8" applyNumberFormat="1" applyFont="1" applyFill="1" applyAlignment="1">
      <alignment horizontal="center" vertical="center"/>
    </xf>
    <xf numFmtId="168" fontId="0" fillId="2" borderId="0" xfId="8" applyNumberFormat="1" applyFont="1" applyFill="1" applyAlignment="1">
      <alignment vertical="center"/>
    </xf>
    <xf numFmtId="166" fontId="0" fillId="2" borderId="0" xfId="8" applyNumberFormat="1" applyFont="1" applyFill="1" applyAlignment="1">
      <alignment vertical="center"/>
    </xf>
    <xf numFmtId="4" fontId="0" fillId="2" borderId="0" xfId="8" applyNumberFormat="1" applyFont="1" applyFill="1" applyAlignment="1">
      <alignment vertical="center"/>
    </xf>
    <xf numFmtId="166" fontId="12" fillId="2" borderId="29" xfId="1" applyFont="1" applyFill="1" applyBorder="1" applyAlignment="1">
      <alignment vertical="center"/>
    </xf>
    <xf numFmtId="166" fontId="13" fillId="4" borderId="30" xfId="1" applyFont="1" applyFill="1" applyBorder="1" applyAlignment="1">
      <alignment vertical="center"/>
    </xf>
    <xf numFmtId="166" fontId="12" fillId="6" borderId="31" xfId="1" applyFont="1" applyFill="1" applyBorder="1" applyAlignment="1">
      <alignment vertical="center"/>
    </xf>
    <xf numFmtId="166" fontId="12" fillId="2" borderId="32" xfId="1" applyFont="1" applyFill="1" applyBorder="1" applyAlignment="1">
      <alignment vertical="center"/>
    </xf>
    <xf numFmtId="166" fontId="13" fillId="4" borderId="33" xfId="1" applyFont="1" applyFill="1" applyBorder="1" applyAlignment="1">
      <alignment vertical="center"/>
    </xf>
    <xf numFmtId="166" fontId="12" fillId="6" borderId="34" xfId="1" applyFont="1" applyFill="1" applyBorder="1" applyAlignment="1">
      <alignment vertical="center"/>
    </xf>
    <xf numFmtId="166" fontId="12" fillId="2" borderId="35" xfId="1" applyFont="1" applyFill="1" applyBorder="1" applyAlignment="1">
      <alignment vertical="center"/>
    </xf>
    <xf numFmtId="166" fontId="13" fillId="4" borderId="36" xfId="1" applyFont="1" applyFill="1" applyBorder="1" applyAlignment="1">
      <alignment vertical="center"/>
    </xf>
    <xf numFmtId="166" fontId="12" fillId="6" borderId="37" xfId="1" applyFont="1" applyFill="1" applyBorder="1" applyAlignment="1">
      <alignment vertical="center"/>
    </xf>
    <xf numFmtId="166" fontId="0" fillId="0" borderId="24" xfId="1" applyFont="1" applyBorder="1" applyAlignment="1">
      <alignment vertical="center"/>
    </xf>
    <xf numFmtId="166" fontId="0" fillId="0" borderId="24" xfId="1" applyFont="1" applyFill="1" applyBorder="1" applyAlignment="1">
      <alignment vertical="center"/>
    </xf>
    <xf numFmtId="166" fontId="0" fillId="0" borderId="25" xfId="1" applyFont="1" applyFill="1" applyBorder="1" applyAlignment="1">
      <alignment vertical="center"/>
    </xf>
    <xf numFmtId="166" fontId="0" fillId="0" borderId="26" xfId="1" applyFont="1" applyBorder="1" applyAlignment="1">
      <alignment vertical="center"/>
    </xf>
    <xf numFmtId="166" fontId="0" fillId="0" borderId="26" xfId="1" applyFont="1" applyFill="1" applyBorder="1" applyAlignment="1">
      <alignment vertical="center"/>
    </xf>
    <xf numFmtId="166" fontId="0" fillId="0" borderId="2" xfId="1" applyFont="1" applyFill="1" applyBorder="1" applyAlignment="1">
      <alignment vertical="center"/>
    </xf>
    <xf numFmtId="166" fontId="0" fillId="0" borderId="27" xfId="1" applyFont="1" applyBorder="1" applyAlignment="1">
      <alignment vertical="center"/>
    </xf>
    <xf numFmtId="166" fontId="0" fillId="0" borderId="27" xfId="1" applyFont="1" applyFill="1" applyBorder="1" applyAlignment="1">
      <alignment vertical="center"/>
    </xf>
    <xf numFmtId="166" fontId="0" fillId="0" borderId="4" xfId="1" applyFont="1" applyFill="1" applyBorder="1" applyAlignment="1">
      <alignment vertical="center"/>
    </xf>
    <xf numFmtId="0" fontId="16" fillId="11" borderId="0" xfId="0" applyFont="1" applyFill="1" applyAlignment="1">
      <alignment vertical="center"/>
    </xf>
    <xf numFmtId="0" fontId="16" fillId="11" borderId="0" xfId="0" applyFont="1" applyFill="1" applyAlignment="1">
      <alignment horizontal="center" vertical="center"/>
    </xf>
    <xf numFmtId="0" fontId="5" fillId="10" borderId="0" xfId="6" applyFont="1" applyFill="1" applyAlignment="1">
      <alignment vertical="center"/>
    </xf>
    <xf numFmtId="0" fontId="7" fillId="10" borderId="0" xfId="6" applyFont="1" applyFill="1" applyAlignment="1">
      <alignment vertical="center"/>
    </xf>
    <xf numFmtId="0" fontId="7" fillId="10" borderId="0" xfId="6" applyFont="1" applyFill="1" applyAlignment="1">
      <alignment horizontal="center" vertical="center"/>
    </xf>
    <xf numFmtId="0" fontId="5" fillId="10" borderId="0" xfId="6" applyFont="1" applyFill="1" applyAlignment="1">
      <alignment horizontal="center" vertical="center"/>
    </xf>
    <xf numFmtId="0" fontId="18" fillId="10" borderId="0" xfId="6" applyFont="1" applyFill="1" applyBorder="1" applyAlignment="1" applyProtection="1">
      <alignment horizontal="center" vertical="center"/>
    </xf>
    <xf numFmtId="0" fontId="5" fillId="10" borderId="0" xfId="6" applyFont="1" applyFill="1" applyAlignment="1">
      <alignment vertical="center" wrapText="1"/>
    </xf>
    <xf numFmtId="0" fontId="5" fillId="10" borderId="0" xfId="6" applyFont="1" applyFill="1" applyAlignment="1">
      <alignment horizontal="center" vertical="center" wrapText="1"/>
    </xf>
    <xf numFmtId="0" fontId="19" fillId="10" borderId="0" xfId="6" applyFont="1" applyFill="1" applyAlignment="1">
      <alignment vertical="center"/>
    </xf>
    <xf numFmtId="0" fontId="20" fillId="10" borderId="0" xfId="6" applyFont="1" applyFill="1" applyAlignment="1">
      <alignment vertical="center" wrapText="1"/>
    </xf>
    <xf numFmtId="0" fontId="24" fillId="10" borderId="0" xfId="6" applyFont="1" applyFill="1" applyAlignment="1">
      <alignment vertical="center"/>
    </xf>
    <xf numFmtId="0" fontId="25" fillId="10" borderId="43" xfId="6" applyFont="1" applyFill="1" applyBorder="1" applyAlignment="1">
      <alignment horizontal="center" vertical="center"/>
    </xf>
    <xf numFmtId="0" fontId="24" fillId="10" borderId="44" xfId="6" applyFont="1" applyFill="1" applyBorder="1" applyAlignment="1">
      <alignment vertical="center"/>
    </xf>
    <xf numFmtId="0" fontId="25" fillId="10" borderId="0" xfId="6" applyFont="1" applyFill="1" applyAlignment="1">
      <alignment horizontal="center" vertical="center"/>
    </xf>
    <xf numFmtId="0" fontId="26" fillId="3" borderId="46" xfId="6" applyFont="1" applyFill="1" applyBorder="1" applyAlignment="1" applyProtection="1">
      <alignment horizontal="left" vertical="center"/>
    </xf>
    <xf numFmtId="0" fontId="26" fillId="3" borderId="47" xfId="6" applyFont="1" applyFill="1" applyBorder="1" applyAlignment="1" applyProtection="1">
      <alignment horizontal="left" vertical="center"/>
    </xf>
    <xf numFmtId="0" fontId="28" fillId="10" borderId="39" xfId="6" applyFont="1" applyFill="1" applyBorder="1" applyAlignment="1">
      <alignment horizontal="center" vertical="center"/>
    </xf>
    <xf numFmtId="0" fontId="29" fillId="10" borderId="40" xfId="6" applyFont="1" applyFill="1" applyBorder="1" applyAlignment="1">
      <alignment vertical="center"/>
    </xf>
    <xf numFmtId="0" fontId="30" fillId="3" borderId="45" xfId="6" applyFont="1" applyFill="1" applyBorder="1" applyAlignment="1" applyProtection="1">
      <alignment horizontal="left" vertical="center"/>
    </xf>
    <xf numFmtId="0" fontId="28" fillId="10" borderId="13" xfId="6" applyFont="1" applyFill="1" applyBorder="1" applyAlignment="1">
      <alignment horizontal="center" vertical="center"/>
    </xf>
    <xf numFmtId="0" fontId="28" fillId="10" borderId="0" xfId="6" applyFont="1" applyFill="1" applyAlignment="1">
      <alignment vertical="center"/>
    </xf>
    <xf numFmtId="0" fontId="29" fillId="10" borderId="0" xfId="6" applyFont="1" applyFill="1" applyAlignment="1">
      <alignment vertical="center"/>
    </xf>
    <xf numFmtId="0" fontId="29" fillId="10" borderId="14" xfId="6" applyFont="1" applyFill="1" applyBorder="1" applyAlignment="1">
      <alignment vertical="center"/>
    </xf>
    <xf numFmtId="0" fontId="28" fillId="10" borderId="10" xfId="6" applyFont="1" applyFill="1" applyBorder="1" applyAlignment="1">
      <alignment horizontal="center" vertical="center"/>
    </xf>
    <xf numFmtId="0" fontId="28" fillId="10" borderId="8" xfId="6" applyFont="1" applyFill="1" applyBorder="1" applyAlignment="1">
      <alignment vertical="center"/>
    </xf>
    <xf numFmtId="0" fontId="29" fillId="10" borderId="8" xfId="6" applyFont="1" applyFill="1" applyBorder="1" applyAlignment="1">
      <alignment vertical="center"/>
    </xf>
    <xf numFmtId="0" fontId="29" fillId="10" borderId="11" xfId="6" applyFont="1" applyFill="1" applyBorder="1" applyAlignment="1">
      <alignment vertical="center"/>
    </xf>
    <xf numFmtId="0" fontId="6" fillId="14" borderId="53" xfId="6" applyFont="1" applyFill="1" applyBorder="1" applyAlignment="1" applyProtection="1">
      <alignment vertical="center"/>
    </xf>
    <xf numFmtId="0" fontId="34" fillId="12" borderId="16" xfId="6" applyFont="1" applyFill="1" applyBorder="1" applyAlignment="1">
      <alignment vertical="center"/>
    </xf>
    <xf numFmtId="0" fontId="34" fillId="12" borderId="18" xfId="6" applyFont="1" applyFill="1" applyBorder="1" applyAlignment="1">
      <alignment vertical="center"/>
    </xf>
    <xf numFmtId="0" fontId="34" fillId="12" borderId="17" xfId="6" applyFont="1" applyFill="1" applyBorder="1" applyAlignment="1">
      <alignment vertical="center"/>
    </xf>
    <xf numFmtId="0" fontId="21" fillId="11" borderId="0" xfId="0" applyFont="1" applyFill="1" applyAlignment="1">
      <alignment horizontal="center" vertical="center"/>
    </xf>
    <xf numFmtId="0" fontId="35" fillId="10" borderId="16" xfId="6" applyFont="1" applyFill="1" applyBorder="1" applyAlignment="1">
      <alignment horizontal="left" vertical="center"/>
    </xf>
    <xf numFmtId="0" fontId="35" fillId="10" borderId="18" xfId="6" applyFont="1" applyFill="1" applyBorder="1" applyAlignment="1">
      <alignment vertical="center"/>
    </xf>
    <xf numFmtId="0" fontId="35" fillId="10" borderId="17" xfId="6" applyFont="1" applyFill="1" applyBorder="1" applyAlignment="1">
      <alignment vertical="center"/>
    </xf>
    <xf numFmtId="0" fontId="35" fillId="10" borderId="10" xfId="6" applyFont="1" applyFill="1" applyBorder="1" applyAlignment="1">
      <alignment horizontal="left" vertical="center"/>
    </xf>
    <xf numFmtId="0" fontId="35" fillId="10" borderId="8" xfId="6" applyFont="1" applyFill="1" applyBorder="1" applyAlignment="1">
      <alignment vertical="center"/>
    </xf>
    <xf numFmtId="0" fontId="35" fillId="10" borderId="11" xfId="6" applyFont="1" applyFill="1" applyBorder="1" applyAlignment="1">
      <alignment vertical="center"/>
    </xf>
    <xf numFmtId="0" fontId="35" fillId="10" borderId="19" xfId="6" applyFont="1" applyFill="1" applyBorder="1" applyAlignment="1">
      <alignment horizontal="center" vertical="center"/>
    </xf>
    <xf numFmtId="0" fontId="35" fillId="10" borderId="13" xfId="6" applyFont="1" applyFill="1" applyBorder="1" applyAlignment="1">
      <alignment vertical="center"/>
    </xf>
    <xf numFmtId="0" fontId="35" fillId="10" borderId="0" xfId="6" applyFont="1" applyFill="1" applyAlignment="1">
      <alignment vertical="center"/>
    </xf>
    <xf numFmtId="0" fontId="35" fillId="10" borderId="14" xfId="6" applyFont="1" applyFill="1" applyBorder="1" applyAlignment="1">
      <alignment vertical="center"/>
    </xf>
    <xf numFmtId="167" fontId="35" fillId="10" borderId="0" xfId="12" applyFont="1" applyFill="1" applyAlignment="1">
      <alignment vertical="center"/>
    </xf>
    <xf numFmtId="0" fontId="35" fillId="10" borderId="15" xfId="6" applyFont="1" applyFill="1" applyBorder="1" applyAlignment="1">
      <alignment horizontal="center" vertical="center"/>
    </xf>
    <xf numFmtId="0" fontId="35" fillId="10" borderId="10" xfId="6" applyFont="1" applyFill="1" applyBorder="1" applyAlignment="1">
      <alignment vertical="center"/>
    </xf>
    <xf numFmtId="14" fontId="35" fillId="10" borderId="8" xfId="6" applyNumberFormat="1" applyFont="1" applyFill="1" applyBorder="1" applyAlignment="1">
      <alignment vertical="center"/>
    </xf>
    <xf numFmtId="0" fontId="33" fillId="10" borderId="0" xfId="6" applyFont="1" applyFill="1" applyAlignment="1">
      <alignment horizontal="center" vertical="center"/>
    </xf>
    <xf numFmtId="0" fontId="33" fillId="10" borderId="0" xfId="6" applyFont="1" applyFill="1" applyAlignment="1">
      <alignment vertical="center"/>
    </xf>
    <xf numFmtId="14" fontId="33" fillId="10" borderId="0" xfId="6" applyNumberFormat="1" applyFont="1" applyFill="1" applyAlignment="1">
      <alignment vertical="center"/>
    </xf>
    <xf numFmtId="0" fontId="36" fillId="12" borderId="5" xfId="6" applyFont="1" applyFill="1" applyBorder="1" applyAlignment="1">
      <alignment horizontal="center" vertical="center"/>
    </xf>
    <xf numFmtId="0" fontId="36" fillId="12" borderId="6" xfId="6" applyFont="1" applyFill="1" applyBorder="1" applyAlignment="1">
      <alignment vertical="center"/>
    </xf>
    <xf numFmtId="0" fontId="37" fillId="12" borderId="6" xfId="6" applyFont="1" applyFill="1" applyBorder="1" applyAlignment="1">
      <alignment vertical="center"/>
    </xf>
    <xf numFmtId="0" fontId="33" fillId="12" borderId="7" xfId="6" applyFont="1" applyFill="1" applyBorder="1" applyAlignment="1">
      <alignment vertical="center"/>
    </xf>
    <xf numFmtId="0" fontId="33" fillId="10" borderId="0" xfId="6" applyFont="1" applyFill="1" applyAlignment="1">
      <alignment horizontal="center" vertical="center" wrapText="1"/>
    </xf>
    <xf numFmtId="0" fontId="33" fillId="10" borderId="0" xfId="6" applyFont="1" applyFill="1" applyAlignment="1">
      <alignment vertical="center" wrapText="1"/>
    </xf>
    <xf numFmtId="14" fontId="33" fillId="10" borderId="0" xfId="6" applyNumberFormat="1" applyFont="1" applyFill="1" applyAlignment="1">
      <alignment vertical="center" wrapText="1"/>
    </xf>
    <xf numFmtId="0" fontId="38" fillId="2" borderId="0" xfId="6" applyFont="1" applyFill="1" applyAlignment="1">
      <alignment vertical="center"/>
    </xf>
    <xf numFmtId="0" fontId="38" fillId="10" borderId="0" xfId="6" applyFont="1" applyFill="1" applyBorder="1" applyAlignment="1">
      <alignment horizontal="center" vertical="center"/>
    </xf>
    <xf numFmtId="0" fontId="35" fillId="10" borderId="16" xfId="6" applyFont="1" applyFill="1" applyBorder="1" applyAlignment="1">
      <alignment horizontal="center" vertical="center"/>
    </xf>
    <xf numFmtId="0" fontId="35" fillId="10" borderId="16" xfId="6" applyFont="1" applyFill="1" applyBorder="1" applyAlignment="1">
      <alignment vertical="center"/>
    </xf>
    <xf numFmtId="0" fontId="33" fillId="10" borderId="18" xfId="6" applyFont="1" applyFill="1" applyBorder="1" applyAlignment="1">
      <alignment vertical="center"/>
    </xf>
    <xf numFmtId="0" fontId="33" fillId="10" borderId="17" xfId="6" applyFont="1" applyFill="1" applyBorder="1" applyAlignment="1">
      <alignment vertical="center"/>
    </xf>
    <xf numFmtId="0" fontId="35" fillId="10" borderId="13" xfId="6" applyFont="1" applyFill="1" applyBorder="1" applyAlignment="1">
      <alignment horizontal="center" vertical="center"/>
    </xf>
    <xf numFmtId="0" fontId="33" fillId="10" borderId="14" xfId="6" applyFont="1" applyFill="1" applyBorder="1" applyAlignment="1">
      <alignment horizontal="center" vertical="center"/>
    </xf>
    <xf numFmtId="9" fontId="33" fillId="10" borderId="0" xfId="6" applyNumberFormat="1" applyFont="1" applyFill="1" applyAlignment="1">
      <alignment vertical="center"/>
    </xf>
    <xf numFmtId="167" fontId="33" fillId="10" borderId="14" xfId="12" applyFont="1" applyFill="1" applyBorder="1" applyAlignment="1">
      <alignment vertical="center"/>
    </xf>
    <xf numFmtId="0" fontId="33" fillId="10" borderId="14" xfId="6" applyFont="1" applyFill="1" applyBorder="1" applyAlignment="1">
      <alignment vertical="center"/>
    </xf>
    <xf numFmtId="0" fontId="35" fillId="10" borderId="10" xfId="6" applyFont="1" applyFill="1" applyBorder="1" applyAlignment="1">
      <alignment horizontal="center" vertical="center"/>
    </xf>
    <xf numFmtId="0" fontId="33" fillId="10" borderId="8" xfId="6" applyFont="1" applyFill="1" applyBorder="1" applyAlignment="1">
      <alignment vertical="center"/>
    </xf>
    <xf numFmtId="167" fontId="33" fillId="10" borderId="11" xfId="6" applyNumberFormat="1" applyFont="1" applyFill="1" applyBorder="1" applyAlignment="1">
      <alignment vertical="center"/>
    </xf>
    <xf numFmtId="0" fontId="38" fillId="10" borderId="10" xfId="6" applyFont="1" applyFill="1" applyBorder="1" applyAlignment="1">
      <alignment horizontal="center" vertical="center"/>
    </xf>
    <xf numFmtId="0" fontId="38" fillId="10" borderId="8" xfId="6" applyFont="1" applyFill="1" applyBorder="1" applyAlignment="1">
      <alignment vertical="center"/>
    </xf>
    <xf numFmtId="0" fontId="38" fillId="10" borderId="11" xfId="6" applyFont="1" applyFill="1" applyBorder="1" applyAlignment="1">
      <alignment vertical="center"/>
    </xf>
    <xf numFmtId="0" fontId="33" fillId="20" borderId="19" xfId="6" applyFont="1" applyFill="1" applyBorder="1" applyAlignment="1">
      <alignment vertical="center"/>
    </xf>
    <xf numFmtId="0" fontId="38" fillId="10" borderId="0" xfId="6" applyFont="1" applyFill="1" applyBorder="1" applyAlignment="1">
      <alignment vertical="center"/>
    </xf>
    <xf numFmtId="0" fontId="39" fillId="27" borderId="45" xfId="0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vertical="center"/>
    </xf>
    <xf numFmtId="0" fontId="4" fillId="27" borderId="52" xfId="0" applyFont="1" applyFill="1" applyBorder="1" applyAlignment="1">
      <alignment vertical="center"/>
    </xf>
    <xf numFmtId="0" fontId="4" fillId="27" borderId="40" xfId="0" applyFont="1" applyFill="1" applyBorder="1" applyAlignment="1">
      <alignment vertical="center"/>
    </xf>
    <xf numFmtId="0" fontId="40" fillId="28" borderId="45" xfId="0" applyFont="1" applyFill="1" applyBorder="1" applyAlignment="1">
      <alignment horizontal="center" vertical="center"/>
    </xf>
    <xf numFmtId="0" fontId="40" fillId="28" borderId="45" xfId="0" applyFont="1" applyFill="1" applyBorder="1" applyAlignment="1">
      <alignment vertical="center"/>
    </xf>
    <xf numFmtId="0" fontId="40" fillId="28" borderId="46" xfId="0" applyFont="1" applyFill="1" applyBorder="1" applyAlignment="1">
      <alignment vertical="center"/>
    </xf>
    <xf numFmtId="0" fontId="40" fillId="28" borderId="47" xfId="0" applyFont="1" applyFill="1" applyBorder="1" applyAlignment="1">
      <alignment vertical="center"/>
    </xf>
    <xf numFmtId="0" fontId="41" fillId="29" borderId="39" xfId="0" applyFont="1" applyFill="1" applyBorder="1" applyAlignment="1">
      <alignment horizontal="center" vertical="center"/>
    </xf>
    <xf numFmtId="0" fontId="41" fillId="29" borderId="39" xfId="0" applyFont="1" applyFill="1" applyBorder="1" applyAlignment="1">
      <alignment vertical="center"/>
    </xf>
    <xf numFmtId="0" fontId="4" fillId="29" borderId="52" xfId="0" applyFont="1" applyFill="1" applyBorder="1" applyAlignment="1">
      <alignment horizontal="left" vertical="center"/>
    </xf>
    <xf numFmtId="0" fontId="4" fillId="29" borderId="52" xfId="0" applyFont="1" applyFill="1" applyBorder="1" applyAlignment="1">
      <alignment horizontal="center" vertical="center"/>
    </xf>
    <xf numFmtId="170" fontId="4" fillId="29" borderId="40" xfId="0" applyNumberFormat="1" applyFont="1" applyFill="1" applyBorder="1" applyAlignment="1">
      <alignment vertical="center"/>
    </xf>
    <xf numFmtId="0" fontId="41" fillId="29" borderId="41" xfId="0" applyFont="1" applyFill="1" applyBorder="1" applyAlignment="1">
      <alignment horizontal="center" vertical="center"/>
    </xf>
    <xf numFmtId="0" fontId="41" fillId="29" borderId="41" xfId="0" applyFont="1" applyFill="1" applyBorder="1" applyAlignment="1">
      <alignment vertical="center"/>
    </xf>
    <xf numFmtId="0" fontId="4" fillId="29" borderId="0" xfId="0" applyFont="1" applyFill="1" applyAlignment="1">
      <alignment horizontal="center" vertical="center"/>
    </xf>
    <xf numFmtId="170" fontId="4" fillId="29" borderId="42" xfId="0" applyNumberFormat="1" applyFont="1" applyFill="1" applyBorder="1" applyAlignment="1">
      <alignment vertical="center"/>
    </xf>
    <xf numFmtId="0" fontId="40" fillId="29" borderId="45" xfId="0" applyFont="1" applyFill="1" applyBorder="1" applyAlignment="1">
      <alignment horizontal="center" vertical="center"/>
    </xf>
    <xf numFmtId="0" fontId="40" fillId="29" borderId="46" xfId="0" applyFont="1" applyFill="1" applyBorder="1" applyAlignment="1">
      <alignment vertical="center"/>
    </xf>
    <xf numFmtId="0" fontId="40" fillId="29" borderId="47" xfId="0" applyFont="1" applyFill="1" applyBorder="1" applyAlignment="1">
      <alignment vertical="center"/>
    </xf>
    <xf numFmtId="0" fontId="4" fillId="29" borderId="46" xfId="0" applyFont="1" applyFill="1" applyBorder="1" applyAlignment="1">
      <alignment vertical="center"/>
    </xf>
    <xf numFmtId="0" fontId="4" fillId="29" borderId="47" xfId="0" applyFont="1" applyFill="1" applyBorder="1" applyAlignment="1">
      <alignment vertical="center"/>
    </xf>
    <xf numFmtId="0" fontId="41" fillId="28" borderId="45" xfId="0" applyFont="1" applyFill="1" applyBorder="1" applyAlignment="1">
      <alignment vertical="center"/>
    </xf>
    <xf numFmtId="0" fontId="41" fillId="29" borderId="56" xfId="0" applyFont="1" applyFill="1" applyBorder="1" applyAlignment="1">
      <alignment horizontal="center" vertical="center"/>
    </xf>
    <xf numFmtId="0" fontId="41" fillId="29" borderId="0" xfId="0" applyFont="1" applyFill="1" applyAlignment="1">
      <alignment vertical="center"/>
    </xf>
    <xf numFmtId="0" fontId="4" fillId="29" borderId="0" xfId="0" applyFont="1" applyFill="1" applyAlignment="1">
      <alignment vertical="center"/>
    </xf>
    <xf numFmtId="0" fontId="4" fillId="29" borderId="42" xfId="0" applyFont="1" applyFill="1" applyBorder="1" applyAlignment="1">
      <alignment vertical="center"/>
    </xf>
    <xf numFmtId="0" fontId="40" fillId="29" borderId="45" xfId="0" applyFont="1" applyFill="1" applyBorder="1" applyAlignment="1">
      <alignment vertical="center"/>
    </xf>
    <xf numFmtId="0" fontId="38" fillId="20" borderId="9" xfId="6" applyFont="1" applyFill="1" applyBorder="1" applyAlignment="1">
      <alignment horizontal="center" vertical="center" wrapText="1"/>
    </xf>
    <xf numFmtId="0" fontId="40" fillId="29" borderId="0" xfId="0" applyFont="1" applyFill="1" applyAlignment="1">
      <alignment horizontal="center" vertical="center"/>
    </xf>
    <xf numFmtId="0" fontId="40" fillId="29" borderId="0" xfId="0" applyFont="1" applyFill="1" applyAlignment="1">
      <alignment vertical="center"/>
    </xf>
    <xf numFmtId="0" fontId="40" fillId="30" borderId="0" xfId="0" applyFont="1" applyFill="1" applyAlignment="1">
      <alignment horizontal="center" vertical="center"/>
    </xf>
    <xf numFmtId="0" fontId="40" fillId="30" borderId="0" xfId="0" applyFont="1" applyFill="1" applyAlignment="1">
      <alignment vertical="center"/>
    </xf>
    <xf numFmtId="0" fontId="40" fillId="28" borderId="52" xfId="0" applyFont="1" applyFill="1" applyBorder="1" applyAlignment="1">
      <alignment vertical="center"/>
    </xf>
    <xf numFmtId="0" fontId="40" fillId="28" borderId="40" xfId="0" applyFont="1" applyFill="1" applyBorder="1" applyAlignment="1">
      <alignment vertical="center"/>
    </xf>
    <xf numFmtId="0" fontId="40" fillId="31" borderId="0" xfId="0" applyFont="1" applyFill="1" applyAlignment="1">
      <alignment horizontal="right" vertical="center"/>
    </xf>
    <xf numFmtId="0" fontId="4" fillId="31" borderId="0" xfId="0" applyFont="1" applyFill="1" applyAlignment="1">
      <alignment horizontal="center" vertical="center"/>
    </xf>
    <xf numFmtId="0" fontId="41" fillId="31" borderId="41" xfId="0" applyFont="1" applyFill="1" applyBorder="1" applyAlignment="1">
      <alignment vertical="center"/>
    </xf>
    <xf numFmtId="0" fontId="4" fillId="31" borderId="42" xfId="0" applyFont="1" applyFill="1" applyBorder="1" applyAlignment="1">
      <alignment horizontal="center" vertical="center"/>
    </xf>
    <xf numFmtId="0" fontId="41" fillId="29" borderId="43" xfId="0" applyFont="1" applyFill="1" applyBorder="1" applyAlignment="1">
      <alignment vertical="center"/>
    </xf>
    <xf numFmtId="0" fontId="4" fillId="29" borderId="53" xfId="0" applyFont="1" applyFill="1" applyBorder="1" applyAlignment="1">
      <alignment vertical="center"/>
    </xf>
    <xf numFmtId="0" fontId="4" fillId="29" borderId="44" xfId="0" applyFont="1" applyFill="1" applyBorder="1" applyAlignment="1">
      <alignment vertical="center"/>
    </xf>
    <xf numFmtId="0" fontId="38" fillId="20" borderId="5" xfId="6" applyFont="1" applyFill="1" applyBorder="1" applyAlignment="1">
      <alignment horizontal="center" vertical="center" wrapText="1"/>
    </xf>
    <xf numFmtId="0" fontId="4" fillId="29" borderId="40" xfId="0" applyFont="1" applyFill="1" applyBorder="1" applyAlignment="1">
      <alignment vertical="center"/>
    </xf>
    <xf numFmtId="0" fontId="4" fillId="29" borderId="52" xfId="0" applyFont="1" applyFill="1" applyBorder="1" applyAlignment="1">
      <alignment vertical="center"/>
    </xf>
    <xf numFmtId="0" fontId="41" fillId="29" borderId="52" xfId="0" applyFont="1" applyFill="1" applyBorder="1" applyAlignment="1">
      <alignment vertical="center"/>
    </xf>
    <xf numFmtId="0" fontId="41" fillId="29" borderId="54" xfId="0" applyFont="1" applyFill="1" applyBorder="1" applyAlignment="1">
      <alignment horizontal="center" vertical="center"/>
    </xf>
    <xf numFmtId="0" fontId="40" fillId="28" borderId="54" xfId="0" applyFont="1" applyFill="1" applyBorder="1" applyAlignment="1">
      <alignment horizontal="center" vertical="center"/>
    </xf>
    <xf numFmtId="0" fontId="40" fillId="32" borderId="47" xfId="0" applyFont="1" applyFill="1" applyBorder="1" applyAlignment="1">
      <alignment vertical="center"/>
    </xf>
    <xf numFmtId="0" fontId="40" fillId="32" borderId="46" xfId="0" applyFont="1" applyFill="1" applyBorder="1" applyAlignment="1">
      <alignment vertical="center"/>
    </xf>
    <xf numFmtId="0" fontId="40" fillId="32" borderId="45" xfId="0" applyFont="1" applyFill="1" applyBorder="1" applyAlignment="1">
      <alignment vertical="center"/>
    </xf>
    <xf numFmtId="0" fontId="39" fillId="27" borderId="45" xfId="0" applyFont="1" applyFill="1" applyBorder="1" applyAlignment="1">
      <alignment vertical="center"/>
    </xf>
    <xf numFmtId="0" fontId="39" fillId="27" borderId="46" xfId="0" applyFont="1" applyFill="1" applyBorder="1" applyAlignment="1">
      <alignment vertical="center"/>
    </xf>
    <xf numFmtId="0" fontId="39" fillId="27" borderId="47" xfId="0" applyFont="1" applyFill="1" applyBorder="1" applyAlignment="1">
      <alignment vertical="center"/>
    </xf>
    <xf numFmtId="0" fontId="40" fillId="28" borderId="38" xfId="0" applyFont="1" applyFill="1" applyBorder="1" applyAlignment="1">
      <alignment horizontal="center" vertical="center"/>
    </xf>
    <xf numFmtId="0" fontId="41" fillId="29" borderId="55" xfId="0" applyFont="1" applyFill="1" applyBorder="1" applyAlignment="1">
      <alignment horizontal="center" vertical="center"/>
    </xf>
    <xf numFmtId="0" fontId="41" fillId="29" borderId="53" xfId="0" applyFont="1" applyFill="1" applyBorder="1" applyAlignment="1">
      <alignment vertical="center"/>
    </xf>
    <xf numFmtId="0" fontId="4" fillId="27" borderId="46" xfId="0" applyFont="1" applyFill="1" applyBorder="1" applyAlignment="1">
      <alignment vertical="center"/>
    </xf>
    <xf numFmtId="0" fontId="4" fillId="27" borderId="47" xfId="0" applyFont="1" applyFill="1" applyBorder="1" applyAlignment="1">
      <alignment vertical="center"/>
    </xf>
    <xf numFmtId="167" fontId="33" fillId="20" borderId="17" xfId="12" applyFont="1" applyFill="1" applyBorder="1" applyAlignment="1">
      <alignment vertical="center"/>
    </xf>
    <xf numFmtId="167" fontId="33" fillId="20" borderId="14" xfId="12" applyFont="1" applyFill="1" applyBorder="1" applyAlignment="1">
      <alignment vertical="center"/>
    </xf>
    <xf numFmtId="0" fontId="4" fillId="29" borderId="0" xfId="0" applyFont="1" applyFill="1" applyAlignment="1">
      <alignment horizontal="right" vertical="center"/>
    </xf>
    <xf numFmtId="0" fontId="38" fillId="20" borderId="7" xfId="6" applyFont="1" applyFill="1" applyBorder="1" applyAlignment="1">
      <alignment horizontal="center" vertical="center"/>
    </xf>
    <xf numFmtId="0" fontId="38" fillId="20" borderId="9" xfId="6" applyFont="1" applyFill="1" applyBorder="1" applyAlignment="1">
      <alignment vertical="center"/>
    </xf>
    <xf numFmtId="167" fontId="38" fillId="20" borderId="7" xfId="12" applyFont="1" applyFill="1" applyBorder="1" applyAlignment="1">
      <alignment vertical="center"/>
    </xf>
    <xf numFmtId="0" fontId="41" fillId="29" borderId="41" xfId="0" applyFont="1" applyFill="1" applyBorder="1" applyAlignment="1">
      <alignment horizontal="left" vertical="center"/>
    </xf>
    <xf numFmtId="0" fontId="40" fillId="33" borderId="45" xfId="0" applyFont="1" applyFill="1" applyBorder="1" applyAlignment="1">
      <alignment horizontal="left" vertical="center"/>
    </xf>
    <xf numFmtId="0" fontId="40" fillId="33" borderId="52" xfId="0" applyFont="1" applyFill="1" applyBorder="1" applyAlignment="1">
      <alignment vertical="center"/>
    </xf>
    <xf numFmtId="0" fontId="40" fillId="33" borderId="40" xfId="0" applyFont="1" applyFill="1" applyBorder="1" applyAlignment="1">
      <alignment vertical="center"/>
    </xf>
    <xf numFmtId="0" fontId="0" fillId="33" borderId="39" xfId="0" applyFill="1" applyBorder="1" applyAlignment="1">
      <alignment horizontal="center" vertical="center"/>
    </xf>
    <xf numFmtId="0" fontId="0" fillId="33" borderId="39" xfId="0" applyFill="1" applyBorder="1" applyAlignment="1">
      <alignment vertical="center"/>
    </xf>
    <xf numFmtId="0" fontId="0" fillId="33" borderId="52" xfId="0" applyFill="1" applyBorder="1" applyAlignment="1">
      <alignment vertical="center"/>
    </xf>
    <xf numFmtId="0" fontId="0" fillId="33" borderId="40" xfId="0" applyFill="1" applyBorder="1" applyAlignment="1">
      <alignment vertical="center"/>
    </xf>
    <xf numFmtId="0" fontId="0" fillId="33" borderId="41" xfId="0" applyFill="1" applyBorder="1" applyAlignment="1">
      <alignment horizontal="center" vertical="center"/>
    </xf>
    <xf numFmtId="0" fontId="0" fillId="33" borderId="41" xfId="0" applyFill="1" applyBorder="1" applyAlignment="1">
      <alignment vertical="center"/>
    </xf>
    <xf numFmtId="0" fontId="0" fillId="33" borderId="0" xfId="0" applyFill="1" applyAlignment="1">
      <alignment vertical="center"/>
    </xf>
    <xf numFmtId="0" fontId="0" fillId="33" borderId="42" xfId="0" applyFill="1" applyBorder="1" applyAlignment="1">
      <alignment vertical="center"/>
    </xf>
    <xf numFmtId="0" fontId="40" fillId="33" borderId="45" xfId="0" applyFont="1" applyFill="1" applyBorder="1" applyAlignment="1">
      <alignment horizontal="center" vertical="center"/>
    </xf>
    <xf numFmtId="0" fontId="40" fillId="33" borderId="46" xfId="0" applyFont="1" applyFill="1" applyBorder="1" applyAlignment="1">
      <alignment vertical="center"/>
    </xf>
    <xf numFmtId="0" fontId="40" fillId="33" borderId="47" xfId="0" applyFont="1" applyFill="1" applyBorder="1" applyAlignment="1">
      <alignment vertical="center"/>
    </xf>
    <xf numFmtId="0" fontId="41" fillId="29" borderId="38" xfId="0" applyFont="1" applyFill="1" applyBorder="1" applyAlignment="1">
      <alignment horizontal="center" vertical="center"/>
    </xf>
    <xf numFmtId="0" fontId="41" fillId="29" borderId="46" xfId="0" applyFont="1" applyFill="1" applyBorder="1" applyAlignment="1">
      <alignment vertical="center"/>
    </xf>
    <xf numFmtId="0" fontId="30" fillId="20" borderId="5" xfId="6" applyFont="1" applyFill="1" applyBorder="1" applyAlignment="1">
      <alignment horizontal="center" vertical="center" wrapText="1"/>
    </xf>
    <xf numFmtId="166" fontId="38" fillId="20" borderId="7" xfId="6" applyNumberFormat="1" applyFont="1" applyFill="1" applyBorder="1" applyAlignment="1">
      <alignment vertical="center"/>
    </xf>
    <xf numFmtId="166" fontId="17" fillId="20" borderId="11" xfId="6" applyNumberFormat="1" applyFont="1" applyFill="1" applyBorder="1" applyAlignment="1">
      <alignment vertical="center"/>
    </xf>
    <xf numFmtId="0" fontId="36" fillId="12" borderId="16" xfId="6" applyFont="1" applyFill="1" applyBorder="1" applyAlignment="1">
      <alignment horizontal="center" vertical="center"/>
    </xf>
    <xf numFmtId="0" fontId="36" fillId="12" borderId="18" xfId="6" applyFont="1" applyFill="1" applyBorder="1" applyAlignment="1">
      <alignment vertical="center"/>
    </xf>
    <xf numFmtId="0" fontId="37" fillId="12" borderId="18" xfId="6" applyFont="1" applyFill="1" applyBorder="1" applyAlignment="1">
      <alignment vertical="center"/>
    </xf>
    <xf numFmtId="0" fontId="33" fillId="12" borderId="17" xfId="6" applyFont="1" applyFill="1" applyBorder="1" applyAlignment="1">
      <alignment vertical="center"/>
    </xf>
    <xf numFmtId="0" fontId="44" fillId="14" borderId="5" xfId="6" applyFont="1" applyFill="1" applyBorder="1" applyAlignment="1">
      <alignment horizontal="center" vertical="center" wrapText="1"/>
    </xf>
    <xf numFmtId="0" fontId="44" fillId="14" borderId="6" xfId="6" applyFont="1" applyFill="1" applyBorder="1" applyAlignment="1">
      <alignment vertical="center" wrapText="1"/>
    </xf>
    <xf numFmtId="0" fontId="35" fillId="15" borderId="5" xfId="6" applyFont="1" applyFill="1" applyBorder="1" applyAlignment="1">
      <alignment vertical="center"/>
    </xf>
    <xf numFmtId="0" fontId="35" fillId="15" borderId="6" xfId="6" applyFont="1" applyFill="1" applyBorder="1" applyAlignment="1">
      <alignment vertical="center"/>
    </xf>
    <xf numFmtId="0" fontId="35" fillId="15" borderId="7" xfId="6" applyFont="1" applyFill="1" applyBorder="1" applyAlignment="1">
      <alignment vertical="center"/>
    </xf>
    <xf numFmtId="0" fontId="38" fillId="10" borderId="5" xfId="6" applyFont="1" applyFill="1" applyBorder="1" applyAlignment="1">
      <alignment horizontal="center" vertical="center"/>
    </xf>
    <xf numFmtId="0" fontId="38" fillId="15" borderId="10" xfId="6" applyFont="1" applyFill="1" applyBorder="1" applyAlignment="1">
      <alignment vertical="center"/>
    </xf>
    <xf numFmtId="0" fontId="38" fillId="15" borderId="8" xfId="6" applyFont="1" applyFill="1" applyBorder="1" applyAlignment="1">
      <alignment vertical="center"/>
    </xf>
    <xf numFmtId="0" fontId="38" fillId="15" borderId="8" xfId="6" applyFont="1" applyFill="1" applyBorder="1" applyAlignment="1">
      <alignment horizontal="center" vertical="center"/>
    </xf>
    <xf numFmtId="166" fontId="38" fillId="15" borderId="11" xfId="6" applyNumberFormat="1" applyFont="1" applyFill="1" applyBorder="1" applyAlignment="1">
      <alignment vertical="center"/>
    </xf>
    <xf numFmtId="0" fontId="17" fillId="10" borderId="5" xfId="6" applyFont="1" applyFill="1" applyBorder="1" applyAlignment="1">
      <alignment horizontal="center" vertical="center"/>
    </xf>
    <xf numFmtId="0" fontId="17" fillId="15" borderId="10" xfId="6" applyFont="1" applyFill="1" applyBorder="1" applyAlignment="1">
      <alignment vertical="center"/>
    </xf>
    <xf numFmtId="0" fontId="17" fillId="15" borderId="8" xfId="6" applyFont="1" applyFill="1" applyBorder="1" applyAlignment="1">
      <alignment vertical="center"/>
    </xf>
    <xf numFmtId="0" fontId="17" fillId="15" borderId="8" xfId="6" applyFont="1" applyFill="1" applyBorder="1" applyAlignment="1">
      <alignment horizontal="center" vertical="center"/>
    </xf>
    <xf numFmtId="166" fontId="45" fillId="15" borderId="11" xfId="6" applyNumberFormat="1" applyFont="1" applyFill="1" applyBorder="1" applyAlignment="1">
      <alignment vertical="center"/>
    </xf>
    <xf numFmtId="167" fontId="38" fillId="2" borderId="0" xfId="12" applyFont="1" applyFill="1" applyAlignment="1">
      <alignment vertical="center"/>
    </xf>
    <xf numFmtId="0" fontId="33" fillId="20" borderId="12" xfId="6" applyFont="1" applyFill="1" applyBorder="1" applyAlignment="1">
      <alignment vertical="center"/>
    </xf>
    <xf numFmtId="0" fontId="33" fillId="20" borderId="9" xfId="6" applyFont="1" applyFill="1" applyBorder="1" applyAlignment="1">
      <alignment vertical="center"/>
    </xf>
    <xf numFmtId="167" fontId="33" fillId="20" borderId="7" xfId="12" applyFont="1" applyFill="1" applyBorder="1" applyAlignment="1">
      <alignment vertical="center"/>
    </xf>
    <xf numFmtId="167" fontId="17" fillId="20" borderId="7" xfId="12" applyFont="1" applyFill="1" applyBorder="1" applyAlignment="1">
      <alignment vertical="center"/>
    </xf>
    <xf numFmtId="0" fontId="29" fillId="10" borderId="0" xfId="6" applyFont="1" applyFill="1" applyBorder="1" applyAlignment="1">
      <alignment vertical="center"/>
    </xf>
    <xf numFmtId="0" fontId="34" fillId="12" borderId="0" xfId="6" applyFont="1" applyFill="1" applyBorder="1" applyAlignment="1">
      <alignment vertical="center"/>
    </xf>
    <xf numFmtId="0" fontId="35" fillId="10" borderId="0" xfId="6" applyFont="1" applyFill="1" applyBorder="1" applyAlignment="1">
      <alignment vertical="center"/>
    </xf>
    <xf numFmtId="0" fontId="33" fillId="12" borderId="0" xfId="6" applyFont="1" applyFill="1" applyBorder="1" applyAlignment="1">
      <alignment vertical="center"/>
    </xf>
    <xf numFmtId="0" fontId="33" fillId="10" borderId="0" xfId="6" applyFont="1" applyFill="1" applyBorder="1" applyAlignment="1">
      <alignment vertical="center"/>
    </xf>
    <xf numFmtId="0" fontId="33" fillId="10" borderId="0" xfId="6" applyFont="1" applyFill="1" applyBorder="1" applyAlignment="1">
      <alignment horizontal="center" vertical="center"/>
    </xf>
    <xf numFmtId="167" fontId="33" fillId="10" borderId="0" xfId="12" applyFont="1" applyFill="1" applyBorder="1" applyAlignment="1">
      <alignment vertical="center"/>
    </xf>
    <xf numFmtId="167" fontId="33" fillId="10" borderId="0" xfId="6" applyNumberFormat="1" applyFont="1" applyFill="1" applyBorder="1" applyAlignment="1">
      <alignment vertical="center"/>
    </xf>
    <xf numFmtId="0" fontId="21" fillId="14" borderId="0" xfId="0" applyFont="1" applyFill="1" applyAlignment="1">
      <alignment vertical="center"/>
    </xf>
    <xf numFmtId="0" fontId="38" fillId="10" borderId="0" xfId="6" applyFont="1" applyFill="1" applyBorder="1" applyAlignment="1">
      <alignment horizontal="left" vertical="center"/>
    </xf>
    <xf numFmtId="0" fontId="35" fillId="15" borderId="0" xfId="6" applyFont="1" applyFill="1" applyBorder="1" applyAlignment="1">
      <alignment vertical="center"/>
    </xf>
    <xf numFmtId="166" fontId="38" fillId="15" borderId="0" xfId="6" applyNumberFormat="1" applyFont="1" applyFill="1" applyBorder="1" applyAlignment="1">
      <alignment vertical="center"/>
    </xf>
    <xf numFmtId="166" fontId="45" fillId="15" borderId="0" xfId="6" applyNumberFormat="1" applyFont="1" applyFill="1" applyBorder="1" applyAlignment="1">
      <alignment vertical="center"/>
    </xf>
    <xf numFmtId="0" fontId="22" fillId="10" borderId="0" xfId="6" applyFont="1" applyFill="1" applyBorder="1" applyAlignment="1" applyProtection="1">
      <alignment horizontal="center" vertical="center"/>
    </xf>
    <xf numFmtId="0" fontId="26" fillId="34" borderId="0" xfId="6" applyFont="1" applyFill="1" applyBorder="1" applyAlignment="1" applyProtection="1">
      <alignment horizontal="left" vertical="center"/>
    </xf>
    <xf numFmtId="0" fontId="27" fillId="10" borderId="0" xfId="6" applyFont="1" applyFill="1" applyBorder="1" applyAlignment="1" applyProtection="1">
      <alignment horizontal="center" vertical="center"/>
    </xf>
    <xf numFmtId="0" fontId="31" fillId="12" borderId="0" xfId="6" applyFont="1" applyFill="1" applyBorder="1" applyAlignment="1">
      <alignment horizontal="center" vertical="center"/>
    </xf>
    <xf numFmtId="0" fontId="4" fillId="35" borderId="0" xfId="0" applyFont="1" applyFill="1" applyAlignment="1">
      <alignment vertical="center"/>
    </xf>
    <xf numFmtId="0" fontId="40" fillId="36" borderId="0" xfId="0" applyFont="1" applyFill="1" applyAlignment="1">
      <alignment vertical="center"/>
    </xf>
    <xf numFmtId="170" fontId="4" fillId="30" borderId="0" xfId="0" applyNumberFormat="1" applyFont="1" applyFill="1" applyAlignment="1">
      <alignment vertical="center"/>
    </xf>
    <xf numFmtId="0" fontId="4" fillId="30" borderId="0" xfId="0" applyFont="1" applyFill="1" applyAlignment="1">
      <alignment vertical="center"/>
    </xf>
    <xf numFmtId="0" fontId="4" fillId="13" borderId="42" xfId="0" applyFont="1" applyFill="1" applyBorder="1" applyAlignment="1">
      <alignment horizontal="center" vertical="center"/>
    </xf>
    <xf numFmtId="0" fontId="40" fillId="14" borderId="0" xfId="0" applyFont="1" applyFill="1" applyAlignment="1">
      <alignment vertical="center"/>
    </xf>
    <xf numFmtId="0" fontId="39" fillId="35" borderId="0" xfId="0" applyFont="1" applyFill="1" applyAlignment="1">
      <alignment vertical="center"/>
    </xf>
    <xf numFmtId="0" fontId="0" fillId="30" borderId="0" xfId="0" applyFill="1" applyAlignment="1">
      <alignment vertical="center"/>
    </xf>
    <xf numFmtId="0" fontId="46" fillId="22" borderId="54" xfId="0" applyFont="1" applyFill="1" applyBorder="1" applyAlignment="1">
      <alignment horizontal="center" vertical="center"/>
    </xf>
    <xf numFmtId="0" fontId="46" fillId="22" borderId="55" xfId="0" applyFont="1" applyFill="1" applyBorder="1" applyAlignment="1">
      <alignment horizontal="center" vertical="center"/>
    </xf>
    <xf numFmtId="0" fontId="7" fillId="2" borderId="0" xfId="6" applyFont="1" applyFill="1" applyAlignment="1">
      <alignment vertical="center"/>
    </xf>
    <xf numFmtId="0" fontId="38" fillId="20" borderId="12" xfId="6" applyFont="1" applyFill="1" applyBorder="1" applyAlignment="1">
      <alignment horizontal="center" vertical="center" wrapText="1"/>
    </xf>
    <xf numFmtId="167" fontId="33" fillId="20" borderId="12" xfId="6" applyNumberFormat="1" applyFont="1" applyFill="1" applyBorder="1" applyAlignment="1">
      <alignment vertical="center"/>
    </xf>
    <xf numFmtId="166" fontId="33" fillId="20" borderId="12" xfId="6" applyNumberFormat="1" applyFont="1" applyFill="1" applyBorder="1" applyAlignment="1">
      <alignment vertical="center"/>
    </xf>
    <xf numFmtId="0" fontId="35" fillId="23" borderId="12" xfId="6" applyFont="1" applyFill="1" applyBorder="1" applyAlignment="1">
      <alignment horizontal="center" vertical="center"/>
    </xf>
    <xf numFmtId="0" fontId="35" fillId="23" borderId="15" xfId="6" applyFont="1" applyFill="1" applyBorder="1" applyAlignment="1">
      <alignment horizontal="center" vertical="center"/>
    </xf>
    <xf numFmtId="0" fontId="45" fillId="20" borderId="10" xfId="6" applyFont="1" applyFill="1" applyBorder="1" applyAlignment="1">
      <alignment vertical="center"/>
    </xf>
    <xf numFmtId="0" fontId="47" fillId="11" borderId="0" xfId="0" applyFont="1" applyFill="1" applyAlignment="1">
      <alignment vertical="center"/>
    </xf>
    <xf numFmtId="10" fontId="30" fillId="25" borderId="0" xfId="6" applyNumberFormat="1" applyFont="1" applyFill="1" applyBorder="1" applyAlignment="1">
      <alignment vertical="center"/>
    </xf>
    <xf numFmtId="167" fontId="30" fillId="25" borderId="0" xfId="12" applyFont="1" applyFill="1" applyBorder="1" applyAlignment="1">
      <alignment vertical="center"/>
    </xf>
    <xf numFmtId="0" fontId="30" fillId="20" borderId="9" xfId="6" applyFont="1" applyFill="1" applyBorder="1" applyAlignment="1">
      <alignment horizontal="center" vertical="center" wrapText="1"/>
    </xf>
    <xf numFmtId="0" fontId="30" fillId="20" borderId="7" xfId="6" applyFont="1" applyFill="1" applyBorder="1" applyAlignment="1">
      <alignment horizontal="center" vertical="center"/>
    </xf>
    <xf numFmtId="10" fontId="29" fillId="20" borderId="19" xfId="3" applyNumberFormat="1" applyFont="1" applyFill="1" applyBorder="1" applyAlignment="1">
      <alignment horizontal="right" vertical="center"/>
    </xf>
    <xf numFmtId="10" fontId="29" fillId="20" borderId="19" xfId="6" applyNumberFormat="1" applyFont="1" applyFill="1" applyBorder="1" applyAlignment="1">
      <alignment vertical="center"/>
    </xf>
    <xf numFmtId="0" fontId="30" fillId="20" borderId="9" xfId="6" applyFont="1" applyFill="1" applyBorder="1" applyAlignment="1">
      <alignment vertical="center"/>
    </xf>
    <xf numFmtId="167" fontId="30" fillId="20" borderId="7" xfId="12" applyFont="1" applyFill="1" applyBorder="1" applyAlignment="1">
      <alignment vertical="center"/>
    </xf>
    <xf numFmtId="0" fontId="30" fillId="25" borderId="0" xfId="6" applyFont="1" applyFill="1" applyBorder="1" applyAlignment="1">
      <alignment vertical="center"/>
    </xf>
    <xf numFmtId="4" fontId="30" fillId="25" borderId="0" xfId="6" applyNumberFormat="1" applyFont="1" applyFill="1" applyBorder="1" applyAlignment="1">
      <alignment horizontal="right" vertical="center"/>
    </xf>
    <xf numFmtId="0" fontId="30" fillId="20" borderId="9" xfId="6" applyFont="1" applyFill="1" applyBorder="1" applyAlignment="1">
      <alignment horizontal="center" vertical="center"/>
    </xf>
    <xf numFmtId="10" fontId="29" fillId="20" borderId="12" xfId="10" applyNumberFormat="1" applyFont="1" applyFill="1" applyBorder="1" applyAlignment="1">
      <alignment vertical="center"/>
    </xf>
    <xf numFmtId="167" fontId="29" fillId="20" borderId="12" xfId="12" applyFont="1" applyFill="1" applyBorder="1" applyAlignment="1">
      <alignment vertical="center"/>
    </xf>
    <xf numFmtId="10" fontId="29" fillId="20" borderId="19" xfId="10" applyNumberFormat="1" applyFont="1" applyFill="1" applyBorder="1" applyAlignment="1">
      <alignment vertical="center"/>
    </xf>
    <xf numFmtId="167" fontId="29" fillId="20" borderId="19" xfId="12" applyFont="1" applyFill="1" applyBorder="1" applyAlignment="1">
      <alignment vertical="center"/>
    </xf>
    <xf numFmtId="10" fontId="30" fillId="20" borderId="9" xfId="10" applyNumberFormat="1" applyFont="1" applyFill="1" applyBorder="1" applyAlignment="1">
      <alignment vertical="center"/>
    </xf>
    <xf numFmtId="167" fontId="30" fillId="20" borderId="9" xfId="12" applyFont="1" applyFill="1" applyBorder="1" applyAlignment="1">
      <alignment vertical="center"/>
    </xf>
    <xf numFmtId="10" fontId="29" fillId="20" borderId="19" xfId="10" applyNumberFormat="1" applyFont="1" applyFill="1" applyBorder="1" applyAlignment="1" applyProtection="1">
      <alignment vertical="center"/>
      <protection locked="0"/>
    </xf>
    <xf numFmtId="10" fontId="30" fillId="20" borderId="9" xfId="6" applyNumberFormat="1" applyFont="1" applyFill="1" applyBorder="1" applyAlignment="1">
      <alignment vertical="center"/>
    </xf>
    <xf numFmtId="0" fontId="30" fillId="20" borderId="38" xfId="6" applyFont="1" applyFill="1" applyBorder="1" applyAlignment="1">
      <alignment horizontal="center" vertical="center"/>
    </xf>
    <xf numFmtId="167" fontId="30" fillId="20" borderId="15" xfId="12" applyFont="1" applyFill="1" applyBorder="1" applyAlignment="1">
      <alignment vertical="center"/>
    </xf>
    <xf numFmtId="10" fontId="29" fillId="20" borderId="15" xfId="6" applyNumberFormat="1" applyFont="1" applyFill="1" applyBorder="1" applyAlignment="1">
      <alignment vertical="center"/>
    </xf>
    <xf numFmtId="166" fontId="29" fillId="20" borderId="14" xfId="1" applyFont="1" applyFill="1" applyBorder="1" applyAlignment="1">
      <alignment vertical="center"/>
    </xf>
    <xf numFmtId="0" fontId="30" fillId="20" borderId="57" xfId="6" applyFont="1" applyFill="1" applyBorder="1" applyAlignment="1">
      <alignment vertical="center"/>
    </xf>
    <xf numFmtId="167" fontId="30" fillId="20" borderId="47" xfId="12" applyFont="1" applyFill="1" applyBorder="1" applyAlignment="1">
      <alignment vertical="center"/>
    </xf>
    <xf numFmtId="10" fontId="29" fillId="25" borderId="0" xfId="6" applyNumberFormat="1" applyFont="1" applyFill="1" applyBorder="1" applyAlignment="1">
      <alignment vertical="center"/>
    </xf>
    <xf numFmtId="167" fontId="29" fillId="25" borderId="0" xfId="12" applyFont="1" applyFill="1" applyBorder="1" applyAlignment="1" applyProtection="1">
      <alignment vertical="center"/>
      <protection locked="0"/>
    </xf>
    <xf numFmtId="167" fontId="29" fillId="20" borderId="14" xfId="12" applyFont="1" applyFill="1" applyBorder="1" applyAlignment="1" applyProtection="1">
      <alignment vertical="center"/>
      <protection locked="0"/>
    </xf>
    <xf numFmtId="0" fontId="47" fillId="11" borderId="0" xfId="0" applyFont="1" applyFill="1" applyAlignment="1">
      <alignment horizontal="center" vertical="center"/>
    </xf>
    <xf numFmtId="166" fontId="30" fillId="20" borderId="9" xfId="1" applyFont="1" applyFill="1" applyBorder="1" applyAlignment="1">
      <alignment vertical="center"/>
    </xf>
    <xf numFmtId="10" fontId="30" fillId="8" borderId="9" xfId="10" applyNumberFormat="1" applyFont="1" applyFill="1" applyBorder="1" applyAlignment="1">
      <alignment horizontal="center" vertical="center"/>
    </xf>
    <xf numFmtId="167" fontId="30" fillId="8" borderId="7" xfId="12" applyFont="1" applyFill="1" applyBorder="1" applyAlignment="1">
      <alignment horizontal="center" vertical="center"/>
    </xf>
    <xf numFmtId="10" fontId="48" fillId="8" borderId="12" xfId="10" applyNumberFormat="1" applyFont="1" applyFill="1" applyBorder="1" applyAlignment="1">
      <alignment vertical="center"/>
    </xf>
    <xf numFmtId="167" fontId="48" fillId="8" borderId="17" xfId="12" applyFont="1" applyFill="1" applyBorder="1" applyAlignment="1">
      <alignment vertical="center"/>
    </xf>
    <xf numFmtId="10" fontId="48" fillId="8" borderId="19" xfId="10" applyNumberFormat="1" applyFont="1" applyFill="1" applyBorder="1" applyAlignment="1">
      <alignment vertical="center"/>
    </xf>
    <xf numFmtId="167" fontId="48" fillId="8" borderId="14" xfId="12" applyFont="1" applyFill="1" applyBorder="1" applyAlignment="1">
      <alignment vertical="center"/>
    </xf>
    <xf numFmtId="10" fontId="30" fillId="8" borderId="9" xfId="10" applyNumberFormat="1" applyFont="1" applyFill="1" applyBorder="1" applyAlignment="1">
      <alignment vertical="center"/>
    </xf>
    <xf numFmtId="167" fontId="30" fillId="8" borderId="7" xfId="12" applyFont="1" applyFill="1" applyBorder="1" applyAlignment="1">
      <alignment vertical="center"/>
    </xf>
    <xf numFmtId="10" fontId="30" fillId="2" borderId="0" xfId="10" applyNumberFormat="1" applyFont="1" applyFill="1" applyAlignment="1">
      <alignment vertical="center"/>
    </xf>
    <xf numFmtId="167" fontId="30" fillId="2" borderId="0" xfId="12" applyFont="1" applyFill="1" applyAlignment="1">
      <alignment vertical="center"/>
    </xf>
    <xf numFmtId="0" fontId="29" fillId="20" borderId="19" xfId="6" applyFont="1" applyFill="1" applyBorder="1" applyAlignment="1">
      <alignment vertical="center"/>
    </xf>
    <xf numFmtId="14" fontId="5" fillId="2" borderId="0" xfId="6" applyNumberFormat="1" applyFont="1" applyFill="1" applyAlignment="1">
      <alignment vertical="center"/>
    </xf>
    <xf numFmtId="0" fontId="7" fillId="2" borderId="0" xfId="6" applyFont="1" applyFill="1" applyAlignment="1">
      <alignment horizontal="center" vertical="center"/>
    </xf>
    <xf numFmtId="14" fontId="29" fillId="20" borderId="16" xfId="6" applyNumberFormat="1" applyFont="1" applyFill="1" applyBorder="1" applyAlignment="1" applyProtection="1">
      <alignment horizontal="left" vertical="center"/>
      <protection locked="0"/>
    </xf>
    <xf numFmtId="0" fontId="29" fillId="20" borderId="17" xfId="6" applyFont="1" applyFill="1" applyBorder="1" applyAlignment="1">
      <alignment vertical="center"/>
    </xf>
    <xf numFmtId="0" fontId="29" fillId="20" borderId="13" xfId="6" applyFont="1" applyFill="1" applyBorder="1" applyAlignment="1">
      <alignment vertical="center"/>
    </xf>
    <xf numFmtId="0" fontId="29" fillId="20" borderId="14" xfId="6" applyFont="1" applyFill="1" applyBorder="1" applyAlignment="1">
      <alignment vertical="center"/>
    </xf>
    <xf numFmtId="0" fontId="29" fillId="20" borderId="10" xfId="6" applyFont="1" applyFill="1" applyBorder="1" applyAlignment="1">
      <alignment vertical="center"/>
    </xf>
    <xf numFmtId="0" fontId="29" fillId="20" borderId="11" xfId="6" applyFont="1" applyFill="1" applyBorder="1" applyAlignment="1">
      <alignment vertical="center"/>
    </xf>
    <xf numFmtId="0" fontId="49" fillId="5" borderId="16" xfId="6" applyFont="1" applyFill="1" applyBorder="1" applyAlignment="1">
      <alignment vertical="center"/>
    </xf>
    <xf numFmtId="0" fontId="49" fillId="5" borderId="17" xfId="6" applyFont="1" applyFill="1" applyBorder="1" applyAlignment="1">
      <alignment vertical="center"/>
    </xf>
    <xf numFmtId="165" fontId="29" fillId="20" borderId="13" xfId="4" applyFont="1" applyFill="1" applyBorder="1" applyAlignment="1">
      <alignment horizontal="left" vertical="center"/>
    </xf>
    <xf numFmtId="165" fontId="29" fillId="20" borderId="14" xfId="4" applyFont="1" applyFill="1" applyBorder="1" applyAlignment="1">
      <alignment vertical="center"/>
    </xf>
    <xf numFmtId="0" fontId="29" fillId="20" borderId="13" xfId="6" applyFont="1" applyFill="1" applyBorder="1" applyAlignment="1">
      <alignment horizontal="left" vertical="center"/>
    </xf>
    <xf numFmtId="14" fontId="29" fillId="20" borderId="10" xfId="6" applyNumberFormat="1" applyFont="1" applyFill="1" applyBorder="1" applyAlignment="1">
      <alignment horizontal="left" vertical="center"/>
    </xf>
    <xf numFmtId="0" fontId="30" fillId="20" borderId="12" xfId="6" applyFont="1" applyFill="1" applyBorder="1" applyAlignment="1">
      <alignment horizontal="center" vertical="center"/>
    </xf>
    <xf numFmtId="0" fontId="30" fillId="20" borderId="17" xfId="6" applyFont="1" applyFill="1" applyBorder="1" applyAlignment="1">
      <alignment horizontal="center" vertical="center"/>
    </xf>
    <xf numFmtId="10" fontId="29" fillId="20" borderId="12" xfId="6" applyNumberFormat="1" applyFont="1" applyFill="1" applyBorder="1" applyAlignment="1">
      <alignment vertical="center"/>
    </xf>
    <xf numFmtId="166" fontId="29" fillId="20" borderId="17" xfId="1" applyFont="1" applyFill="1" applyBorder="1" applyAlignment="1">
      <alignment horizontal="right" vertical="center"/>
    </xf>
    <xf numFmtId="9" fontId="29" fillId="20" borderId="19" xfId="6" applyNumberFormat="1" applyFont="1" applyFill="1" applyBorder="1" applyAlignment="1">
      <alignment vertical="center"/>
    </xf>
    <xf numFmtId="166" fontId="29" fillId="20" borderId="14" xfId="1" applyFont="1" applyFill="1" applyBorder="1" applyAlignment="1">
      <alignment horizontal="right" vertical="center"/>
    </xf>
    <xf numFmtId="164" fontId="29" fillId="20" borderId="14" xfId="2" applyFont="1" applyFill="1" applyBorder="1" applyAlignment="1">
      <alignment horizontal="center" vertical="center"/>
    </xf>
    <xf numFmtId="166" fontId="29" fillId="20" borderId="15" xfId="1" applyFont="1" applyFill="1" applyBorder="1" applyAlignment="1">
      <alignment vertical="center"/>
    </xf>
    <xf numFmtId="164" fontId="29" fillId="20" borderId="11" xfId="2" applyFont="1" applyFill="1" applyBorder="1" applyAlignment="1">
      <alignment horizontal="center" vertical="center"/>
    </xf>
    <xf numFmtId="0" fontId="30" fillId="20" borderId="15" xfId="6" applyFont="1" applyFill="1" applyBorder="1" applyAlignment="1">
      <alignment vertical="center"/>
    </xf>
    <xf numFmtId="4" fontId="30" fillId="20" borderId="11" xfId="6" applyNumberFormat="1" applyFont="1" applyFill="1" applyBorder="1" applyAlignment="1">
      <alignment horizontal="right" vertical="center"/>
    </xf>
    <xf numFmtId="0" fontId="40" fillId="28" borderId="39" xfId="0" applyFont="1" applyFill="1" applyBorder="1" applyAlignment="1">
      <alignment horizontal="center" vertical="center"/>
    </xf>
    <xf numFmtId="0" fontId="40" fillId="28" borderId="39" xfId="0" applyFont="1" applyFill="1" applyBorder="1" applyAlignment="1">
      <alignment vertical="center"/>
    </xf>
    <xf numFmtId="0" fontId="40" fillId="29" borderId="43" xfId="0" applyFont="1" applyFill="1" applyBorder="1" applyAlignment="1">
      <alignment horizontal="center" vertical="center"/>
    </xf>
    <xf numFmtId="0" fontId="40" fillId="29" borderId="53" xfId="0" applyFont="1" applyFill="1" applyBorder="1" applyAlignment="1">
      <alignment vertical="center"/>
    </xf>
    <xf numFmtId="0" fontId="40" fillId="29" borderId="44" xfId="0" applyFont="1" applyFill="1" applyBorder="1" applyAlignment="1">
      <alignment vertical="center"/>
    </xf>
    <xf numFmtId="0" fontId="30" fillId="20" borderId="38" xfId="6" applyFont="1" applyFill="1" applyBorder="1" applyAlignment="1">
      <alignment horizontal="center" vertical="center" wrapText="1"/>
    </xf>
    <xf numFmtId="10" fontId="29" fillId="20" borderId="56" xfId="6" applyNumberFormat="1" applyFont="1" applyFill="1" applyBorder="1" applyAlignment="1" applyProtection="1">
      <alignment vertical="center"/>
      <protection locked="0"/>
    </xf>
    <xf numFmtId="167" fontId="29" fillId="20" borderId="40" xfId="12" applyFont="1" applyFill="1" applyBorder="1" applyAlignment="1">
      <alignment vertical="center"/>
    </xf>
    <xf numFmtId="167" fontId="29" fillId="20" borderId="42" xfId="12" applyFont="1" applyFill="1" applyBorder="1" applyAlignment="1">
      <alignment vertical="center"/>
    </xf>
    <xf numFmtId="167" fontId="29" fillId="20" borderId="44" xfId="12" applyFont="1" applyFill="1" applyBorder="1" applyAlignment="1">
      <alignment vertical="center"/>
    </xf>
    <xf numFmtId="10" fontId="30" fillId="20" borderId="15" xfId="10" applyNumberFormat="1" applyFont="1" applyFill="1" applyBorder="1" applyAlignment="1">
      <alignment vertical="center"/>
    </xf>
    <xf numFmtId="172" fontId="29" fillId="20" borderId="19" xfId="6" applyNumberFormat="1" applyFont="1" applyFill="1" applyBorder="1" applyAlignment="1">
      <alignment vertical="center"/>
    </xf>
    <xf numFmtId="0" fontId="5" fillId="5" borderId="5" xfId="6" applyFont="1" applyFill="1" applyBorder="1" applyAlignment="1">
      <alignment vertical="center"/>
    </xf>
    <xf numFmtId="0" fontId="5" fillId="5" borderId="7" xfId="6" applyFont="1" applyFill="1" applyBorder="1" applyAlignment="1">
      <alignment vertical="center"/>
    </xf>
    <xf numFmtId="0" fontId="41" fillId="31" borderId="41" xfId="0" applyFont="1" applyFill="1" applyBorder="1" applyAlignment="1">
      <alignment horizontal="center" vertical="center"/>
    </xf>
    <xf numFmtId="0" fontId="40" fillId="29" borderId="43" xfId="0" applyFont="1" applyFill="1" applyBorder="1" applyAlignment="1">
      <alignment vertical="center"/>
    </xf>
    <xf numFmtId="0" fontId="41" fillId="31" borderId="39" xfId="0" applyFont="1" applyFill="1" applyBorder="1" applyAlignment="1">
      <alignment vertical="center"/>
    </xf>
    <xf numFmtId="0" fontId="4" fillId="31" borderId="52" xfId="0" applyFont="1" applyFill="1" applyBorder="1" applyAlignment="1">
      <alignment horizontal="center" vertical="center"/>
    </xf>
    <xf numFmtId="0" fontId="40" fillId="31" borderId="52" xfId="0" applyFont="1" applyFill="1" applyBorder="1" applyAlignment="1">
      <alignment horizontal="right" vertical="center"/>
    </xf>
    <xf numFmtId="0" fontId="4" fillId="31" borderId="40" xfId="0" applyFont="1" applyFill="1" applyBorder="1" applyAlignment="1">
      <alignment horizontal="center" vertical="center"/>
    </xf>
    <xf numFmtId="0" fontId="46" fillId="22" borderId="39" xfId="0" applyFont="1" applyFill="1" applyBorder="1" applyAlignment="1">
      <alignment horizontal="center" vertical="center"/>
    </xf>
    <xf numFmtId="0" fontId="50" fillId="11" borderId="0" xfId="0" applyFont="1" applyFill="1" applyAlignment="1">
      <alignment vertical="center" wrapText="1"/>
    </xf>
    <xf numFmtId="10" fontId="50" fillId="11" borderId="0" xfId="0" applyNumberFormat="1" applyFont="1" applyFill="1" applyAlignment="1">
      <alignment vertical="center" wrapText="1"/>
    </xf>
    <xf numFmtId="167" fontId="29" fillId="38" borderId="14" xfId="12" applyFont="1" applyFill="1" applyBorder="1" applyAlignment="1" applyProtection="1">
      <alignment vertical="center"/>
      <protection locked="0"/>
    </xf>
    <xf numFmtId="0" fontId="52" fillId="29" borderId="0" xfId="0" applyFont="1" applyFill="1" applyAlignment="1">
      <alignment vertical="center"/>
    </xf>
    <xf numFmtId="173" fontId="29" fillId="20" borderId="13" xfId="1" applyNumberFormat="1" applyFont="1" applyFill="1" applyBorder="1" applyAlignment="1">
      <alignment horizontal="left" vertical="center"/>
    </xf>
    <xf numFmtId="173" fontId="29" fillId="20" borderId="14" xfId="4" applyNumberFormat="1" applyFont="1" applyFill="1" applyBorder="1" applyAlignment="1">
      <alignment vertical="center"/>
    </xf>
    <xf numFmtId="173" fontId="16" fillId="11" borderId="0" xfId="0" applyNumberFormat="1" applyFont="1" applyFill="1" applyAlignment="1">
      <alignment vertical="center"/>
    </xf>
    <xf numFmtId="0" fontId="53" fillId="30" borderId="0" xfId="0" applyFont="1" applyFill="1" applyAlignment="1">
      <alignment vertical="center"/>
    </xf>
    <xf numFmtId="9" fontId="29" fillId="39" borderId="19" xfId="6" applyNumberFormat="1" applyFont="1" applyFill="1" applyBorder="1" applyAlignment="1">
      <alignment vertical="center"/>
    </xf>
    <xf numFmtId="166" fontId="29" fillId="39" borderId="14" xfId="1" applyFont="1" applyFill="1" applyBorder="1" applyAlignment="1">
      <alignment horizontal="right" vertical="center"/>
    </xf>
    <xf numFmtId="0" fontId="29" fillId="39" borderId="19" xfId="6" applyFont="1" applyFill="1" applyBorder="1" applyAlignment="1">
      <alignment vertical="center"/>
    </xf>
    <xf numFmtId="164" fontId="29" fillId="39" borderId="14" xfId="2" applyFont="1" applyFill="1" applyBorder="1" applyAlignment="1">
      <alignment horizontal="center" vertical="center"/>
    </xf>
    <xf numFmtId="167" fontId="29" fillId="39" borderId="19" xfId="12" applyFont="1" applyFill="1" applyBorder="1" applyAlignment="1">
      <alignment vertical="center"/>
    </xf>
    <xf numFmtId="167" fontId="29" fillId="39" borderId="14" xfId="12" applyFont="1" applyFill="1" applyBorder="1" applyAlignment="1" applyProtection="1">
      <alignment vertical="center"/>
      <protection locked="0"/>
    </xf>
    <xf numFmtId="10" fontId="29" fillId="39" borderId="19" xfId="6" applyNumberFormat="1" applyFont="1" applyFill="1" applyBorder="1" applyAlignment="1">
      <alignment vertical="center"/>
    </xf>
    <xf numFmtId="10" fontId="30" fillId="39" borderId="19" xfId="10" applyNumberFormat="1" applyFont="1" applyFill="1" applyBorder="1" applyAlignment="1" applyProtection="1">
      <alignment vertical="center"/>
      <protection locked="0"/>
    </xf>
    <xf numFmtId="167" fontId="30" fillId="39" borderId="14" xfId="12" applyFont="1" applyFill="1" applyBorder="1" applyAlignment="1">
      <alignment vertical="center"/>
    </xf>
    <xf numFmtId="10" fontId="30" fillId="39" borderId="19" xfId="10" applyNumberFormat="1" applyFont="1" applyFill="1" applyBorder="1" applyAlignment="1">
      <alignment vertical="center"/>
    </xf>
    <xf numFmtId="166" fontId="30" fillId="39" borderId="19" xfId="1" applyFont="1" applyFill="1" applyBorder="1" applyAlignment="1">
      <alignment vertical="center"/>
    </xf>
    <xf numFmtId="10" fontId="48" fillId="39" borderId="19" xfId="10" applyNumberFormat="1" applyFont="1" applyFill="1" applyBorder="1" applyAlignment="1" applyProtection="1">
      <alignment vertical="center"/>
      <protection locked="0"/>
    </xf>
    <xf numFmtId="167" fontId="48" fillId="39" borderId="14" xfId="12" applyFont="1" applyFill="1" applyBorder="1" applyAlignment="1">
      <alignment vertical="center"/>
    </xf>
    <xf numFmtId="167" fontId="29" fillId="39" borderId="0" xfId="12" applyFont="1" applyFill="1" applyBorder="1" applyAlignment="1">
      <alignment vertical="center"/>
    </xf>
    <xf numFmtId="167" fontId="29" fillId="39" borderId="19" xfId="12" applyFont="1" applyFill="1" applyBorder="1" applyAlignment="1" applyProtection="1">
      <alignment vertical="center"/>
    </xf>
    <xf numFmtId="167" fontId="29" fillId="39" borderId="13" xfId="12" applyFont="1" applyFill="1" applyBorder="1" applyAlignment="1">
      <alignment vertical="center"/>
    </xf>
    <xf numFmtId="10" fontId="29" fillId="39" borderId="12" xfId="6" applyNumberFormat="1" applyFont="1" applyFill="1" applyBorder="1" applyAlignment="1" applyProtection="1">
      <alignment vertical="center"/>
      <protection locked="0"/>
    </xf>
    <xf numFmtId="167" fontId="29" fillId="39" borderId="12" xfId="12" applyFont="1" applyFill="1" applyBorder="1" applyAlignment="1">
      <alignment vertical="center"/>
    </xf>
    <xf numFmtId="171" fontId="29" fillId="39" borderId="19" xfId="6" applyNumberFormat="1" applyFont="1" applyFill="1" applyBorder="1" applyAlignment="1">
      <alignment vertical="center"/>
    </xf>
    <xf numFmtId="10" fontId="29" fillId="39" borderId="56" xfId="6" applyNumberFormat="1" applyFont="1" applyFill="1" applyBorder="1" applyAlignment="1" applyProtection="1">
      <alignment vertical="center"/>
      <protection locked="0"/>
    </xf>
    <xf numFmtId="10" fontId="29" fillId="39" borderId="55" xfId="6" applyNumberFormat="1" applyFont="1" applyFill="1" applyBorder="1" applyAlignment="1" applyProtection="1">
      <alignment vertical="center"/>
      <protection locked="0"/>
    </xf>
    <xf numFmtId="0" fontId="20" fillId="11" borderId="0" xfId="0" applyFont="1" applyFill="1" applyAlignment="1">
      <alignment vertical="center"/>
    </xf>
    <xf numFmtId="0" fontId="50" fillId="11" borderId="0" xfId="0" applyFont="1" applyFill="1" applyAlignment="1">
      <alignment vertical="center"/>
    </xf>
    <xf numFmtId="0" fontId="50" fillId="11" borderId="0" xfId="0" applyFont="1" applyFill="1" applyAlignment="1">
      <alignment horizontal="left" vertical="center" wrapText="1"/>
    </xf>
    <xf numFmtId="167" fontId="29" fillId="39" borderId="58" xfId="12" applyFont="1" applyFill="1" applyBorder="1" applyAlignment="1">
      <alignment vertical="center"/>
    </xf>
    <xf numFmtId="167" fontId="29" fillId="39" borderId="59" xfId="12" applyFont="1" applyFill="1" applyBorder="1" applyAlignment="1">
      <alignment vertical="center"/>
    </xf>
    <xf numFmtId="10" fontId="29" fillId="20" borderId="55" xfId="6" applyNumberFormat="1" applyFont="1" applyFill="1" applyBorder="1" applyAlignment="1" applyProtection="1">
      <alignment vertical="center"/>
      <protection locked="0"/>
    </xf>
    <xf numFmtId="0" fontId="41" fillId="29" borderId="60" xfId="0" applyFont="1" applyFill="1" applyBorder="1" applyAlignment="1">
      <alignment vertical="center"/>
    </xf>
    <xf numFmtId="167" fontId="47" fillId="11" borderId="0" xfId="0" applyNumberFormat="1" applyFont="1" applyFill="1" applyAlignment="1">
      <alignment vertical="center"/>
    </xf>
    <xf numFmtId="0" fontId="33" fillId="20" borderId="13" xfId="6" applyFont="1" applyFill="1" applyBorder="1" applyAlignment="1">
      <alignment vertical="center"/>
    </xf>
    <xf numFmtId="0" fontId="54" fillId="39" borderId="0" xfId="0" applyFont="1" applyFill="1" applyAlignment="1">
      <alignment horizontal="center" vertical="center" wrapText="1"/>
    </xf>
    <xf numFmtId="0" fontId="54" fillId="40" borderId="0" xfId="0" applyFont="1" applyFill="1" applyAlignment="1">
      <alignment horizontal="center" vertical="center" wrapText="1"/>
    </xf>
    <xf numFmtId="173" fontId="54" fillId="39" borderId="0" xfId="0" applyNumberFormat="1" applyFont="1" applyFill="1" applyAlignment="1">
      <alignment horizontal="center" vertical="center" wrapText="1"/>
    </xf>
    <xf numFmtId="0" fontId="4" fillId="10" borderId="0" xfId="6" applyFill="1" applyAlignment="1">
      <alignment horizontal="center" vertical="center"/>
    </xf>
    <xf numFmtId="0" fontId="4" fillId="10" borderId="0" xfId="6" applyFill="1" applyAlignment="1">
      <alignment vertical="center"/>
    </xf>
    <xf numFmtId="14" fontId="55" fillId="41" borderId="41" xfId="6" applyNumberFormat="1" applyFont="1" applyFill="1" applyBorder="1" applyAlignment="1">
      <alignment vertical="center"/>
    </xf>
    <xf numFmtId="14" fontId="55" fillId="41" borderId="0" xfId="6" applyNumberFormat="1" applyFont="1" applyFill="1" applyAlignment="1">
      <alignment vertical="center"/>
    </xf>
    <xf numFmtId="0" fontId="4" fillId="10" borderId="26" xfId="6" applyFill="1" applyBorder="1" applyAlignment="1">
      <alignment horizontal="center" vertical="center"/>
    </xf>
    <xf numFmtId="0" fontId="4" fillId="10" borderId="26" xfId="6" applyFill="1" applyBorder="1" applyAlignment="1">
      <alignment vertical="center"/>
    </xf>
    <xf numFmtId="0" fontId="56" fillId="10" borderId="26" xfId="6" applyFont="1" applyFill="1" applyBorder="1" applyAlignment="1">
      <alignment vertical="center"/>
    </xf>
    <xf numFmtId="0" fontId="56" fillId="10" borderId="26" xfId="6" applyFont="1" applyFill="1" applyBorder="1" applyAlignment="1">
      <alignment horizontal="center" vertical="center"/>
    </xf>
    <xf numFmtId="0" fontId="57" fillId="10" borderId="26" xfId="6" applyFont="1" applyFill="1" applyBorder="1" applyAlignment="1">
      <alignment vertical="center"/>
    </xf>
    <xf numFmtId="0" fontId="57" fillId="10" borderId="35" xfId="6" applyFont="1" applyFill="1" applyBorder="1" applyAlignment="1">
      <alignment horizontal="center" vertical="center"/>
    </xf>
    <xf numFmtId="0" fontId="57" fillId="10" borderId="62" xfId="6" applyFont="1" applyFill="1" applyBorder="1" applyAlignment="1">
      <alignment horizontal="center" vertical="center"/>
    </xf>
    <xf numFmtId="0" fontId="57" fillId="10" borderId="37" xfId="6" applyFont="1" applyFill="1" applyBorder="1" applyAlignment="1">
      <alignment horizontal="center" vertical="center"/>
    </xf>
    <xf numFmtId="0" fontId="54" fillId="39" borderId="61" xfId="0" applyFont="1" applyFill="1" applyBorder="1" applyAlignment="1">
      <alignment horizontal="center" vertical="center" wrapText="1"/>
    </xf>
    <xf numFmtId="14" fontId="55" fillId="41" borderId="41" xfId="6" applyNumberFormat="1" applyFont="1" applyFill="1" applyBorder="1" applyAlignment="1">
      <alignment horizontal="left" vertical="center"/>
    </xf>
    <xf numFmtId="14" fontId="55" fillId="41" borderId="0" xfId="6" applyNumberFormat="1" applyFont="1" applyFill="1" applyAlignment="1">
      <alignment horizontal="left" vertical="center"/>
    </xf>
    <xf numFmtId="164" fontId="55" fillId="41" borderId="0" xfId="2" applyFont="1" applyFill="1" applyAlignment="1">
      <alignment horizontal="center" vertical="center"/>
    </xf>
    <xf numFmtId="14" fontId="55" fillId="41" borderId="39" xfId="6" applyNumberFormat="1" applyFont="1" applyFill="1" applyBorder="1" applyAlignment="1">
      <alignment horizontal="left" vertical="center"/>
    </xf>
    <xf numFmtId="14" fontId="55" fillId="41" borderId="52" xfId="6" applyNumberFormat="1" applyFont="1" applyFill="1" applyBorder="1" applyAlignment="1">
      <alignment horizontal="left" vertical="center"/>
    </xf>
    <xf numFmtId="0" fontId="31" fillId="19" borderId="39" xfId="6" applyFont="1" applyFill="1" applyBorder="1" applyAlignment="1">
      <alignment horizontal="center" vertical="center"/>
    </xf>
    <xf numFmtId="0" fontId="31" fillId="19" borderId="52" xfId="6" applyFont="1" applyFill="1" applyBorder="1" applyAlignment="1">
      <alignment horizontal="center" vertical="center"/>
    </xf>
    <xf numFmtId="0" fontId="31" fillId="19" borderId="40" xfId="6" applyFont="1" applyFill="1" applyBorder="1" applyAlignment="1">
      <alignment horizontal="center" vertical="center"/>
    </xf>
    <xf numFmtId="0" fontId="31" fillId="19" borderId="43" xfId="6" applyFont="1" applyFill="1" applyBorder="1" applyAlignment="1">
      <alignment horizontal="center" vertical="center"/>
    </xf>
    <xf numFmtId="0" fontId="31" fillId="19" borderId="53" xfId="6" applyFont="1" applyFill="1" applyBorder="1" applyAlignment="1">
      <alignment horizontal="center" vertical="center"/>
    </xf>
    <xf numFmtId="0" fontId="31" fillId="19" borderId="44" xfId="6" applyFont="1" applyFill="1" applyBorder="1" applyAlignment="1">
      <alignment horizontal="center" vertical="center"/>
    </xf>
    <xf numFmtId="0" fontId="31" fillId="26" borderId="16" xfId="6" applyFont="1" applyFill="1" applyBorder="1" applyAlignment="1">
      <alignment horizontal="center" vertical="center" wrapText="1"/>
    </xf>
    <xf numFmtId="0" fontId="31" fillId="26" borderId="17" xfId="6" applyFont="1" applyFill="1" applyBorder="1" applyAlignment="1">
      <alignment horizontal="center" vertical="center"/>
    </xf>
    <xf numFmtId="0" fontId="31" fillId="26" borderId="10" xfId="6" applyFont="1" applyFill="1" applyBorder="1" applyAlignment="1">
      <alignment horizontal="center" vertical="center"/>
    </xf>
    <xf numFmtId="0" fontId="31" fillId="26" borderId="11" xfId="6" applyFont="1" applyFill="1" applyBorder="1" applyAlignment="1">
      <alignment horizontal="center" vertical="center"/>
    </xf>
    <xf numFmtId="0" fontId="54" fillId="39" borderId="61" xfId="0" applyFont="1" applyFill="1" applyBorder="1" applyAlignment="1">
      <alignment horizontal="center" wrapText="1"/>
    </xf>
    <xf numFmtId="0" fontId="22" fillId="16" borderId="45" xfId="6" applyFont="1" applyFill="1" applyBorder="1" applyAlignment="1" applyProtection="1">
      <alignment horizontal="center" vertical="center"/>
    </xf>
    <xf numFmtId="0" fontId="22" fillId="16" borderId="46" xfId="6" applyFont="1" applyFill="1" applyBorder="1" applyAlignment="1" applyProtection="1">
      <alignment horizontal="center" vertical="center"/>
    </xf>
    <xf numFmtId="0" fontId="22" fillId="16" borderId="47" xfId="6" applyFont="1" applyFill="1" applyBorder="1" applyAlignment="1" applyProtection="1">
      <alignment horizontal="center" vertical="center"/>
    </xf>
    <xf numFmtId="0" fontId="23" fillId="17" borderId="48" xfId="6" applyFont="1" applyFill="1" applyBorder="1" applyAlignment="1">
      <alignment horizontal="center" vertical="center"/>
    </xf>
    <xf numFmtId="0" fontId="23" fillId="17" borderId="49" xfId="6" applyFont="1" applyFill="1" applyBorder="1" applyAlignment="1">
      <alignment horizontal="center" vertical="center"/>
    </xf>
    <xf numFmtId="0" fontId="27" fillId="16" borderId="45" xfId="6" applyFont="1" applyFill="1" applyBorder="1" applyAlignment="1" applyProtection="1">
      <alignment horizontal="center" vertical="center"/>
    </xf>
    <xf numFmtId="0" fontId="27" fillId="16" borderId="46" xfId="6" applyFont="1" applyFill="1" applyBorder="1" applyAlignment="1" applyProtection="1">
      <alignment horizontal="center" vertical="center"/>
    </xf>
    <xf numFmtId="0" fontId="27" fillId="16" borderId="47" xfId="6" applyFont="1" applyFill="1" applyBorder="1" applyAlignment="1" applyProtection="1">
      <alignment horizontal="center" vertical="center"/>
    </xf>
    <xf numFmtId="0" fontId="32" fillId="37" borderId="50" xfId="6" applyFont="1" applyFill="1" applyBorder="1" applyAlignment="1">
      <alignment horizontal="center" vertical="center" wrapText="1"/>
    </xf>
    <xf numFmtId="0" fontId="32" fillId="37" borderId="51" xfId="6" applyFont="1" applyFill="1" applyBorder="1" applyAlignment="1">
      <alignment horizontal="center" vertical="center" wrapText="1"/>
    </xf>
    <xf numFmtId="0" fontId="32" fillId="37" borderId="10" xfId="6" applyFont="1" applyFill="1" applyBorder="1" applyAlignment="1">
      <alignment horizontal="center" vertical="center" wrapText="1"/>
    </xf>
    <xf numFmtId="0" fontId="32" fillId="37" borderId="11" xfId="6" applyFont="1" applyFill="1" applyBorder="1" applyAlignment="1">
      <alignment horizontal="center" vertical="center" wrapText="1"/>
    </xf>
    <xf numFmtId="0" fontId="38" fillId="10" borderId="9" xfId="6" applyFont="1" applyFill="1" applyBorder="1" applyAlignment="1">
      <alignment horizontal="left" vertical="center"/>
    </xf>
    <xf numFmtId="0" fontId="30" fillId="21" borderId="9" xfId="6" applyFont="1" applyFill="1" applyBorder="1" applyAlignment="1">
      <alignment horizontal="center" vertical="center" wrapText="1"/>
    </xf>
    <xf numFmtId="0" fontId="51" fillId="27" borderId="45" xfId="0" applyFont="1" applyFill="1" applyBorder="1" applyAlignment="1">
      <alignment horizontal="left" vertical="center"/>
    </xf>
    <xf numFmtId="0" fontId="51" fillId="27" borderId="46" xfId="0" applyFont="1" applyFill="1" applyBorder="1" applyAlignment="1">
      <alignment horizontal="left" vertical="center"/>
    </xf>
    <xf numFmtId="0" fontId="51" fillId="27" borderId="47" xfId="0" applyFont="1" applyFill="1" applyBorder="1" applyAlignment="1">
      <alignment horizontal="left" vertical="center"/>
    </xf>
    <xf numFmtId="0" fontId="42" fillId="18" borderId="39" xfId="6" applyFont="1" applyFill="1" applyBorder="1" applyAlignment="1">
      <alignment horizontal="center" vertical="center" wrapText="1"/>
    </xf>
    <xf numFmtId="0" fontId="42" fillId="18" borderId="40" xfId="6" applyFont="1" applyFill="1" applyBorder="1" applyAlignment="1">
      <alignment horizontal="center" vertical="center" wrapText="1"/>
    </xf>
    <xf numFmtId="0" fontId="21" fillId="14" borderId="7" xfId="0" applyFont="1" applyFill="1" applyBorder="1" applyAlignment="1">
      <alignment vertical="center"/>
    </xf>
    <xf numFmtId="0" fontId="43" fillId="24" borderId="43" xfId="0" applyFont="1" applyFill="1" applyBorder="1" applyAlignment="1">
      <alignment horizontal="center" vertical="center"/>
    </xf>
    <xf numFmtId="0" fontId="43" fillId="24" borderId="44" xfId="0" applyFont="1" applyFill="1" applyBorder="1" applyAlignment="1">
      <alignment horizontal="center" vertical="center"/>
    </xf>
    <xf numFmtId="0" fontId="8" fillId="7" borderId="9" xfId="8" applyFont="1" applyFill="1" applyBorder="1" applyAlignment="1">
      <alignment horizontal="center" vertical="center"/>
    </xf>
    <xf numFmtId="0" fontId="8" fillId="0" borderId="9" xfId="8" applyFont="1" applyBorder="1" applyAlignment="1">
      <alignment horizontal="right" vertical="center"/>
    </xf>
    <xf numFmtId="0" fontId="9" fillId="4" borderId="9" xfId="9" applyFont="1" applyFill="1" applyBorder="1" applyAlignment="1">
      <alignment horizontal="center" vertical="center" wrapText="1"/>
    </xf>
    <xf numFmtId="0" fontId="11" fillId="6" borderId="9" xfId="8" applyFont="1" applyFill="1" applyBorder="1" applyAlignment="1">
      <alignment horizontal="center" vertical="center"/>
    </xf>
    <xf numFmtId="0" fontId="10" fillId="6" borderId="9" xfId="8" applyFont="1" applyFill="1" applyBorder="1" applyAlignment="1">
      <alignment horizontal="center" vertical="center"/>
    </xf>
    <xf numFmtId="0" fontId="12" fillId="2" borderId="8" xfId="8" applyFont="1" applyFill="1" applyBorder="1" applyAlignment="1">
      <alignment horizontal="center" vertical="center"/>
    </xf>
    <xf numFmtId="0" fontId="11" fillId="9" borderId="9" xfId="8" applyFont="1" applyFill="1" applyBorder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0" fontId="12" fillId="2" borderId="0" xfId="8" applyFont="1" applyFill="1" applyAlignment="1">
      <alignment horizontal="center" vertical="center"/>
    </xf>
  </cellXfs>
  <cellStyles count="18">
    <cellStyle name="Moeda" xfId="2" builtinId="4" customBuiltin="1"/>
    <cellStyle name="Moeda 2" xfId="4" xr:uid="{00000000-0005-0000-0000-000001000000}"/>
    <cellStyle name="Moeda 3" xfId="5" xr:uid="{00000000-0005-0000-0000-000002000000}"/>
    <cellStyle name="Normal" xfId="0" builtinId="0" customBuiltin="1"/>
    <cellStyle name="Normal 2" xfId="6" xr:uid="{00000000-0005-0000-0000-000004000000}"/>
    <cellStyle name="Normal 2 2" xfId="7" xr:uid="{00000000-0005-0000-0000-000005000000}"/>
    <cellStyle name="Normal 3" xfId="8" xr:uid="{00000000-0005-0000-0000-000006000000}"/>
    <cellStyle name="Normal 3 2" xfId="9" xr:uid="{00000000-0005-0000-0000-000007000000}"/>
    <cellStyle name="Normal 3 3" xfId="16" xr:uid="{02D56C1E-5690-4329-969C-FF617A00ED93}"/>
    <cellStyle name="Normal 4" xfId="15" xr:uid="{29A17D25-4332-474F-A428-8AE522C2C8D3}"/>
    <cellStyle name="Normal 4 2" xfId="17" xr:uid="{FE509408-7371-48AC-BE69-7CFE732A87E2}"/>
    <cellStyle name="Porcentagem" xfId="3" builtinId="5" customBuiltin="1"/>
    <cellStyle name="Porcentagem 2" xfId="10" xr:uid="{00000000-0005-0000-0000-000009000000}"/>
    <cellStyle name="Porcentagem 2 2" xfId="11" xr:uid="{00000000-0005-0000-0000-00000A000000}"/>
    <cellStyle name="Vírgula" xfId="1" builtinId="3" customBuiltin="1"/>
    <cellStyle name="Vírgula 2" xfId="12" xr:uid="{00000000-0005-0000-0000-00000C000000}"/>
    <cellStyle name="Vírgula 2 2" xfId="13" xr:uid="{00000000-0005-0000-0000-00000D000000}"/>
    <cellStyle name="Vírgula 3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AB24-1257-4333-B861-DA7991947E04}">
  <sheetPr>
    <tabColor rgb="FF92D050"/>
    <pageSetUpPr fitToPage="1"/>
  </sheetPr>
  <dimension ref="A1:U183"/>
  <sheetViews>
    <sheetView tabSelected="1" topLeftCell="D112" zoomScale="130" zoomScaleNormal="130" workbookViewId="0">
      <selection activeCell="P123" sqref="P123"/>
    </sheetView>
  </sheetViews>
  <sheetFormatPr defaultRowHeight="15"/>
  <cols>
    <col min="1" max="1" width="5.140625" style="80" customWidth="1"/>
    <col min="2" max="2" width="21.7109375" style="83" customWidth="1"/>
    <col min="3" max="3" width="63.7109375" style="80" customWidth="1"/>
    <col min="4" max="4" width="19.85546875" style="80" customWidth="1"/>
    <col min="5" max="5" width="21" style="80" customWidth="1"/>
    <col min="6" max="6" width="17.5703125" style="80" customWidth="1"/>
    <col min="7" max="7" width="9.85546875" style="80" customWidth="1"/>
    <col min="8" max="8" width="14" style="79" customWidth="1"/>
    <col min="9" max="9" width="18.5703125" style="78" customWidth="1"/>
    <col min="10" max="10" width="18.42578125" style="78" customWidth="1"/>
    <col min="11" max="11" width="2.140625" style="78" customWidth="1"/>
    <col min="12" max="12" width="6" style="78" customWidth="1"/>
    <col min="13" max="14" width="16" style="78" customWidth="1"/>
    <col min="15" max="15" width="22" style="78" customWidth="1"/>
    <col min="16" max="16" width="22.85546875" style="415" customWidth="1"/>
    <col min="17" max="17" width="1.85546875" style="78" customWidth="1"/>
    <col min="18" max="22" width="9.140625" style="78" customWidth="1"/>
    <col min="23" max="16384" width="9.140625" style="78"/>
  </cols>
  <sheetData>
    <row r="1" spans="1:14" ht="15.75" thickBot="1"/>
    <row r="2" spans="1:14" ht="28.5" thickBot="1">
      <c r="B2" s="455" t="s">
        <v>0</v>
      </c>
      <c r="C2" s="456"/>
      <c r="D2" s="456"/>
      <c r="E2" s="456"/>
      <c r="F2" s="457"/>
      <c r="G2" s="276"/>
    </row>
    <row r="3" spans="1:14" ht="28.5" thickBot="1">
      <c r="B3" s="84"/>
      <c r="C3" s="84"/>
      <c r="D3" s="84"/>
      <c r="E3" s="84"/>
      <c r="F3" s="84"/>
      <c r="G3" s="84"/>
    </row>
    <row r="4" spans="1:14" ht="16.5" thickBot="1">
      <c r="B4" s="458" t="s">
        <v>1</v>
      </c>
      <c r="C4" s="459"/>
      <c r="D4" s="89"/>
      <c r="E4" s="89"/>
      <c r="F4" s="89"/>
      <c r="G4" s="89"/>
    </row>
    <row r="5" spans="1:14">
      <c r="B5" s="95" t="s">
        <v>2</v>
      </c>
      <c r="C5" s="96"/>
      <c r="D5" s="89"/>
      <c r="E5" s="89"/>
      <c r="F5" s="89"/>
      <c r="G5" s="89"/>
    </row>
    <row r="6" spans="1:14" ht="15.75" thickBot="1">
      <c r="B6" s="90"/>
      <c r="C6" s="91"/>
      <c r="D6" s="89"/>
      <c r="E6" s="89"/>
      <c r="F6" s="89"/>
      <c r="G6" s="89"/>
    </row>
    <row r="7" spans="1:14" ht="15.75" thickBot="1">
      <c r="B7" s="92"/>
      <c r="C7" s="89"/>
      <c r="D7" s="89"/>
      <c r="E7" s="89"/>
      <c r="F7" s="89"/>
      <c r="G7" s="89"/>
    </row>
    <row r="8" spans="1:14" ht="15.75" thickBot="1">
      <c r="B8" s="97" t="s">
        <v>3</v>
      </c>
      <c r="C8" s="93"/>
      <c r="D8" s="93"/>
      <c r="E8" s="93"/>
      <c r="F8" s="94"/>
      <c r="G8" s="277"/>
    </row>
    <row r="9" spans="1:14" ht="24" thickBot="1">
      <c r="B9" s="460" t="s">
        <v>4</v>
      </c>
      <c r="C9" s="461"/>
      <c r="D9" s="461"/>
      <c r="E9" s="461"/>
      <c r="F9" s="462"/>
      <c r="G9" s="278"/>
      <c r="I9" s="106"/>
      <c r="J9" s="106"/>
    </row>
    <row r="10" spans="1:14" ht="15" customHeight="1">
      <c r="B10" s="78"/>
      <c r="C10" s="78"/>
      <c r="D10" s="78"/>
      <c r="E10" s="78"/>
      <c r="F10" s="78"/>
      <c r="G10" s="78"/>
      <c r="I10" s="463" t="s">
        <v>5</v>
      </c>
      <c r="J10" s="464"/>
      <c r="M10" s="463" t="s">
        <v>5</v>
      </c>
      <c r="N10" s="464"/>
    </row>
    <row r="11" spans="1:14" ht="24.75" customHeight="1" thickBot="1">
      <c r="A11" s="85"/>
      <c r="B11" s="86"/>
      <c r="C11" s="85"/>
      <c r="D11" s="85"/>
      <c r="E11" s="85"/>
      <c r="F11" s="85"/>
      <c r="G11" s="85"/>
      <c r="I11" s="465"/>
      <c r="J11" s="466"/>
      <c r="M11" s="465"/>
      <c r="N11" s="466"/>
    </row>
    <row r="12" spans="1:14" ht="15.75" customHeight="1">
      <c r="A12" s="87"/>
      <c r="B12" s="444" t="s">
        <v>6</v>
      </c>
      <c r="C12" s="445"/>
      <c r="D12" s="445"/>
      <c r="E12" s="445"/>
      <c r="F12" s="446"/>
      <c r="G12" s="279"/>
      <c r="I12" s="450" t="s">
        <v>7</v>
      </c>
      <c r="J12" s="451"/>
      <c r="M12" s="450" t="s">
        <v>8</v>
      </c>
      <c r="N12" s="451"/>
    </row>
    <row r="13" spans="1:14" ht="29.25" customHeight="1" thickBot="1">
      <c r="B13" s="447"/>
      <c r="C13" s="448"/>
      <c r="D13" s="448"/>
      <c r="E13" s="448"/>
      <c r="F13" s="449"/>
      <c r="G13" s="279"/>
      <c r="I13" s="452"/>
      <c r="J13" s="453"/>
      <c r="M13" s="452"/>
      <c r="N13" s="453"/>
    </row>
    <row r="14" spans="1:14" ht="18" customHeight="1">
      <c r="B14" s="98" t="s">
        <v>9</v>
      </c>
      <c r="C14" s="99" t="s">
        <v>10</v>
      </c>
      <c r="D14" s="100"/>
      <c r="E14" s="100"/>
      <c r="F14" s="101"/>
      <c r="G14" s="263"/>
      <c r="I14" s="341"/>
      <c r="J14" s="342"/>
      <c r="M14" s="341"/>
      <c r="N14" s="342"/>
    </row>
    <row r="15" spans="1:14" ht="18" customHeight="1">
      <c r="B15" s="98" t="s">
        <v>11</v>
      </c>
      <c r="C15" s="99" t="s">
        <v>12</v>
      </c>
      <c r="D15" s="100"/>
      <c r="E15" s="100"/>
      <c r="F15" s="101"/>
      <c r="G15" s="263"/>
      <c r="I15" s="343"/>
      <c r="J15" s="344"/>
      <c r="M15" s="343"/>
      <c r="N15" s="344"/>
    </row>
    <row r="16" spans="1:14" ht="18" customHeight="1">
      <c r="B16" s="98" t="s">
        <v>13</v>
      </c>
      <c r="C16" s="99" t="s">
        <v>14</v>
      </c>
      <c r="D16" s="100"/>
      <c r="E16" s="100"/>
      <c r="F16" s="101"/>
      <c r="G16" s="263"/>
      <c r="I16" s="343"/>
      <c r="J16" s="344"/>
      <c r="M16" s="343"/>
      <c r="N16" s="344"/>
    </row>
    <row r="17" spans="1:16" ht="18" customHeight="1">
      <c r="B17" s="98" t="s">
        <v>15</v>
      </c>
      <c r="C17" s="99" t="s">
        <v>16</v>
      </c>
      <c r="D17" s="100"/>
      <c r="E17" s="100"/>
      <c r="F17" s="101"/>
      <c r="G17" s="263"/>
      <c r="I17" s="422" t="s">
        <v>17</v>
      </c>
      <c r="J17" s="344"/>
      <c r="M17" s="422" t="s">
        <v>17</v>
      </c>
      <c r="N17" s="344"/>
    </row>
    <row r="18" spans="1:16" ht="18" customHeight="1">
      <c r="B18" s="98" t="s">
        <v>18</v>
      </c>
      <c r="C18" s="99" t="s">
        <v>19</v>
      </c>
      <c r="D18" s="100"/>
      <c r="E18" s="100"/>
      <c r="F18" s="101"/>
      <c r="G18" s="263"/>
      <c r="I18" s="343"/>
      <c r="J18" s="344"/>
      <c r="M18" s="343"/>
      <c r="N18" s="344"/>
    </row>
    <row r="19" spans="1:16" ht="18" customHeight="1" thickBot="1">
      <c r="B19" s="102" t="s">
        <v>20</v>
      </c>
      <c r="C19" s="103" t="s">
        <v>21</v>
      </c>
      <c r="D19" s="104"/>
      <c r="E19" s="104"/>
      <c r="F19" s="105"/>
      <c r="G19" s="263"/>
      <c r="I19" s="345">
        <v>12</v>
      </c>
      <c r="J19" s="346"/>
      <c r="M19" s="345">
        <v>12</v>
      </c>
      <c r="N19" s="346"/>
    </row>
    <row r="20" spans="1:16" ht="18" customHeight="1" thickBot="1">
      <c r="I20" s="1"/>
      <c r="J20" s="1"/>
      <c r="K20" s="297"/>
      <c r="M20" s="1"/>
      <c r="N20" s="1"/>
    </row>
    <row r="21" spans="1:16" ht="18" customHeight="1" thickBot="1">
      <c r="B21" s="107" t="s">
        <v>22</v>
      </c>
      <c r="C21" s="108"/>
      <c r="D21" s="108"/>
      <c r="E21" s="108"/>
      <c r="F21" s="109"/>
      <c r="G21" s="264"/>
      <c r="I21" s="347"/>
      <c r="J21" s="348"/>
      <c r="K21" s="297"/>
      <c r="M21" s="347"/>
      <c r="N21" s="348"/>
    </row>
    <row r="22" spans="1:16" ht="15.75" customHeight="1">
      <c r="B22" s="111" t="s">
        <v>23</v>
      </c>
      <c r="C22" s="112"/>
      <c r="D22" s="112"/>
      <c r="E22" s="112"/>
      <c r="F22" s="113"/>
      <c r="G22" s="265"/>
      <c r="I22" s="343"/>
      <c r="J22" s="344"/>
      <c r="K22" s="297"/>
      <c r="M22" s="343"/>
      <c r="N22" s="344"/>
    </row>
    <row r="23" spans="1:16" ht="15.75" thickBot="1">
      <c r="B23" s="114" t="s">
        <v>24</v>
      </c>
      <c r="C23" s="115"/>
      <c r="D23" s="115"/>
      <c r="E23" s="115"/>
      <c r="F23" s="116"/>
      <c r="G23" s="265"/>
      <c r="I23" s="349"/>
      <c r="J23" s="350"/>
      <c r="K23" s="297"/>
      <c r="M23" s="349"/>
      <c r="N23" s="350"/>
    </row>
    <row r="24" spans="1:16" ht="18" customHeight="1">
      <c r="B24" s="117">
        <v>1</v>
      </c>
      <c r="C24" s="118" t="s">
        <v>25</v>
      </c>
      <c r="D24" s="119"/>
      <c r="E24" s="119"/>
      <c r="F24" s="120"/>
      <c r="G24" s="265"/>
      <c r="I24" s="351"/>
      <c r="J24" s="344"/>
      <c r="K24" s="297"/>
      <c r="M24" s="351"/>
      <c r="N24" s="344"/>
    </row>
    <row r="25" spans="1:16" ht="18" customHeight="1">
      <c r="B25" s="117">
        <v>3</v>
      </c>
      <c r="C25" s="118" t="s">
        <v>26</v>
      </c>
      <c r="D25" s="121"/>
      <c r="E25" s="119"/>
      <c r="F25" s="120"/>
      <c r="G25" s="265"/>
      <c r="I25" s="389"/>
      <c r="J25" s="350"/>
      <c r="K25" s="297"/>
      <c r="M25" s="389"/>
      <c r="N25" s="390"/>
      <c r="O25" s="391"/>
    </row>
    <row r="26" spans="1:16" ht="18" customHeight="1" thickBot="1">
      <c r="B26" s="122">
        <v>5</v>
      </c>
      <c r="C26" s="123" t="s">
        <v>27</v>
      </c>
      <c r="D26" s="124"/>
      <c r="E26" s="115"/>
      <c r="F26" s="116"/>
      <c r="G26" s="265"/>
      <c r="I26" s="352"/>
      <c r="J26" s="346"/>
      <c r="K26" s="297"/>
      <c r="M26" s="352"/>
      <c r="N26" s="346"/>
    </row>
    <row r="27" spans="1:16" ht="18" customHeight="1" thickBot="1">
      <c r="B27" s="125"/>
      <c r="C27" s="126"/>
      <c r="D27" s="127"/>
      <c r="E27" s="126"/>
      <c r="F27" s="126"/>
      <c r="G27" s="126"/>
      <c r="I27" s="1"/>
      <c r="J27" s="339"/>
      <c r="K27" s="297"/>
      <c r="M27" s="1"/>
      <c r="N27" s="339"/>
    </row>
    <row r="28" spans="1:16" ht="19.5" customHeight="1" thickBot="1">
      <c r="B28" s="128" t="s">
        <v>28</v>
      </c>
      <c r="C28" s="129" t="s">
        <v>29</v>
      </c>
      <c r="D28" s="130"/>
      <c r="E28" s="130"/>
      <c r="F28" s="131"/>
      <c r="G28" s="266"/>
      <c r="I28" s="376"/>
      <c r="J28" s="377"/>
      <c r="K28" s="297"/>
      <c r="M28" s="376"/>
      <c r="N28" s="377"/>
    </row>
    <row r="29" spans="1:16" ht="15.75" customHeight="1" thickBot="1">
      <c r="A29" s="85"/>
      <c r="B29" s="132"/>
      <c r="C29" s="133"/>
      <c r="D29" s="134"/>
      <c r="E29" s="133"/>
      <c r="F29" s="133"/>
      <c r="G29" s="133"/>
      <c r="I29" s="468" t="str">
        <f>I10</f>
        <v>Museu Regional de São João del-Rei</v>
      </c>
      <c r="J29" s="468"/>
      <c r="M29" s="468" t="str">
        <f>M10</f>
        <v>Museu Regional de São João del-Rei</v>
      </c>
      <c r="N29" s="468"/>
    </row>
    <row r="30" spans="1:16" ht="16.5" thickBot="1">
      <c r="B30" s="154" t="s">
        <v>30</v>
      </c>
      <c r="C30" s="155" t="s">
        <v>31</v>
      </c>
      <c r="D30" s="156"/>
      <c r="E30" s="156"/>
      <c r="F30" s="157"/>
      <c r="G30" s="280"/>
      <c r="I30" s="290"/>
      <c r="J30" s="340"/>
      <c r="M30" s="290"/>
      <c r="N30" s="340"/>
    </row>
    <row r="31" spans="1:16" ht="18.75" customHeight="1" thickBot="1">
      <c r="A31" s="83"/>
      <c r="B31" s="158">
        <v>1</v>
      </c>
      <c r="C31" s="159" t="s">
        <v>31</v>
      </c>
      <c r="D31" s="160"/>
      <c r="E31" s="160"/>
      <c r="F31" s="161"/>
      <c r="G31" s="281"/>
      <c r="I31" s="353" t="s">
        <v>32</v>
      </c>
      <c r="J31" s="354" t="s">
        <v>33</v>
      </c>
      <c r="M31" s="353" t="s">
        <v>32</v>
      </c>
      <c r="N31" s="354" t="s">
        <v>33</v>
      </c>
    </row>
    <row r="32" spans="1:16" ht="18.75" customHeight="1">
      <c r="B32" s="137" t="s">
        <v>34</v>
      </c>
      <c r="C32" s="138" t="s">
        <v>35</v>
      </c>
      <c r="D32" s="139"/>
      <c r="E32" s="139"/>
      <c r="F32" s="140"/>
      <c r="G32" s="267"/>
      <c r="I32" s="355"/>
      <c r="J32" s="356">
        <f>I25</f>
        <v>0</v>
      </c>
      <c r="M32" s="355"/>
      <c r="N32" s="356">
        <f>M25</f>
        <v>0</v>
      </c>
      <c r="P32" s="385"/>
    </row>
    <row r="33" spans="2:21" ht="18.75" customHeight="1">
      <c r="B33" s="141" t="s">
        <v>11</v>
      </c>
      <c r="C33" s="118" t="s">
        <v>36</v>
      </c>
      <c r="D33" s="126"/>
      <c r="E33" s="126"/>
      <c r="F33" s="142"/>
      <c r="G33" s="268"/>
      <c r="I33" s="357"/>
      <c r="J33" s="358"/>
      <c r="M33" s="357"/>
      <c r="N33" s="358"/>
      <c r="P33" s="385"/>
    </row>
    <row r="34" spans="2:21" ht="18.75" customHeight="1">
      <c r="B34" s="141" t="s">
        <v>13</v>
      </c>
      <c r="C34" s="118" t="s">
        <v>37</v>
      </c>
      <c r="D34" s="143"/>
      <c r="E34" s="126"/>
      <c r="F34" s="144"/>
      <c r="G34" s="269"/>
      <c r="I34" s="357"/>
      <c r="J34" s="359"/>
      <c r="M34" s="357"/>
      <c r="N34" s="359"/>
      <c r="P34" s="385"/>
    </row>
    <row r="35" spans="2:21" ht="18.75" customHeight="1">
      <c r="B35" s="141" t="s">
        <v>15</v>
      </c>
      <c r="C35" s="118" t="s">
        <v>38</v>
      </c>
      <c r="D35" s="126"/>
      <c r="E35" s="126"/>
      <c r="F35" s="145"/>
      <c r="G35" s="267"/>
      <c r="I35" s="393"/>
      <c r="J35" s="394"/>
      <c r="M35" s="393"/>
      <c r="N35" s="394"/>
      <c r="P35" s="385"/>
    </row>
    <row r="36" spans="2:21" ht="18.75" customHeight="1">
      <c r="B36" s="141" t="s">
        <v>20</v>
      </c>
      <c r="C36" s="118" t="s">
        <v>39</v>
      </c>
      <c r="D36" s="126"/>
      <c r="E36" s="126"/>
      <c r="F36" s="145"/>
      <c r="G36" s="267"/>
      <c r="I36" s="395"/>
      <c r="J36" s="396"/>
      <c r="M36" s="395"/>
      <c r="N36" s="396"/>
      <c r="P36" s="385"/>
    </row>
    <row r="37" spans="2:21" ht="18.75" customHeight="1">
      <c r="B37" s="141" t="s">
        <v>18</v>
      </c>
      <c r="C37" s="118" t="s">
        <v>40</v>
      </c>
      <c r="D37" s="126"/>
      <c r="E37" s="126"/>
      <c r="F37" s="142"/>
      <c r="G37" s="268"/>
      <c r="I37" s="338"/>
      <c r="J37" s="359"/>
      <c r="M37" s="338"/>
      <c r="N37" s="359"/>
      <c r="P37" s="385"/>
    </row>
    <row r="38" spans="2:21" ht="18.75" customHeight="1" thickBot="1">
      <c r="B38" s="146" t="s">
        <v>41</v>
      </c>
      <c r="C38" s="123" t="s">
        <v>40</v>
      </c>
      <c r="D38" s="147"/>
      <c r="E38" s="147"/>
      <c r="F38" s="148"/>
      <c r="G38" s="270"/>
      <c r="I38" s="360"/>
      <c r="J38" s="361"/>
      <c r="M38" s="360"/>
      <c r="N38" s="361"/>
      <c r="P38" s="385"/>
    </row>
    <row r="39" spans="2:21" ht="18.75" customHeight="1" thickBot="1">
      <c r="B39" s="149"/>
      <c r="C39" s="150" t="s">
        <v>42</v>
      </c>
      <c r="D39" s="150"/>
      <c r="E39" s="150"/>
      <c r="F39" s="151"/>
      <c r="G39" s="153"/>
      <c r="I39" s="362"/>
      <c r="J39" s="363">
        <f>ROUND(SUM(J32:J38),2)</f>
        <v>0</v>
      </c>
      <c r="M39" s="362"/>
      <c r="N39" s="363">
        <f>ROUND(SUM(N32:N38),2)</f>
        <v>0</v>
      </c>
      <c r="P39" s="385"/>
    </row>
    <row r="40" spans="2:21" ht="18.75" customHeight="1" thickBot="1">
      <c r="B40" s="136"/>
      <c r="C40" s="153"/>
      <c r="D40" s="153"/>
      <c r="E40" s="153"/>
      <c r="F40" s="153"/>
      <c r="G40" s="153"/>
      <c r="I40" s="306"/>
      <c r="J40" s="307"/>
      <c r="M40" s="306"/>
      <c r="N40" s="307"/>
      <c r="P40" s="385"/>
    </row>
    <row r="41" spans="2:21" ht="18.75" customHeight="1" thickBot="1">
      <c r="B41" s="154" t="s">
        <v>43</v>
      </c>
      <c r="C41" s="155" t="s">
        <v>44</v>
      </c>
      <c r="D41" s="156"/>
      <c r="E41" s="156"/>
      <c r="F41" s="157"/>
      <c r="G41" s="280"/>
      <c r="I41" s="297"/>
      <c r="J41" s="297"/>
      <c r="M41" s="297"/>
      <c r="N41" s="297"/>
      <c r="P41" s="385"/>
    </row>
    <row r="42" spans="2:21" ht="18.75" customHeight="1" thickBot="1">
      <c r="B42" s="158" t="s">
        <v>45</v>
      </c>
      <c r="C42" s="159" t="s">
        <v>46</v>
      </c>
      <c r="D42" s="160"/>
      <c r="E42" s="160"/>
      <c r="F42" s="161"/>
      <c r="G42" s="281"/>
      <c r="I42" s="300" t="s">
        <v>32</v>
      </c>
      <c r="J42" s="308" t="s">
        <v>33</v>
      </c>
      <c r="M42" s="300" t="s">
        <v>32</v>
      </c>
      <c r="N42" s="308" t="s">
        <v>33</v>
      </c>
      <c r="P42" s="385"/>
    </row>
    <row r="43" spans="2:21" ht="18.75" customHeight="1">
      <c r="B43" s="162" t="s">
        <v>34</v>
      </c>
      <c r="C43" s="163" t="s">
        <v>47</v>
      </c>
      <c r="D43" s="164"/>
      <c r="E43" s="165"/>
      <c r="F43" s="166"/>
      <c r="G43" s="282"/>
      <c r="I43" s="309">
        <v>8.3299999999999999E-2</v>
      </c>
      <c r="J43" s="310">
        <f>ROUND(I43*J39,2)</f>
        <v>0</v>
      </c>
      <c r="M43" s="309">
        <v>8.3299999999999999E-2</v>
      </c>
      <c r="N43" s="310">
        <f>ROUND(M43*N39,2)</f>
        <v>0</v>
      </c>
      <c r="P43" s="385"/>
      <c r="U43" s="414"/>
    </row>
    <row r="44" spans="2:21" ht="18.75" customHeight="1" thickBot="1">
      <c r="B44" s="167" t="s">
        <v>11</v>
      </c>
      <c r="C44" s="168" t="s">
        <v>48</v>
      </c>
      <c r="D44" s="169"/>
      <c r="E44" s="169"/>
      <c r="F44" s="170"/>
      <c r="G44" s="282"/>
      <c r="I44" s="311"/>
      <c r="J44" s="312">
        <f>ROUND(I44*J39,2)</f>
        <v>0</v>
      </c>
      <c r="M44" s="311"/>
      <c r="N44" s="312">
        <f>ROUND(M44*N39,2)</f>
        <v>0</v>
      </c>
      <c r="P44" s="385"/>
    </row>
    <row r="45" spans="2:21" ht="18.75" customHeight="1" thickBot="1">
      <c r="B45" s="171"/>
      <c r="C45" s="172" t="s">
        <v>42</v>
      </c>
      <c r="D45" s="172"/>
      <c r="E45" s="172"/>
      <c r="F45" s="173"/>
      <c r="G45" s="186"/>
      <c r="I45" s="313">
        <f>SUM(I43:I44)</f>
        <v>8.3299999999999999E-2</v>
      </c>
      <c r="J45" s="314">
        <f>SUM(J43:J44)</f>
        <v>0</v>
      </c>
      <c r="M45" s="313">
        <f>SUM(M43:M44)</f>
        <v>8.3299999999999999E-2</v>
      </c>
      <c r="N45" s="314">
        <f>SUM(N43:N44)</f>
        <v>0</v>
      </c>
      <c r="P45" s="385"/>
    </row>
    <row r="46" spans="2:21" ht="18.75" customHeight="1" thickBot="1">
      <c r="B46" s="136"/>
      <c r="C46" s="153"/>
      <c r="D46" s="153"/>
      <c r="E46" s="153"/>
      <c r="F46" s="153"/>
      <c r="G46" s="153"/>
      <c r="I46" s="306"/>
      <c r="J46" s="307"/>
      <c r="M46" s="306"/>
      <c r="N46" s="307"/>
      <c r="P46" s="385"/>
    </row>
    <row r="47" spans="2:21" ht="18.75" customHeight="1" thickBot="1">
      <c r="B47" s="158" t="s">
        <v>49</v>
      </c>
      <c r="C47" s="176" t="s">
        <v>50</v>
      </c>
      <c r="D47" s="160"/>
      <c r="E47" s="160"/>
      <c r="F47" s="161"/>
      <c r="G47" s="281"/>
      <c r="I47" s="300" t="s">
        <v>32</v>
      </c>
      <c r="J47" s="308" t="s">
        <v>33</v>
      </c>
      <c r="M47" s="300" t="s">
        <v>32</v>
      </c>
      <c r="N47" s="308" t="s">
        <v>33</v>
      </c>
      <c r="P47" s="385"/>
    </row>
    <row r="48" spans="2:21" ht="18.75" customHeight="1">
      <c r="B48" s="177" t="s">
        <v>34</v>
      </c>
      <c r="C48" s="178" t="s">
        <v>51</v>
      </c>
      <c r="D48" s="179"/>
      <c r="E48" s="179"/>
      <c r="F48" s="180"/>
      <c r="G48" s="283"/>
      <c r="I48" s="311">
        <v>0.2</v>
      </c>
      <c r="J48" s="312">
        <f>ROUND(I48*(J39+J45),3)</f>
        <v>0</v>
      </c>
      <c r="M48" s="311">
        <v>0.2</v>
      </c>
      <c r="N48" s="312">
        <f>ROUND(M48*(N39+N45),3)</f>
        <v>0</v>
      </c>
      <c r="P48" s="385"/>
    </row>
    <row r="49" spans="2:16" ht="18.75" customHeight="1">
      <c r="B49" s="177" t="s">
        <v>11</v>
      </c>
      <c r="C49" s="178" t="s">
        <v>52</v>
      </c>
      <c r="D49" s="179"/>
      <c r="E49" s="179"/>
      <c r="F49" s="180"/>
      <c r="G49" s="283"/>
      <c r="I49" s="311">
        <v>2.5000000000000001E-2</v>
      </c>
      <c r="J49" s="312">
        <f>ROUND(I49*(J39+J45),3)</f>
        <v>0</v>
      </c>
      <c r="M49" s="311">
        <v>2.5000000000000001E-2</v>
      </c>
      <c r="N49" s="312">
        <f>ROUND(M49*(N39+N45),3)</f>
        <v>0</v>
      </c>
      <c r="P49" s="385"/>
    </row>
    <row r="50" spans="2:16" ht="18.75" customHeight="1">
      <c r="B50" s="177" t="s">
        <v>13</v>
      </c>
      <c r="C50" s="178" t="s">
        <v>53</v>
      </c>
      <c r="D50" s="179"/>
      <c r="E50" s="179"/>
      <c r="F50" s="180"/>
      <c r="G50" s="283"/>
      <c r="I50" s="311"/>
      <c r="J50" s="312">
        <f>ROUND(I50*(J39+J45),3)</f>
        <v>0</v>
      </c>
      <c r="M50" s="311"/>
      <c r="N50" s="312">
        <f>ROUND(M50*(N39+N45),3)</f>
        <v>0</v>
      </c>
      <c r="P50" s="385"/>
    </row>
    <row r="51" spans="2:16" ht="18.75" customHeight="1">
      <c r="B51" s="177" t="s">
        <v>15</v>
      </c>
      <c r="C51" s="178" t="s">
        <v>54</v>
      </c>
      <c r="D51" s="179"/>
      <c r="E51" s="179"/>
      <c r="F51" s="180"/>
      <c r="G51" s="283"/>
      <c r="I51" s="315">
        <v>1.4999999999999999E-2</v>
      </c>
      <c r="J51" s="312">
        <f>ROUND(I51*(J39+J45),3)</f>
        <v>0</v>
      </c>
      <c r="M51" s="315">
        <v>1.4999999999999999E-2</v>
      </c>
      <c r="N51" s="312">
        <f>ROUND(M51*(N39+N45),3)</f>
        <v>0</v>
      </c>
      <c r="P51" s="385"/>
    </row>
    <row r="52" spans="2:16" ht="18.75" customHeight="1">
      <c r="B52" s="177" t="s">
        <v>20</v>
      </c>
      <c r="C52" s="178" t="s">
        <v>55</v>
      </c>
      <c r="D52" s="179"/>
      <c r="E52" s="179"/>
      <c r="F52" s="180"/>
      <c r="G52" s="283"/>
      <c r="I52" s="311">
        <v>0.01</v>
      </c>
      <c r="J52" s="312">
        <f>ROUND(I52*(J39+J45),3)</f>
        <v>0</v>
      </c>
      <c r="M52" s="311">
        <v>0.01</v>
      </c>
      <c r="N52" s="312">
        <f>ROUND(M52*(N39+N45),3)</f>
        <v>0</v>
      </c>
      <c r="P52" s="385"/>
    </row>
    <row r="53" spans="2:16" ht="18.75" customHeight="1">
      <c r="B53" s="177" t="s">
        <v>18</v>
      </c>
      <c r="C53" s="178" t="s">
        <v>56</v>
      </c>
      <c r="D53" s="179"/>
      <c r="E53" s="179"/>
      <c r="F53" s="180"/>
      <c r="G53" s="283"/>
      <c r="I53" s="311">
        <v>6.0000000000000001E-3</v>
      </c>
      <c r="J53" s="312">
        <f>ROUND(I53*(J39+J45),3)</f>
        <v>0</v>
      </c>
      <c r="M53" s="311">
        <v>6.0000000000000001E-3</v>
      </c>
      <c r="N53" s="312">
        <f>ROUND(M53*(N39+N45),3)</f>
        <v>0</v>
      </c>
      <c r="P53" s="385"/>
    </row>
    <row r="54" spans="2:16" ht="18.75" customHeight="1">
      <c r="B54" s="177" t="s">
        <v>41</v>
      </c>
      <c r="C54" s="178" t="s">
        <v>57</v>
      </c>
      <c r="D54" s="179"/>
      <c r="E54" s="179"/>
      <c r="F54" s="180"/>
      <c r="G54" s="283"/>
      <c r="I54" s="311">
        <v>2E-3</v>
      </c>
      <c r="J54" s="312">
        <f>ROUND(I54*(J39+J45),3)</f>
        <v>0</v>
      </c>
      <c r="M54" s="311">
        <v>2E-3</v>
      </c>
      <c r="N54" s="312">
        <f>ROUND(M54*(N39+N45),3)</f>
        <v>0</v>
      </c>
      <c r="P54" s="385"/>
    </row>
    <row r="55" spans="2:16" ht="18.75" customHeight="1" thickBot="1">
      <c r="B55" s="177" t="s">
        <v>58</v>
      </c>
      <c r="C55" s="178" t="s">
        <v>59</v>
      </c>
      <c r="D55" s="179"/>
      <c r="E55" s="179"/>
      <c r="F55" s="180"/>
      <c r="G55" s="283"/>
      <c r="I55" s="311">
        <v>0.08</v>
      </c>
      <c r="J55" s="312">
        <f>ROUND(I55*(J39+J45),3)</f>
        <v>0</v>
      </c>
      <c r="M55" s="311">
        <v>0.08</v>
      </c>
      <c r="N55" s="312">
        <f>ROUND(M55*(N39+N45),3)</f>
        <v>0</v>
      </c>
      <c r="P55" s="385"/>
    </row>
    <row r="56" spans="2:16" ht="18.75" customHeight="1" thickBot="1">
      <c r="B56" s="171"/>
      <c r="C56" s="181" t="s">
        <v>60</v>
      </c>
      <c r="D56" s="172"/>
      <c r="E56" s="172"/>
      <c r="F56" s="173"/>
      <c r="G56" s="186"/>
      <c r="I56" s="316">
        <f>SUM(I48:I55)</f>
        <v>0.33800000000000002</v>
      </c>
      <c r="J56" s="314">
        <f>SUM(J48:J55)</f>
        <v>0</v>
      </c>
      <c r="M56" s="316">
        <f>SUM(M48:M55)</f>
        <v>0.33800000000000002</v>
      </c>
      <c r="N56" s="314">
        <f>SUM(N48:N55)</f>
        <v>0</v>
      </c>
      <c r="P56" s="385"/>
    </row>
    <row r="57" spans="2:16" ht="18.75" customHeight="1" thickBot="1">
      <c r="B57" s="185"/>
      <c r="C57" s="186"/>
      <c r="D57" s="186"/>
      <c r="E57" s="186"/>
      <c r="F57" s="186"/>
      <c r="G57" s="186"/>
      <c r="I57" s="298"/>
      <c r="J57" s="299"/>
      <c r="M57" s="298"/>
      <c r="N57" s="299"/>
      <c r="P57" s="385"/>
    </row>
    <row r="58" spans="2:16" ht="18.75" customHeight="1" thickBot="1">
      <c r="B58" s="158" t="s">
        <v>61</v>
      </c>
      <c r="C58" s="365" t="s">
        <v>62</v>
      </c>
      <c r="D58" s="187"/>
      <c r="E58" s="187"/>
      <c r="F58" s="188"/>
      <c r="G58" s="281"/>
      <c r="H58" s="326"/>
      <c r="I58" s="236" t="s">
        <v>63</v>
      </c>
      <c r="J58" s="317" t="s">
        <v>64</v>
      </c>
      <c r="L58" s="110"/>
      <c r="M58" s="236" t="s">
        <v>63</v>
      </c>
      <c r="N58" s="317" t="s">
        <v>64</v>
      </c>
      <c r="P58" s="385"/>
    </row>
    <row r="59" spans="2:16" ht="18.75" customHeight="1">
      <c r="B59" s="378" t="s">
        <v>34</v>
      </c>
      <c r="C59" s="380" t="s">
        <v>65</v>
      </c>
      <c r="D59" s="381"/>
      <c r="E59" s="382"/>
      <c r="F59" s="383"/>
      <c r="G59" s="284"/>
      <c r="H59" s="288">
        <v>15.21</v>
      </c>
      <c r="I59" s="406"/>
      <c r="J59" s="407">
        <f>ROUND(IF(((I59*H59*2)-(6%*I25))&lt;0,0,(I59*H59*2)-(6%*I25)),2)</f>
        <v>0</v>
      </c>
      <c r="L59" s="384">
        <v>15.21</v>
      </c>
      <c r="M59" s="417"/>
      <c r="N59" s="407">
        <f>ROUND(IF(((M59*L59*2)-(6%*M25))&lt;0,0,(M59*L59*2)-(6%*M25)),2)</f>
        <v>0</v>
      </c>
      <c r="P59" s="385"/>
    </row>
    <row r="60" spans="2:16" ht="18.75" customHeight="1" thickBot="1">
      <c r="B60" s="378" t="s">
        <v>11</v>
      </c>
      <c r="C60" s="191" t="s">
        <v>66</v>
      </c>
      <c r="D60" s="190"/>
      <c r="E60" s="189"/>
      <c r="F60" s="192"/>
      <c r="G60" s="284"/>
      <c r="H60" s="289">
        <v>15.21</v>
      </c>
      <c r="I60" s="406"/>
      <c r="J60" s="407">
        <f>ROUND((I60*H60*0.9),2)</f>
        <v>0</v>
      </c>
      <c r="L60" s="289">
        <v>15.21</v>
      </c>
      <c r="M60" s="406"/>
      <c r="N60" s="407">
        <f>ROUND((M60*L60*0.9),2)</f>
        <v>0</v>
      </c>
      <c r="P60" s="385"/>
    </row>
    <row r="61" spans="2:16" ht="18.75" customHeight="1">
      <c r="B61" s="167" t="s">
        <v>13</v>
      </c>
      <c r="C61" s="168" t="s">
        <v>67</v>
      </c>
      <c r="D61" s="179"/>
      <c r="E61" s="179"/>
      <c r="F61" s="180"/>
      <c r="G61" s="283"/>
      <c r="I61" s="408"/>
      <c r="J61" s="397"/>
      <c r="L61" s="79"/>
      <c r="M61" s="408"/>
      <c r="N61" s="397"/>
      <c r="P61" s="385"/>
    </row>
    <row r="62" spans="2:16" ht="18.75" customHeight="1">
      <c r="B62" s="167" t="s">
        <v>15</v>
      </c>
      <c r="C62" s="168" t="s">
        <v>68</v>
      </c>
      <c r="D62" s="179"/>
      <c r="E62" s="179"/>
      <c r="F62" s="180"/>
      <c r="G62" s="283"/>
      <c r="I62" s="408"/>
      <c r="J62" s="397"/>
      <c r="L62" s="79"/>
      <c r="M62" s="408"/>
      <c r="N62" s="397"/>
      <c r="P62" s="385"/>
    </row>
    <row r="63" spans="2:16" ht="18.75" customHeight="1">
      <c r="B63" s="167" t="s">
        <v>69</v>
      </c>
      <c r="C63" s="168" t="s">
        <v>70</v>
      </c>
      <c r="D63" s="179"/>
      <c r="E63" s="179"/>
      <c r="F63" s="180"/>
      <c r="G63" s="283"/>
      <c r="I63" s="408"/>
      <c r="J63" s="397"/>
      <c r="L63" s="79"/>
      <c r="M63" s="408"/>
      <c r="N63" s="397"/>
      <c r="P63" s="385"/>
    </row>
    <row r="64" spans="2:16" ht="18.75" customHeight="1">
      <c r="B64" s="167" t="s">
        <v>18</v>
      </c>
      <c r="C64" s="168" t="s">
        <v>71</v>
      </c>
      <c r="D64" s="179"/>
      <c r="E64" s="179"/>
      <c r="F64" s="180"/>
      <c r="G64" s="283"/>
      <c r="I64" s="408"/>
      <c r="J64" s="397"/>
      <c r="L64" s="79"/>
      <c r="M64" s="408"/>
      <c r="N64" s="397"/>
      <c r="P64" s="385"/>
    </row>
    <row r="65" spans="2:16" ht="18.75" customHeight="1" thickBot="1">
      <c r="B65" s="167" t="s">
        <v>41</v>
      </c>
      <c r="C65" s="193" t="s">
        <v>72</v>
      </c>
      <c r="D65" s="194"/>
      <c r="E65" s="194"/>
      <c r="F65" s="195"/>
      <c r="G65" s="283"/>
      <c r="I65" s="408"/>
      <c r="J65" s="418"/>
      <c r="L65" s="79"/>
      <c r="M65" s="408"/>
      <c r="N65" s="418"/>
      <c r="P65" s="385"/>
    </row>
    <row r="66" spans="2:16" ht="18.75" customHeight="1" thickBot="1">
      <c r="B66" s="171"/>
      <c r="C66" s="379" t="s">
        <v>60</v>
      </c>
      <c r="D66" s="367"/>
      <c r="E66" s="367"/>
      <c r="F66" s="368"/>
      <c r="G66" s="186"/>
      <c r="I66" s="314"/>
      <c r="J66" s="318">
        <f>SUM(J59:J65)</f>
        <v>0</v>
      </c>
      <c r="L66" s="110"/>
      <c r="M66" s="314"/>
      <c r="N66" s="318">
        <f>SUM(N59:N65)</f>
        <v>0</v>
      </c>
      <c r="P66" s="385"/>
    </row>
    <row r="67" spans="2:16" ht="18.75" customHeight="1" thickBot="1">
      <c r="B67" s="185"/>
      <c r="C67" s="186"/>
      <c r="D67" s="186"/>
      <c r="E67" s="186"/>
      <c r="F67" s="186"/>
      <c r="G67" s="186"/>
      <c r="I67" s="297"/>
      <c r="J67" s="297"/>
      <c r="L67" s="110"/>
      <c r="M67" s="297"/>
      <c r="N67" s="297"/>
      <c r="P67" s="385"/>
    </row>
    <row r="68" spans="2:16" ht="18.75" customHeight="1" thickBot="1">
      <c r="B68" s="204" t="s">
        <v>73</v>
      </c>
      <c r="C68" s="203"/>
      <c r="D68" s="203"/>
      <c r="E68" s="203"/>
      <c r="F68" s="202"/>
      <c r="G68" s="285"/>
      <c r="I68" s="297"/>
      <c r="J68" s="297"/>
      <c r="M68" s="297"/>
      <c r="N68" s="297"/>
      <c r="P68" s="385"/>
    </row>
    <row r="69" spans="2:16" ht="18.75" customHeight="1" thickBot="1">
      <c r="B69" s="201">
        <v>2</v>
      </c>
      <c r="C69" s="187" t="s">
        <v>44</v>
      </c>
      <c r="D69" s="187"/>
      <c r="E69" s="187"/>
      <c r="F69" s="188"/>
      <c r="G69" s="281"/>
      <c r="I69" s="300" t="s">
        <v>32</v>
      </c>
      <c r="J69" s="308" t="s">
        <v>33</v>
      </c>
      <c r="L69" s="110"/>
      <c r="M69" s="300" t="s">
        <v>32</v>
      </c>
      <c r="N69" s="308" t="s">
        <v>33</v>
      </c>
      <c r="P69" s="385"/>
    </row>
    <row r="70" spans="2:16" ht="18.75" customHeight="1">
      <c r="B70" s="200" t="s">
        <v>74</v>
      </c>
      <c r="C70" s="199" t="str">
        <f>C42</f>
        <v>13º Salário, Férias e Adicional de Férias</v>
      </c>
      <c r="D70" s="198"/>
      <c r="E70" s="198"/>
      <c r="F70" s="197"/>
      <c r="G70" s="283"/>
      <c r="I70" s="309">
        <f>I45</f>
        <v>8.3299999999999999E-2</v>
      </c>
      <c r="J70" s="310">
        <f>ROUND(J45,2)</f>
        <v>0</v>
      </c>
      <c r="L70" s="110"/>
      <c r="M70" s="309">
        <f>M45</f>
        <v>8.3299999999999999E-2</v>
      </c>
      <c r="N70" s="310">
        <f>ROUND(N45,2)</f>
        <v>0</v>
      </c>
      <c r="P70" s="385"/>
    </row>
    <row r="71" spans="2:16" ht="18.75" customHeight="1">
      <c r="B71" s="177" t="s">
        <v>75</v>
      </c>
      <c r="C71" s="178" t="str">
        <f>C47</f>
        <v>Encargos Previdenciários (GPS), Fundo de Garantia por Tempo de Serviço (FGTS) e outras contribuições</v>
      </c>
      <c r="D71" s="179"/>
      <c r="E71" s="179"/>
      <c r="F71" s="180"/>
      <c r="G71" s="283"/>
      <c r="I71" s="311">
        <f>I56</f>
        <v>0.33800000000000002</v>
      </c>
      <c r="J71" s="312">
        <f>ROUND(J56,2)</f>
        <v>0</v>
      </c>
      <c r="L71" s="110"/>
      <c r="M71" s="311">
        <f>M56</f>
        <v>0.33800000000000002</v>
      </c>
      <c r="N71" s="312">
        <f>ROUND(N56,2)</f>
        <v>0</v>
      </c>
      <c r="P71" s="385"/>
    </row>
    <row r="72" spans="2:16" ht="18.75" customHeight="1" thickBot="1">
      <c r="B72" s="177" t="s">
        <v>76</v>
      </c>
      <c r="C72" s="178" t="str">
        <f>C58</f>
        <v>Benefícios Mensais e Diários</v>
      </c>
      <c r="D72" s="179"/>
      <c r="E72" s="179"/>
      <c r="F72" s="180"/>
      <c r="G72" s="283"/>
      <c r="I72" s="311"/>
      <c r="J72" s="312">
        <f>ROUND(J66,2)</f>
        <v>0</v>
      </c>
      <c r="L72" s="110"/>
      <c r="M72" s="311"/>
      <c r="N72" s="312">
        <f>ROUND(N66,2)</f>
        <v>0</v>
      </c>
      <c r="P72" s="385"/>
    </row>
    <row r="73" spans="2:16" ht="18.75" customHeight="1" thickBot="1">
      <c r="B73" s="171"/>
      <c r="C73" s="172" t="s">
        <v>42</v>
      </c>
      <c r="D73" s="172"/>
      <c r="E73" s="172"/>
      <c r="F73" s="173"/>
      <c r="G73" s="186"/>
      <c r="I73" s="313"/>
      <c r="J73" s="314">
        <f>SUM(J70:J72)</f>
        <v>0</v>
      </c>
      <c r="L73" s="110"/>
      <c r="M73" s="313"/>
      <c r="N73" s="314">
        <f>SUM(N70:N72)</f>
        <v>0</v>
      </c>
      <c r="P73" s="385"/>
    </row>
    <row r="74" spans="2:16" ht="18.75" customHeight="1" thickBot="1">
      <c r="B74" s="185"/>
      <c r="C74" s="186"/>
      <c r="D74" s="186"/>
      <c r="E74" s="186"/>
      <c r="F74" s="186"/>
      <c r="G74" s="186"/>
      <c r="I74" s="298"/>
      <c r="J74" s="299"/>
      <c r="M74" s="298"/>
      <c r="N74" s="299"/>
      <c r="P74" s="385"/>
    </row>
    <row r="75" spans="2:16" ht="18.75" customHeight="1" thickBot="1">
      <c r="B75" s="154" t="s">
        <v>77</v>
      </c>
      <c r="C75" s="205" t="s">
        <v>78</v>
      </c>
      <c r="D75" s="206"/>
      <c r="E75" s="206"/>
      <c r="F75" s="207"/>
      <c r="G75" s="286"/>
      <c r="I75" s="298"/>
      <c r="J75" s="299"/>
      <c r="M75" s="298"/>
      <c r="N75" s="299"/>
      <c r="P75" s="385"/>
    </row>
    <row r="76" spans="2:16" ht="18.75" customHeight="1" thickBot="1">
      <c r="B76" s="208">
        <v>3</v>
      </c>
      <c r="C76" s="160" t="s">
        <v>79</v>
      </c>
      <c r="D76" s="160"/>
      <c r="E76" s="160"/>
      <c r="F76" s="161"/>
      <c r="G76" s="281"/>
      <c r="I76" s="300" t="s">
        <v>32</v>
      </c>
      <c r="J76" s="308" t="s">
        <v>33</v>
      </c>
      <c r="M76" s="300" t="s">
        <v>32</v>
      </c>
      <c r="N76" s="308" t="s">
        <v>33</v>
      </c>
      <c r="P76" s="385"/>
    </row>
    <row r="77" spans="2:16" ht="18.75" customHeight="1">
      <c r="B77" s="200" t="s">
        <v>34</v>
      </c>
      <c r="C77" s="163" t="s">
        <v>80</v>
      </c>
      <c r="D77" s="199"/>
      <c r="E77" s="199"/>
      <c r="F77" s="197"/>
      <c r="G77" s="283"/>
      <c r="I77" s="409"/>
      <c r="J77" s="410">
        <f>ROUND(I77*J39,2)</f>
        <v>0</v>
      </c>
      <c r="M77" s="409"/>
      <c r="N77" s="410">
        <f>ROUND(M77*N39,2)</f>
        <v>0</v>
      </c>
      <c r="P77" s="385"/>
    </row>
    <row r="78" spans="2:16" ht="18.75" customHeight="1">
      <c r="B78" s="177" t="s">
        <v>11</v>
      </c>
      <c r="C78" s="168" t="s">
        <v>81</v>
      </c>
      <c r="D78" s="178"/>
      <c r="E78" s="178"/>
      <c r="F78" s="180"/>
      <c r="G78" s="283"/>
      <c r="I78" s="399"/>
      <c r="J78" s="397">
        <f>ROUND(I78*J39,2)</f>
        <v>0</v>
      </c>
      <c r="M78" s="399"/>
      <c r="N78" s="397">
        <f>ROUND(M78*N39,2)</f>
        <v>0</v>
      </c>
      <c r="P78" s="385"/>
    </row>
    <row r="79" spans="2:16" ht="18.75" customHeight="1">
      <c r="B79" s="177" t="s">
        <v>13</v>
      </c>
      <c r="C79" s="168" t="s">
        <v>82</v>
      </c>
      <c r="D79" s="178"/>
      <c r="E79" s="178"/>
      <c r="F79" s="180"/>
      <c r="G79" s="283"/>
      <c r="I79" s="411"/>
      <c r="J79" s="397">
        <f>ROUND(I79*J39,2)</f>
        <v>0</v>
      </c>
      <c r="M79" s="411"/>
      <c r="N79" s="397">
        <f>ROUND(M79*N39,2)</f>
        <v>0</v>
      </c>
      <c r="P79" s="385"/>
    </row>
    <row r="80" spans="2:16" ht="18.75" customHeight="1">
      <c r="B80" s="177" t="s">
        <v>15</v>
      </c>
      <c r="C80" s="168" t="s">
        <v>83</v>
      </c>
      <c r="D80" s="178"/>
      <c r="E80" s="178"/>
      <c r="F80" s="180"/>
      <c r="G80" s="283"/>
      <c r="I80" s="399"/>
      <c r="J80" s="397">
        <f>ROUND(I80*J39,2)</f>
        <v>0</v>
      </c>
      <c r="M80" s="399"/>
      <c r="N80" s="397">
        <f>ROUND(M80*N39,2)</f>
        <v>0</v>
      </c>
      <c r="P80" s="385"/>
    </row>
    <row r="81" spans="2:18" ht="18.75" customHeight="1">
      <c r="B81" s="177" t="s">
        <v>20</v>
      </c>
      <c r="C81" s="168" t="s">
        <v>84</v>
      </c>
      <c r="D81" s="178"/>
      <c r="E81" s="178"/>
      <c r="F81" s="180"/>
      <c r="G81" s="283"/>
      <c r="I81" s="303">
        <f>I80*I56</f>
        <v>0</v>
      </c>
      <c r="J81" s="312">
        <f>ROUND(I81*J39,2)</f>
        <v>0</v>
      </c>
      <c r="M81" s="375">
        <f>M80*M66</f>
        <v>0</v>
      </c>
      <c r="N81" s="312">
        <f>ROUND(M81*N39,2)</f>
        <v>0</v>
      </c>
      <c r="P81" s="385"/>
    </row>
    <row r="82" spans="2:18" ht="18.75" customHeight="1" thickBot="1">
      <c r="B82" s="209" t="s">
        <v>18</v>
      </c>
      <c r="C82" s="168" t="s">
        <v>85</v>
      </c>
      <c r="D82" s="210"/>
      <c r="E82" s="210"/>
      <c r="F82" s="195"/>
      <c r="G82" s="283"/>
      <c r="I82" s="319">
        <f>I80*I79</f>
        <v>0</v>
      </c>
      <c r="J82" s="312">
        <f>ROUND(I82*J39,2)</f>
        <v>0</v>
      </c>
      <c r="M82" s="319">
        <f>M80*M79</f>
        <v>0</v>
      </c>
      <c r="N82" s="312">
        <f>ROUND(M82*N39,2)</f>
        <v>0</v>
      </c>
      <c r="P82" s="385"/>
    </row>
    <row r="83" spans="2:18" ht="18.75" customHeight="1" thickBot="1">
      <c r="B83" s="171"/>
      <c r="C83" s="172" t="s">
        <v>42</v>
      </c>
      <c r="D83" s="172"/>
      <c r="E83" s="172"/>
      <c r="F83" s="173"/>
      <c r="G83" s="186"/>
      <c r="I83" s="313">
        <f>SUM(I77:I82)</f>
        <v>0</v>
      </c>
      <c r="J83" s="314">
        <f>SUM(J77:J82)</f>
        <v>0</v>
      </c>
      <c r="M83" s="313">
        <f>SUM(M77:M82)</f>
        <v>0</v>
      </c>
      <c r="N83" s="314">
        <f>SUM(N77:N82)</f>
        <v>0</v>
      </c>
      <c r="P83" s="385"/>
    </row>
    <row r="84" spans="2:18" ht="18.75" customHeight="1" thickBot="1">
      <c r="B84" s="185"/>
      <c r="C84" s="186"/>
      <c r="D84" s="186"/>
      <c r="E84" s="186"/>
      <c r="F84" s="186"/>
      <c r="G84" s="186"/>
      <c r="I84" s="298"/>
      <c r="J84" s="299"/>
      <c r="M84" s="298"/>
      <c r="N84" s="299"/>
      <c r="P84" s="385"/>
    </row>
    <row r="85" spans="2:18" ht="18.75" customHeight="1" thickBot="1">
      <c r="B85" s="154" t="s">
        <v>86</v>
      </c>
      <c r="C85" s="205" t="s">
        <v>87</v>
      </c>
      <c r="D85" s="211"/>
      <c r="E85" s="211"/>
      <c r="F85" s="212"/>
      <c r="G85" s="280"/>
      <c r="I85" s="298"/>
      <c r="J85" s="299"/>
      <c r="M85" s="298"/>
      <c r="N85" s="299"/>
      <c r="P85" s="385"/>
    </row>
    <row r="86" spans="2:18" ht="18.75" customHeight="1" thickBot="1">
      <c r="B86" s="364" t="s">
        <v>88</v>
      </c>
      <c r="C86" s="365" t="s">
        <v>89</v>
      </c>
      <c r="D86" s="187"/>
      <c r="E86" s="187"/>
      <c r="F86" s="188"/>
      <c r="G86" s="281"/>
      <c r="I86" s="369" t="s">
        <v>32</v>
      </c>
      <c r="J86" s="354" t="s">
        <v>33</v>
      </c>
      <c r="M86" s="369" t="s">
        <v>32</v>
      </c>
      <c r="N86" s="354" t="s">
        <v>33</v>
      </c>
      <c r="P86" s="385"/>
    </row>
    <row r="87" spans="2:18" ht="18.75" customHeight="1">
      <c r="B87" s="200" t="s">
        <v>34</v>
      </c>
      <c r="C87" s="199" t="s">
        <v>90</v>
      </c>
      <c r="D87" s="198"/>
      <c r="E87" s="198"/>
      <c r="F87" s="197"/>
      <c r="G87" s="283"/>
      <c r="I87" s="370"/>
      <c r="J87" s="371">
        <f>ROUND(I87*J39,2)</f>
        <v>0</v>
      </c>
      <c r="M87" s="370"/>
      <c r="N87" s="371">
        <f>M87*N39</f>
        <v>0</v>
      </c>
      <c r="P87" s="386"/>
      <c r="R87" s="386"/>
    </row>
    <row r="88" spans="2:18" ht="18.75" customHeight="1">
      <c r="B88" s="177" t="s">
        <v>11</v>
      </c>
      <c r="C88" s="178" t="s">
        <v>91</v>
      </c>
      <c r="D88" s="179"/>
      <c r="E88" s="179"/>
      <c r="F88" s="180"/>
      <c r="G88" s="283"/>
      <c r="I88" s="412"/>
      <c r="J88" s="372">
        <f>ROUND(I88*J39,2)</f>
        <v>0</v>
      </c>
      <c r="M88" s="370"/>
      <c r="N88" s="372">
        <f>ROUND(M88*N39,2)</f>
        <v>0</v>
      </c>
      <c r="P88" s="385"/>
    </row>
    <row r="89" spans="2:18" ht="18.75" customHeight="1">
      <c r="B89" s="177" t="s">
        <v>13</v>
      </c>
      <c r="C89" s="178" t="s">
        <v>92</v>
      </c>
      <c r="D89" s="179"/>
      <c r="E89" s="179"/>
      <c r="F89" s="180"/>
      <c r="G89" s="283"/>
      <c r="I89" s="412"/>
      <c r="J89" s="372">
        <f>ROUND(I89*J39,2)</f>
        <v>0</v>
      </c>
      <c r="M89" s="370"/>
      <c r="N89" s="372">
        <f>ROUND(M89*N39,2)</f>
        <v>0</v>
      </c>
      <c r="P89" s="385"/>
    </row>
    <row r="90" spans="2:18" ht="18.75" customHeight="1">
      <c r="B90" s="177" t="s">
        <v>15</v>
      </c>
      <c r="C90" s="168" t="s">
        <v>93</v>
      </c>
      <c r="D90" s="179"/>
      <c r="E90" s="179"/>
      <c r="F90" s="180"/>
      <c r="G90" s="283"/>
      <c r="I90" s="412"/>
      <c r="J90" s="372">
        <f>ROUND(I90*J39,2)</f>
        <v>0</v>
      </c>
      <c r="M90" s="370"/>
      <c r="N90" s="372">
        <f>ROUND(M90*N39,2)</f>
        <v>0</v>
      </c>
      <c r="P90" s="385"/>
    </row>
    <row r="91" spans="2:18" ht="18.75" customHeight="1">
      <c r="B91" s="167" t="s">
        <v>20</v>
      </c>
      <c r="C91" s="168" t="s">
        <v>94</v>
      </c>
      <c r="D91" s="179"/>
      <c r="E91" s="179"/>
      <c r="F91" s="180"/>
      <c r="G91" s="283"/>
      <c r="I91" s="412"/>
      <c r="J91" s="372">
        <f>ROUND(I91*J39,2)</f>
        <v>0</v>
      </c>
      <c r="M91" s="370"/>
      <c r="N91" s="372">
        <f>ROUND(M91*N39,2)</f>
        <v>0</v>
      </c>
      <c r="P91" s="385"/>
    </row>
    <row r="92" spans="2:18" ht="18.75" customHeight="1" thickBot="1">
      <c r="B92" s="209" t="s">
        <v>18</v>
      </c>
      <c r="C92" s="420" t="s">
        <v>95</v>
      </c>
      <c r="D92" s="194"/>
      <c r="E92" s="194"/>
      <c r="F92" s="195"/>
      <c r="G92" s="283"/>
      <c r="I92" s="413"/>
      <c r="J92" s="373">
        <f>ROUND(I92*J39,2)</f>
        <v>0</v>
      </c>
      <c r="M92" s="419"/>
      <c r="N92" s="373">
        <f>ROUND(M92*N39,2)</f>
        <v>0</v>
      </c>
      <c r="P92" s="385"/>
    </row>
    <row r="93" spans="2:18" ht="18.75" customHeight="1" thickBot="1">
      <c r="B93" s="366"/>
      <c r="C93" s="367" t="s">
        <v>42</v>
      </c>
      <c r="D93" s="367"/>
      <c r="E93" s="367"/>
      <c r="F93" s="368"/>
      <c r="G93" s="186"/>
      <c r="I93" s="374">
        <f>SUM(I88:I92)</f>
        <v>0</v>
      </c>
      <c r="J93" s="318">
        <f>SUM(J87:J92)</f>
        <v>0</v>
      </c>
      <c r="M93" s="374">
        <f>SUM(M87:M92)</f>
        <v>0</v>
      </c>
      <c r="N93" s="318">
        <f>SUM(N87:N92)</f>
        <v>0</v>
      </c>
      <c r="P93" s="385"/>
    </row>
    <row r="94" spans="2:18" ht="18.75" customHeight="1" thickBot="1">
      <c r="B94" s="185"/>
      <c r="C94" s="186"/>
      <c r="D94" s="186"/>
      <c r="E94" s="186"/>
      <c r="F94" s="186"/>
      <c r="G94" s="186"/>
      <c r="I94" s="298"/>
      <c r="J94" s="299"/>
      <c r="M94" s="298"/>
      <c r="N94" s="299"/>
      <c r="P94" s="385"/>
    </row>
    <row r="95" spans="2:18" ht="18.75" customHeight="1" thickBot="1">
      <c r="B95" s="158" t="s">
        <v>96</v>
      </c>
      <c r="C95" s="469" t="s">
        <v>97</v>
      </c>
      <c r="D95" s="470"/>
      <c r="E95" s="470"/>
      <c r="F95" s="471"/>
      <c r="G95" s="281"/>
      <c r="I95" s="300" t="s">
        <v>32</v>
      </c>
      <c r="J95" s="301" t="s">
        <v>98</v>
      </c>
      <c r="M95" s="300" t="s">
        <v>32</v>
      </c>
      <c r="N95" s="301" t="s">
        <v>98</v>
      </c>
      <c r="P95" s="385"/>
    </row>
    <row r="96" spans="2:18" ht="18.75" customHeight="1" thickBot="1">
      <c r="B96" s="177" t="s">
        <v>34</v>
      </c>
      <c r="C96" s="199" t="s">
        <v>99</v>
      </c>
      <c r="D96" s="215"/>
      <c r="E96" s="179"/>
      <c r="F96" s="180"/>
      <c r="G96" s="283"/>
      <c r="I96" s="302"/>
      <c r="J96" s="320">
        <f>(J32+J33)/220*(1+I96)*H60</f>
        <v>0</v>
      </c>
      <c r="M96" s="302"/>
      <c r="N96" s="320">
        <f>(N32+N33)/220*(1+M96)*L60</f>
        <v>0</v>
      </c>
      <c r="P96" s="385"/>
    </row>
    <row r="97" spans="2:16" ht="18.75" customHeight="1" thickBot="1">
      <c r="B97" s="171"/>
      <c r="C97" s="181" t="s">
        <v>60</v>
      </c>
      <c r="D97" s="172"/>
      <c r="E97" s="172"/>
      <c r="F97" s="173"/>
      <c r="G97" s="186"/>
      <c r="I97" s="321"/>
      <c r="J97" s="322">
        <f>J96</f>
        <v>0</v>
      </c>
      <c r="M97" s="321"/>
      <c r="N97" s="322">
        <f>N96</f>
        <v>0</v>
      </c>
      <c r="P97" s="385"/>
    </row>
    <row r="98" spans="2:16" ht="18.75" customHeight="1" thickBot="1">
      <c r="B98" s="185"/>
      <c r="C98" s="392" t="s">
        <v>100</v>
      </c>
      <c r="D98" s="186"/>
      <c r="E98" s="186"/>
      <c r="F98" s="186"/>
      <c r="G98" s="186"/>
      <c r="I98" s="323"/>
      <c r="J98" s="324"/>
      <c r="M98" s="323"/>
      <c r="N98" s="324"/>
      <c r="P98" s="385"/>
    </row>
    <row r="99" spans="2:16" ht="18.75" customHeight="1" thickBot="1">
      <c r="B99" s="204" t="s">
        <v>101</v>
      </c>
      <c r="C99" s="203"/>
      <c r="D99" s="203"/>
      <c r="E99" s="203"/>
      <c r="F99" s="202"/>
      <c r="G99" s="285"/>
      <c r="I99" s="297"/>
      <c r="J99" s="297"/>
      <c r="M99" s="297"/>
      <c r="N99" s="297"/>
      <c r="P99" s="385"/>
    </row>
    <row r="100" spans="2:16" ht="18.75" customHeight="1" thickBot="1">
      <c r="B100" s="201">
        <v>4</v>
      </c>
      <c r="C100" s="187" t="str">
        <f>C85</f>
        <v>Custo de Reposição do Profissional Ausente</v>
      </c>
      <c r="D100" s="187"/>
      <c r="E100" s="187"/>
      <c r="F100" s="188"/>
      <c r="G100" s="281"/>
      <c r="I100" s="300" t="s">
        <v>32</v>
      </c>
      <c r="J100" s="301" t="s">
        <v>98</v>
      </c>
      <c r="M100" s="300" t="s">
        <v>32</v>
      </c>
      <c r="N100" s="301" t="s">
        <v>98</v>
      </c>
      <c r="P100" s="385"/>
    </row>
    <row r="101" spans="2:16" ht="18.75" customHeight="1">
      <c r="B101" s="200" t="s">
        <v>102</v>
      </c>
      <c r="C101" s="199" t="str">
        <f>C86</f>
        <v>Substituto nas Ausências Legais (Redação data pela Instrução Normativa nº 7 de 2018)</v>
      </c>
      <c r="D101" s="198"/>
      <c r="E101" s="198"/>
      <c r="F101" s="197"/>
      <c r="G101" s="283"/>
      <c r="I101" s="302"/>
      <c r="J101" s="325">
        <f>J93</f>
        <v>0</v>
      </c>
      <c r="M101" s="302"/>
      <c r="N101" s="325">
        <f>N93</f>
        <v>0</v>
      </c>
      <c r="P101" s="385"/>
    </row>
    <row r="102" spans="2:16" ht="18.75" customHeight="1" thickBot="1">
      <c r="B102" s="177" t="s">
        <v>103</v>
      </c>
      <c r="C102" s="178" t="str">
        <f>C95</f>
        <v>Intervalo Intrajornada*</v>
      </c>
      <c r="D102" s="179"/>
      <c r="E102" s="179"/>
      <c r="F102" s="180"/>
      <c r="G102" s="283"/>
      <c r="I102" s="303"/>
      <c r="J102" s="325">
        <f>J97</f>
        <v>0</v>
      </c>
      <c r="M102" s="303"/>
      <c r="N102" s="325">
        <f>N97</f>
        <v>0</v>
      </c>
      <c r="P102" s="385"/>
    </row>
    <row r="103" spans="2:16" ht="18.75" customHeight="1" thickBot="1">
      <c r="B103" s="171"/>
      <c r="C103" s="172" t="s">
        <v>42</v>
      </c>
      <c r="D103" s="172"/>
      <c r="E103" s="172"/>
      <c r="F103" s="173"/>
      <c r="G103" s="186"/>
      <c r="I103" s="304"/>
      <c r="J103" s="305">
        <f>SUM(J101:J102)</f>
        <v>0</v>
      </c>
      <c r="M103" s="304"/>
      <c r="N103" s="305">
        <f>SUM(N101:N102)</f>
        <v>0</v>
      </c>
      <c r="P103" s="385"/>
    </row>
    <row r="104" spans="2:16" ht="18.75" customHeight="1" thickBot="1">
      <c r="B104" s="185"/>
      <c r="C104" s="186"/>
      <c r="D104" s="186"/>
      <c r="E104" s="186"/>
      <c r="F104" s="186"/>
      <c r="G104" s="186"/>
      <c r="I104" s="297"/>
      <c r="J104" s="297"/>
      <c r="M104" s="297"/>
      <c r="N104" s="421"/>
      <c r="P104" s="385"/>
    </row>
    <row r="105" spans="2:16" ht="18.75" customHeight="1" thickBot="1">
      <c r="B105" s="154" t="s">
        <v>104</v>
      </c>
      <c r="C105" s="205" t="s">
        <v>105</v>
      </c>
      <c r="D105" s="206"/>
      <c r="E105" s="206"/>
      <c r="F105" s="207"/>
      <c r="G105" s="286"/>
      <c r="I105" s="298"/>
      <c r="J105" s="299"/>
      <c r="M105" s="298"/>
      <c r="N105" s="299"/>
      <c r="P105" s="385"/>
    </row>
    <row r="106" spans="2:16" ht="18.75" customHeight="1" thickBot="1">
      <c r="B106" s="208">
        <v>5</v>
      </c>
      <c r="C106" s="160" t="s">
        <v>105</v>
      </c>
      <c r="D106" s="160"/>
      <c r="E106" s="160"/>
      <c r="F106" s="161"/>
      <c r="G106" s="281"/>
      <c r="I106" s="300" t="s">
        <v>32</v>
      </c>
      <c r="J106" s="301" t="s">
        <v>98</v>
      </c>
      <c r="M106" s="300" t="s">
        <v>32</v>
      </c>
      <c r="N106" s="301" t="s">
        <v>98</v>
      </c>
      <c r="P106" s="385"/>
    </row>
    <row r="107" spans="2:16" ht="18.75" customHeight="1">
      <c r="B107" s="200" t="s">
        <v>34</v>
      </c>
      <c r="C107" s="163" t="s">
        <v>106</v>
      </c>
      <c r="D107" s="199"/>
      <c r="E107" s="199"/>
      <c r="F107" s="197"/>
      <c r="G107" s="283"/>
      <c r="I107" s="302"/>
      <c r="J107" s="398"/>
      <c r="M107" s="302"/>
      <c r="N107" s="387"/>
      <c r="P107" s="416"/>
    </row>
    <row r="108" spans="2:16" ht="18.75" customHeight="1">
      <c r="B108" s="177" t="s">
        <v>11</v>
      </c>
      <c r="C108" s="168" t="s">
        <v>107</v>
      </c>
      <c r="D108" s="178"/>
      <c r="E108" s="178"/>
      <c r="F108" s="180"/>
      <c r="G108" s="283"/>
      <c r="I108" s="303"/>
      <c r="J108" s="398"/>
      <c r="M108" s="303"/>
      <c r="N108" s="387"/>
      <c r="P108" s="385"/>
    </row>
    <row r="109" spans="2:16" ht="18.75" customHeight="1">
      <c r="B109" s="177" t="s">
        <v>13</v>
      </c>
      <c r="C109" s="168" t="s">
        <v>108</v>
      </c>
      <c r="D109" s="388"/>
      <c r="E109" s="178"/>
      <c r="F109" s="180"/>
      <c r="G109" s="283"/>
      <c r="I109" s="303"/>
      <c r="J109" s="398"/>
      <c r="M109" s="303"/>
      <c r="N109" s="325"/>
      <c r="P109" s="385"/>
    </row>
    <row r="110" spans="2:16" ht="18.75" customHeight="1" thickBot="1">
      <c r="B110" s="177" t="s">
        <v>15</v>
      </c>
      <c r="C110" s="168" t="s">
        <v>109</v>
      </c>
      <c r="D110" s="178"/>
      <c r="E110" s="178"/>
      <c r="F110" s="180"/>
      <c r="G110" s="283"/>
      <c r="I110" s="303"/>
      <c r="J110" s="398"/>
      <c r="M110" s="303"/>
      <c r="N110" s="387"/>
      <c r="P110" s="385"/>
    </row>
    <row r="111" spans="2:16" ht="18.75" customHeight="1" thickBot="1">
      <c r="B111" s="171"/>
      <c r="C111" s="172" t="s">
        <v>42</v>
      </c>
      <c r="D111" s="172"/>
      <c r="E111" s="172"/>
      <c r="F111" s="173"/>
      <c r="G111" s="186"/>
      <c r="I111" s="304"/>
      <c r="J111" s="305">
        <f>SUM(J107:J110)</f>
        <v>0</v>
      </c>
      <c r="M111" s="304"/>
      <c r="N111" s="305">
        <f>SUM(N107:N110)</f>
        <v>0</v>
      </c>
      <c r="P111" s="385"/>
    </row>
    <row r="112" spans="2:16" ht="18.75" customHeight="1" thickBot="1">
      <c r="B112" s="185"/>
      <c r="C112" s="186"/>
      <c r="D112" s="186"/>
      <c r="E112" s="186"/>
      <c r="F112" s="186"/>
      <c r="G112" s="186"/>
      <c r="I112" s="298"/>
      <c r="J112" s="299"/>
      <c r="M112" s="298"/>
      <c r="N112" s="299"/>
      <c r="P112" s="385"/>
    </row>
    <row r="113" spans="2:16" ht="18.75" customHeight="1" thickBot="1">
      <c r="B113" s="154" t="s">
        <v>110</v>
      </c>
      <c r="C113" s="205" t="s">
        <v>111</v>
      </c>
      <c r="D113" s="206"/>
      <c r="E113" s="206"/>
      <c r="F113" s="207"/>
      <c r="G113" s="286"/>
      <c r="I113" s="298"/>
      <c r="J113" s="299"/>
      <c r="M113" s="298"/>
      <c r="N113" s="299"/>
      <c r="P113" s="385"/>
    </row>
    <row r="114" spans="2:16" ht="18.75" customHeight="1" thickBot="1">
      <c r="B114" s="158">
        <v>6</v>
      </c>
      <c r="C114" s="159" t="s">
        <v>111</v>
      </c>
      <c r="D114" s="160"/>
      <c r="E114" s="160"/>
      <c r="F114" s="161"/>
      <c r="G114" s="281"/>
      <c r="I114" s="300" t="s">
        <v>32</v>
      </c>
      <c r="J114" s="301" t="s">
        <v>98</v>
      </c>
      <c r="M114" s="300" t="s">
        <v>32</v>
      </c>
      <c r="N114" s="301" t="s">
        <v>98</v>
      </c>
      <c r="P114" s="385"/>
    </row>
    <row r="115" spans="2:16" ht="18.75" customHeight="1">
      <c r="B115" s="162" t="s">
        <v>34</v>
      </c>
      <c r="C115" s="168" t="s">
        <v>112</v>
      </c>
      <c r="D115" s="179"/>
      <c r="E115" s="179"/>
      <c r="F115" s="180"/>
      <c r="G115" s="283"/>
      <c r="I115" s="400"/>
      <c r="J115" s="401">
        <f>J135*I115</f>
        <v>0</v>
      </c>
      <c r="M115" s="400"/>
      <c r="N115" s="401">
        <f>N135*M115</f>
        <v>0</v>
      </c>
      <c r="P115" s="385"/>
    </row>
    <row r="116" spans="2:16" ht="18.75" customHeight="1">
      <c r="B116" s="167" t="s">
        <v>11</v>
      </c>
      <c r="C116" s="168" t="s">
        <v>113</v>
      </c>
      <c r="D116" s="179"/>
      <c r="E116" s="179"/>
      <c r="F116" s="180"/>
      <c r="G116" s="283"/>
      <c r="I116" s="402"/>
      <c r="J116" s="403">
        <f>(J115+J135)*I116</f>
        <v>0</v>
      </c>
      <c r="M116" s="402"/>
      <c r="N116" s="403">
        <f>(N115+N135)*M116</f>
        <v>0</v>
      </c>
      <c r="P116" s="385"/>
    </row>
    <row r="117" spans="2:16" ht="18.75" customHeight="1">
      <c r="B117" s="167" t="s">
        <v>11</v>
      </c>
      <c r="C117" s="168" t="s">
        <v>114</v>
      </c>
      <c r="D117" s="179"/>
      <c r="E117" s="179"/>
      <c r="F117" s="180"/>
      <c r="G117" s="283"/>
      <c r="I117" s="400">
        <f>SUM(I118:I120)</f>
        <v>0.05</v>
      </c>
      <c r="J117" s="401">
        <f>SUM(J118:J120)+0</f>
        <v>0</v>
      </c>
      <c r="M117" s="400">
        <f>SUM(M118:M120)</f>
        <v>0.05</v>
      </c>
      <c r="N117" s="401">
        <f>SUM(N118:N120)+0</f>
        <v>0</v>
      </c>
      <c r="P117" s="385"/>
    </row>
    <row r="118" spans="2:16" ht="18.75" customHeight="1">
      <c r="B118" s="167"/>
      <c r="C118" s="219" t="s">
        <v>115</v>
      </c>
      <c r="D118" s="179"/>
      <c r="E118" s="179"/>
      <c r="F118" s="180"/>
      <c r="G118" s="283"/>
      <c r="I118" s="404"/>
      <c r="J118" s="405">
        <f>ROUND(I118*J126,2)</f>
        <v>0</v>
      </c>
      <c r="M118" s="404"/>
      <c r="N118" s="405">
        <f>ROUND(M118*N126,2)</f>
        <v>0</v>
      </c>
      <c r="P118" s="385"/>
    </row>
    <row r="119" spans="2:16" ht="18.75" customHeight="1">
      <c r="B119" s="167"/>
      <c r="C119" s="219" t="s">
        <v>116</v>
      </c>
      <c r="D119" s="179"/>
      <c r="E119" s="179"/>
      <c r="F119" s="180"/>
      <c r="G119" s="283"/>
      <c r="I119" s="404"/>
      <c r="J119" s="405">
        <f>ROUND(I119*J126,2)</f>
        <v>0</v>
      </c>
      <c r="M119" s="404"/>
      <c r="N119" s="405">
        <f>ROUND(M119*N126,2)</f>
        <v>0</v>
      </c>
      <c r="P119" s="385"/>
    </row>
    <row r="120" spans="2:16" ht="18.75" customHeight="1" thickBot="1">
      <c r="B120" s="167"/>
      <c r="C120" s="219" t="s">
        <v>117</v>
      </c>
      <c r="D120" s="179"/>
      <c r="E120" s="179"/>
      <c r="F120" s="180"/>
      <c r="G120" s="283"/>
      <c r="I120" s="404">
        <v>0.05</v>
      </c>
      <c r="J120" s="405">
        <f>ROUND(I120*J126,2)</f>
        <v>0</v>
      </c>
      <c r="M120" s="404">
        <v>0.05</v>
      </c>
      <c r="N120" s="405">
        <f>ROUND(M120*N126,2)</f>
        <v>0</v>
      </c>
      <c r="P120" s="385"/>
    </row>
    <row r="121" spans="2:16" ht="18.75" customHeight="1" thickBot="1">
      <c r="B121" s="171"/>
      <c r="C121" s="172" t="s">
        <v>42</v>
      </c>
      <c r="D121" s="172"/>
      <c r="E121" s="172"/>
      <c r="F121" s="173"/>
      <c r="G121" s="186"/>
      <c r="I121" s="313">
        <f>SUM(I115:I117)</f>
        <v>0.05</v>
      </c>
      <c r="J121" s="327">
        <f>SUM(J115:J117)</f>
        <v>0</v>
      </c>
      <c r="M121" s="313">
        <f>SUM(M115:M117)</f>
        <v>0.05</v>
      </c>
      <c r="N121" s="327">
        <f>SUM(N115:N117)</f>
        <v>0</v>
      </c>
      <c r="P121" s="385"/>
    </row>
    <row r="122" spans="2:16" ht="18.75" customHeight="1" thickBot="1">
      <c r="B122" s="183"/>
      <c r="C122" s="184"/>
      <c r="D122" s="184"/>
      <c r="E122" s="184"/>
      <c r="F122" s="184"/>
      <c r="G122" s="186"/>
      <c r="I122" s="306"/>
      <c r="J122" s="307"/>
      <c r="M122" s="306"/>
      <c r="N122" s="307"/>
      <c r="P122" s="385"/>
    </row>
    <row r="123" spans="2:16" ht="19.5" customHeight="1" thickBot="1">
      <c r="B123" s="220" t="s">
        <v>118</v>
      </c>
      <c r="C123" s="221"/>
      <c r="D123" s="221"/>
      <c r="E123" s="221"/>
      <c r="F123" s="222"/>
      <c r="G123" s="186"/>
      <c r="I123" s="328" t="s">
        <v>32</v>
      </c>
      <c r="J123" s="329" t="s">
        <v>64</v>
      </c>
      <c r="M123" s="328" t="s">
        <v>32</v>
      </c>
      <c r="N123" s="329" t="s">
        <v>64</v>
      </c>
      <c r="P123" s="385"/>
    </row>
    <row r="124" spans="2:16" ht="19.5" customHeight="1">
      <c r="B124" s="223" t="s">
        <v>34</v>
      </c>
      <c r="C124" s="224" t="s">
        <v>119</v>
      </c>
      <c r="D124" s="225"/>
      <c r="E124" s="225"/>
      <c r="F124" s="226"/>
      <c r="G124" s="287"/>
      <c r="I124" s="330">
        <f>I117</f>
        <v>0.05</v>
      </c>
      <c r="J124" s="331"/>
      <c r="M124" s="330">
        <f>M117</f>
        <v>0.05</v>
      </c>
      <c r="N124" s="331"/>
      <c r="P124" s="385"/>
    </row>
    <row r="125" spans="2:16" ht="19.5" customHeight="1">
      <c r="B125" s="227" t="s">
        <v>11</v>
      </c>
      <c r="C125" s="228" t="s">
        <v>120</v>
      </c>
      <c r="D125" s="229"/>
      <c r="E125" s="229"/>
      <c r="F125" s="230"/>
      <c r="G125" s="287"/>
      <c r="I125" s="332"/>
      <c r="J125" s="333">
        <f>J135+J115+J116</f>
        <v>0</v>
      </c>
      <c r="M125" s="332"/>
      <c r="N125" s="333">
        <f>N135+N115+N116</f>
        <v>0</v>
      </c>
      <c r="P125" s="385"/>
    </row>
    <row r="126" spans="2:16" ht="19.5" customHeight="1" thickBot="1">
      <c r="B126" s="227" t="s">
        <v>13</v>
      </c>
      <c r="C126" s="228" t="s">
        <v>121</v>
      </c>
      <c r="D126" s="229"/>
      <c r="E126" s="229"/>
      <c r="F126" s="230"/>
      <c r="G126" s="287"/>
      <c r="I126" s="332"/>
      <c r="J126" s="333">
        <f>J125/(1-I124)</f>
        <v>0</v>
      </c>
      <c r="M126" s="332"/>
      <c r="N126" s="333">
        <f>N125/(1-M124)</f>
        <v>0</v>
      </c>
      <c r="P126" s="385"/>
    </row>
    <row r="127" spans="2:16" ht="19.5" customHeight="1" thickBot="1">
      <c r="B127" s="231"/>
      <c r="C127" s="232" t="s">
        <v>122</v>
      </c>
      <c r="D127" s="232"/>
      <c r="E127" s="232"/>
      <c r="F127" s="233"/>
      <c r="G127" s="186"/>
      <c r="I127" s="334"/>
      <c r="J127" s="335">
        <f>J126-J125</f>
        <v>0</v>
      </c>
      <c r="M127" s="334"/>
      <c r="N127" s="335">
        <f>N126-N125</f>
        <v>0</v>
      </c>
      <c r="P127" s="385"/>
    </row>
    <row r="128" spans="2:16" ht="19.5" customHeight="1" thickBot="1">
      <c r="B128" s="82"/>
      <c r="C128" s="81"/>
      <c r="D128" s="81"/>
      <c r="E128" s="81"/>
      <c r="F128" s="81"/>
      <c r="G128" s="81"/>
      <c r="I128" s="336"/>
      <c r="J128" s="337"/>
      <c r="M128" s="336"/>
      <c r="N128" s="337"/>
      <c r="P128" s="385"/>
    </row>
    <row r="129" spans="1:16" ht="19.5" customHeight="1" thickBot="1">
      <c r="B129" s="158"/>
      <c r="C129" s="160" t="s">
        <v>123</v>
      </c>
      <c r="D129" s="160"/>
      <c r="E129" s="160"/>
      <c r="F129" s="161"/>
      <c r="G129" s="281"/>
      <c r="I129" s="182" t="s">
        <v>32</v>
      </c>
      <c r="J129" s="216" t="s">
        <v>64</v>
      </c>
      <c r="M129" s="182" t="s">
        <v>32</v>
      </c>
      <c r="N129" s="216" t="s">
        <v>64</v>
      </c>
      <c r="P129" s="385"/>
    </row>
    <row r="130" spans="1:16" ht="19.5" customHeight="1">
      <c r="B130" s="200" t="s">
        <v>34</v>
      </c>
      <c r="C130" s="199" t="s">
        <v>124</v>
      </c>
      <c r="D130" s="198"/>
      <c r="E130" s="198"/>
      <c r="F130" s="197"/>
      <c r="G130" s="283"/>
      <c r="I130" s="259"/>
      <c r="J130" s="213">
        <f>J39</f>
        <v>0</v>
      </c>
      <c r="M130" s="259"/>
      <c r="N130" s="213">
        <f>N39</f>
        <v>0</v>
      </c>
      <c r="P130" s="385"/>
    </row>
    <row r="131" spans="1:16" ht="19.5" customHeight="1">
      <c r="B131" s="177" t="s">
        <v>11</v>
      </c>
      <c r="C131" s="178" t="s">
        <v>125</v>
      </c>
      <c r="D131" s="179"/>
      <c r="E131" s="179"/>
      <c r="F131" s="180"/>
      <c r="G131" s="283"/>
      <c r="I131" s="152"/>
      <c r="J131" s="214">
        <f>J73</f>
        <v>0</v>
      </c>
      <c r="M131" s="152"/>
      <c r="N131" s="214">
        <f>N73</f>
        <v>0</v>
      </c>
      <c r="P131" s="385"/>
    </row>
    <row r="132" spans="1:16" ht="19.5" customHeight="1">
      <c r="B132" s="177" t="s">
        <v>13</v>
      </c>
      <c r="C132" s="178" t="s">
        <v>126</v>
      </c>
      <c r="D132" s="179"/>
      <c r="E132" s="179"/>
      <c r="F132" s="180"/>
      <c r="G132" s="283"/>
      <c r="I132" s="152"/>
      <c r="J132" s="214">
        <f>J83</f>
        <v>0</v>
      </c>
      <c r="M132" s="152"/>
      <c r="N132" s="214">
        <f>N83</f>
        <v>0</v>
      </c>
      <c r="P132" s="385"/>
    </row>
    <row r="133" spans="1:16" ht="19.5" customHeight="1">
      <c r="B133" s="177" t="s">
        <v>15</v>
      </c>
      <c r="C133" s="178" t="s">
        <v>127</v>
      </c>
      <c r="D133" s="179"/>
      <c r="E133" s="179"/>
      <c r="F133" s="180"/>
      <c r="G133" s="283"/>
      <c r="I133" s="152"/>
      <c r="J133" s="214">
        <f>J103</f>
        <v>0</v>
      </c>
      <c r="M133" s="152"/>
      <c r="N133" s="214">
        <f>N103</f>
        <v>0</v>
      </c>
      <c r="P133" s="385"/>
    </row>
    <row r="134" spans="1:16" ht="19.5" customHeight="1" thickBot="1">
      <c r="B134" s="177" t="s">
        <v>20</v>
      </c>
      <c r="C134" s="178" t="s">
        <v>128</v>
      </c>
      <c r="D134" s="179"/>
      <c r="E134" s="179"/>
      <c r="F134" s="180"/>
      <c r="G134" s="283"/>
      <c r="I134" s="152"/>
      <c r="J134" s="214">
        <f>J111</f>
        <v>0</v>
      </c>
      <c r="M134" s="152"/>
      <c r="N134" s="214">
        <f>N111</f>
        <v>0</v>
      </c>
      <c r="P134" s="385"/>
    </row>
    <row r="135" spans="1:16" ht="19.5" customHeight="1" thickBot="1">
      <c r="B135" s="171"/>
      <c r="C135" s="172" t="s">
        <v>129</v>
      </c>
      <c r="D135" s="172"/>
      <c r="E135" s="172"/>
      <c r="F135" s="173"/>
      <c r="G135" s="186"/>
      <c r="I135" s="217"/>
      <c r="J135" s="218">
        <f>ROUND(SUM(J130:J134),2)-0</f>
        <v>0</v>
      </c>
      <c r="M135" s="217"/>
      <c r="N135" s="218">
        <f>ROUND(SUM(N130:N134),2)-0</f>
        <v>0</v>
      </c>
      <c r="P135" s="385"/>
    </row>
    <row r="136" spans="1:16" ht="19.5" customHeight="1" thickBot="1">
      <c r="B136" s="234" t="s">
        <v>18</v>
      </c>
      <c r="C136" s="235" t="s">
        <v>130</v>
      </c>
      <c r="D136" s="174"/>
      <c r="E136" s="174"/>
      <c r="F136" s="175"/>
      <c r="G136" s="283"/>
      <c r="I136" s="260"/>
      <c r="J136" s="261">
        <f>J121</f>
        <v>0</v>
      </c>
      <c r="M136" s="260"/>
      <c r="N136" s="261">
        <f>N121</f>
        <v>0</v>
      </c>
      <c r="P136" s="385"/>
    </row>
    <row r="137" spans="1:16" ht="19.5" customHeight="1" thickBot="1">
      <c r="B137" s="171"/>
      <c r="C137" s="172" t="s">
        <v>131</v>
      </c>
      <c r="D137" s="172"/>
      <c r="E137" s="172"/>
      <c r="F137" s="173"/>
      <c r="G137" s="186"/>
      <c r="I137" s="217"/>
      <c r="J137" s="262">
        <f>J135+J136</f>
        <v>0</v>
      </c>
      <c r="M137" s="217"/>
      <c r="N137" s="262">
        <f>N135+N136</f>
        <v>0</v>
      </c>
      <c r="P137" s="385"/>
    </row>
    <row r="138" spans="1:16" ht="19.5" customHeight="1" thickBot="1">
      <c r="B138" s="82"/>
      <c r="C138" s="81"/>
      <c r="D138" s="81"/>
      <c r="E138" s="81"/>
      <c r="F138" s="81"/>
      <c r="G138" s="81"/>
      <c r="I138" s="135"/>
      <c r="J138" s="258"/>
      <c r="M138" s="135"/>
      <c r="N138" s="258"/>
      <c r="P138" s="385"/>
    </row>
    <row r="139" spans="1:16" ht="46.5" customHeight="1" thickBot="1">
      <c r="B139" s="239">
        <v>3</v>
      </c>
      <c r="C139" s="240" t="s">
        <v>132</v>
      </c>
      <c r="D139" s="241"/>
      <c r="E139" s="241"/>
      <c r="F139" s="242"/>
      <c r="G139" s="266"/>
      <c r="I139" s="472" t="str">
        <f>I10</f>
        <v>Museu Regional de São João del-Rei</v>
      </c>
      <c r="J139" s="473"/>
      <c r="M139" s="472" t="str">
        <f>M10</f>
        <v>Museu Regional de São João del-Rei</v>
      </c>
      <c r="N139" s="473"/>
      <c r="P139" s="385"/>
    </row>
    <row r="140" spans="1:16" ht="21.75" thickBot="1">
      <c r="A140" s="88"/>
      <c r="B140" s="243"/>
      <c r="C140" s="244"/>
      <c r="D140" s="474"/>
      <c r="E140" s="474"/>
      <c r="F140" s="474"/>
      <c r="G140" s="271"/>
      <c r="I140" s="475">
        <f>I22</f>
        <v>0</v>
      </c>
      <c r="J140" s="476"/>
      <c r="M140" s="475">
        <f>M22</f>
        <v>0</v>
      </c>
      <c r="N140" s="476"/>
      <c r="P140" s="385"/>
    </row>
    <row r="141" spans="1:16" ht="48" customHeight="1" thickBot="1">
      <c r="A141" s="85"/>
      <c r="B141" s="467" t="s">
        <v>133</v>
      </c>
      <c r="C141" s="467"/>
      <c r="D141" s="467"/>
      <c r="E141" s="467"/>
      <c r="F141" s="467"/>
      <c r="G141" s="272"/>
      <c r="I141" s="196" t="s">
        <v>134</v>
      </c>
      <c r="J141" s="291" t="s">
        <v>135</v>
      </c>
      <c r="M141" s="196" t="s">
        <v>134</v>
      </c>
      <c r="N141" s="291" t="s">
        <v>135</v>
      </c>
      <c r="P141" s="385"/>
    </row>
    <row r="142" spans="1:16" ht="19.5" customHeight="1" thickBot="1">
      <c r="B142" s="137" t="s">
        <v>136</v>
      </c>
      <c r="C142" s="245"/>
      <c r="D142" s="246"/>
      <c r="E142" s="246"/>
      <c r="F142" s="247"/>
      <c r="G142" s="273"/>
      <c r="I142" s="292">
        <f>J137</f>
        <v>0</v>
      </c>
      <c r="J142" s="293"/>
      <c r="M142" s="292">
        <f>N137</f>
        <v>0</v>
      </c>
      <c r="N142" s="293"/>
      <c r="P142" s="385"/>
    </row>
    <row r="143" spans="1:16" ht="19.5" customHeight="1" thickBot="1">
      <c r="B143" s="248"/>
      <c r="C143" s="249" t="s">
        <v>137</v>
      </c>
      <c r="D143" s="250"/>
      <c r="E143" s="251"/>
      <c r="F143" s="252"/>
      <c r="G143" s="274"/>
      <c r="I143" s="294" t="s">
        <v>138</v>
      </c>
      <c r="J143" s="237">
        <f>I142*I144*2</f>
        <v>0</v>
      </c>
      <c r="M143" s="294" t="s">
        <v>138</v>
      </c>
      <c r="N143" s="237">
        <f>M142*M144*2</f>
        <v>0</v>
      </c>
      <c r="P143" s="385"/>
    </row>
    <row r="144" spans="1:16" ht="19.5" customHeight="1" thickBot="1">
      <c r="B144" s="248"/>
      <c r="C144" s="249" t="s">
        <v>139</v>
      </c>
      <c r="D144" s="250"/>
      <c r="E144" s="251"/>
      <c r="F144" s="252"/>
      <c r="G144" s="274"/>
      <c r="I144" s="295">
        <v>4</v>
      </c>
      <c r="J144" s="237">
        <f>J143*12</f>
        <v>0</v>
      </c>
      <c r="M144" s="295">
        <v>1</v>
      </c>
      <c r="N144" s="237">
        <f>N143*12</f>
        <v>0</v>
      </c>
      <c r="P144" s="385"/>
    </row>
    <row r="145" spans="1:16" ht="19.5" customHeight="1" thickBot="1">
      <c r="A145" s="87"/>
      <c r="B145" s="253"/>
      <c r="C145" s="254" t="s">
        <v>140</v>
      </c>
      <c r="D145" s="255"/>
      <c r="E145" s="256"/>
      <c r="F145" s="257"/>
      <c r="G145" s="275"/>
      <c r="I145" s="296"/>
      <c r="J145" s="238">
        <f>ROUND(I142/30,2)</f>
        <v>0</v>
      </c>
      <c r="M145" s="296"/>
      <c r="N145" s="238">
        <f>ROUND(M142/30,2)</f>
        <v>0</v>
      </c>
      <c r="P145" s="385"/>
    </row>
    <row r="146" spans="1:16" ht="19.5" customHeight="1">
      <c r="B146" s="125"/>
      <c r="C146" s="126"/>
      <c r="D146" s="126"/>
      <c r="E146" s="126"/>
      <c r="F146" s="126"/>
      <c r="G146" s="126"/>
    </row>
    <row r="147" spans="1:16">
      <c r="I147" s="454" t="str">
        <f>M10</f>
        <v>Museu Regional de São João del-Rei</v>
      </c>
      <c r="J147" s="454"/>
      <c r="K147" s="454"/>
      <c r="L147" s="454"/>
      <c r="M147" s="454"/>
      <c r="N147" s="454"/>
      <c r="O147" s="454"/>
    </row>
    <row r="148" spans="1:16">
      <c r="I148" s="438" t="s">
        <v>141</v>
      </c>
      <c r="J148" s="438"/>
      <c r="K148" s="438"/>
      <c r="L148" s="438"/>
      <c r="M148" s="438"/>
      <c r="N148" s="438"/>
      <c r="O148" s="438"/>
    </row>
    <row r="149" spans="1:16">
      <c r="I149" s="438" t="s">
        <v>17</v>
      </c>
      <c r="J149" s="438"/>
      <c r="K149" s="438"/>
      <c r="L149" s="438"/>
      <c r="M149" s="438"/>
      <c r="N149" s="438"/>
      <c r="O149" s="438"/>
    </row>
    <row r="150" spans="1:16">
      <c r="I150" s="438" t="s">
        <v>142</v>
      </c>
      <c r="J150" s="438"/>
      <c r="K150" s="438"/>
      <c r="L150" s="438"/>
      <c r="M150" s="438"/>
      <c r="N150" s="438"/>
      <c r="O150" s="438"/>
    </row>
    <row r="151" spans="1:16" ht="53.25" customHeight="1">
      <c r="I151" s="423" t="s">
        <v>143</v>
      </c>
      <c r="J151" s="423"/>
      <c r="K151" s="423"/>
      <c r="L151" s="423" t="s">
        <v>144</v>
      </c>
      <c r="M151" s="423" t="s">
        <v>63</v>
      </c>
      <c r="N151" s="423" t="s">
        <v>145</v>
      </c>
      <c r="O151" s="423" t="s">
        <v>146</v>
      </c>
    </row>
    <row r="152" spans="1:16">
      <c r="I152" s="423" t="s">
        <v>147</v>
      </c>
      <c r="J152" s="423"/>
      <c r="K152" s="423"/>
      <c r="L152" s="424">
        <f>I144</f>
        <v>4</v>
      </c>
      <c r="M152" s="425">
        <f>I142*2</f>
        <v>0</v>
      </c>
      <c r="N152" s="425">
        <f>M152*L152</f>
        <v>0</v>
      </c>
      <c r="O152" s="425">
        <f>N152*12</f>
        <v>0</v>
      </c>
    </row>
    <row r="153" spans="1:16">
      <c r="I153" s="423" t="s">
        <v>148</v>
      </c>
      <c r="J153" s="423"/>
      <c r="K153" s="423"/>
      <c r="L153" s="424">
        <f>M144</f>
        <v>1</v>
      </c>
      <c r="M153" s="425">
        <f>M142*2</f>
        <v>0</v>
      </c>
      <c r="N153" s="425">
        <f>M153*L153</f>
        <v>0</v>
      </c>
      <c r="O153" s="425">
        <f>N153*12</f>
        <v>0</v>
      </c>
    </row>
    <row r="154" spans="1:16">
      <c r="I154" s="439" t="s">
        <v>149</v>
      </c>
      <c r="J154" s="440"/>
      <c r="K154" s="440"/>
      <c r="L154" s="441">
        <f>N152+N153</f>
        <v>0</v>
      </c>
      <c r="M154" s="441"/>
      <c r="N154" s="441"/>
      <c r="O154" s="441"/>
    </row>
    <row r="155" spans="1:16">
      <c r="I155" s="442" t="s">
        <v>150</v>
      </c>
      <c r="J155" s="443"/>
      <c r="K155" s="443"/>
      <c r="L155" s="441">
        <f>O152+O153</f>
        <v>0</v>
      </c>
      <c r="M155" s="441"/>
      <c r="N155" s="441"/>
      <c r="O155" s="441"/>
    </row>
    <row r="157" spans="1:16">
      <c r="B157" s="428" t="s">
        <v>151</v>
      </c>
      <c r="C157" s="429" t="s">
        <v>152</v>
      </c>
      <c r="D157" s="429"/>
      <c r="E157" s="429"/>
      <c r="F157" s="429"/>
      <c r="G157" s="429"/>
      <c r="H157" s="429"/>
    </row>
    <row r="158" spans="1:16" ht="96">
      <c r="B158" s="423" t="s">
        <v>153</v>
      </c>
      <c r="C158" s="423" t="s">
        <v>154</v>
      </c>
      <c r="D158" s="423" t="s">
        <v>144</v>
      </c>
      <c r="E158" s="423" t="s">
        <v>155</v>
      </c>
      <c r="F158" s="423" t="s">
        <v>156</v>
      </c>
      <c r="G158" s="423" t="s">
        <v>157</v>
      </c>
      <c r="H158" s="423" t="s">
        <v>158</v>
      </c>
    </row>
    <row r="159" spans="1:16">
      <c r="B159" s="430"/>
      <c r="C159" s="431"/>
      <c r="D159" s="431"/>
      <c r="E159" s="431"/>
      <c r="F159" s="432"/>
      <c r="G159" s="432"/>
      <c r="H159" s="432"/>
    </row>
    <row r="160" spans="1:16">
      <c r="B160" s="430"/>
      <c r="C160" s="431"/>
      <c r="D160" s="431"/>
      <c r="E160" s="431"/>
      <c r="F160" s="432"/>
      <c r="G160" s="432"/>
      <c r="H160" s="432"/>
    </row>
    <row r="161" spans="2:8">
      <c r="B161" s="430"/>
      <c r="C161" s="431"/>
      <c r="D161" s="431"/>
      <c r="E161" s="431"/>
      <c r="F161" s="432"/>
      <c r="G161" s="432"/>
      <c r="H161" s="432"/>
    </row>
    <row r="162" spans="2:8">
      <c r="B162" s="430"/>
      <c r="C162" s="431"/>
      <c r="D162" s="431"/>
      <c r="E162" s="431"/>
      <c r="F162" s="432"/>
      <c r="G162" s="432"/>
      <c r="H162" s="432"/>
    </row>
    <row r="163" spans="2:8">
      <c r="B163" s="430"/>
      <c r="C163" s="431"/>
      <c r="D163" s="431"/>
      <c r="E163" s="431"/>
      <c r="F163" s="432"/>
      <c r="G163" s="432"/>
      <c r="H163" s="432"/>
    </row>
    <row r="164" spans="2:8">
      <c r="B164" s="430"/>
      <c r="C164" s="431"/>
      <c r="D164" s="431"/>
      <c r="E164" s="431"/>
      <c r="F164" s="432"/>
      <c r="G164" s="432"/>
      <c r="H164" s="432"/>
    </row>
    <row r="165" spans="2:8">
      <c r="B165" s="430"/>
      <c r="C165" s="431"/>
      <c r="D165" s="431"/>
      <c r="E165" s="431"/>
      <c r="F165" s="432"/>
      <c r="G165" s="432"/>
      <c r="H165" s="432"/>
    </row>
    <row r="166" spans="2:8">
      <c r="B166" s="435" t="s">
        <v>159</v>
      </c>
      <c r="C166" s="436"/>
      <c r="D166" s="436"/>
      <c r="E166" s="436"/>
      <c r="F166" s="436"/>
      <c r="G166" s="437"/>
      <c r="H166" s="434" t="s">
        <v>160</v>
      </c>
    </row>
    <row r="167" spans="2:8">
      <c r="B167" s="435" t="s">
        <v>161</v>
      </c>
      <c r="C167" s="436"/>
      <c r="D167" s="436"/>
      <c r="E167" s="436"/>
      <c r="F167" s="436"/>
      <c r="G167" s="437"/>
      <c r="H167" s="434">
        <f>(L152+L153)*2</f>
        <v>10</v>
      </c>
    </row>
    <row r="168" spans="2:8">
      <c r="B168" s="435" t="s">
        <v>162</v>
      </c>
      <c r="C168" s="436"/>
      <c r="D168" s="436"/>
      <c r="E168" s="436"/>
      <c r="F168" s="436"/>
      <c r="G168" s="437"/>
      <c r="H168" s="434" t="e">
        <f>H166/H167</f>
        <v>#VALUE!</v>
      </c>
    </row>
    <row r="169" spans="2:8">
      <c r="B169" s="426"/>
      <c r="C169" s="427"/>
      <c r="D169" s="427"/>
      <c r="E169" s="427"/>
    </row>
    <row r="170" spans="2:8">
      <c r="B170" s="426"/>
      <c r="C170" s="427"/>
      <c r="D170" s="427"/>
      <c r="E170" s="427"/>
    </row>
    <row r="171" spans="2:8">
      <c r="B171" s="426"/>
      <c r="C171" s="427"/>
      <c r="D171" s="427"/>
      <c r="E171" s="427"/>
    </row>
    <row r="172" spans="2:8">
      <c r="B172" s="428" t="s">
        <v>163</v>
      </c>
      <c r="C172" s="429" t="s">
        <v>164</v>
      </c>
      <c r="D172" s="429"/>
      <c r="E172" s="429"/>
      <c r="F172" s="429"/>
      <c r="G172" s="429"/>
      <c r="H172" s="429"/>
    </row>
    <row r="173" spans="2:8" ht="96">
      <c r="B173" s="423" t="s">
        <v>153</v>
      </c>
      <c r="C173" s="423" t="s">
        <v>154</v>
      </c>
      <c r="D173" s="423" t="s">
        <v>144</v>
      </c>
      <c r="E173" s="423" t="s">
        <v>155</v>
      </c>
      <c r="F173" s="423" t="s">
        <v>156</v>
      </c>
      <c r="G173" s="423" t="s">
        <v>157</v>
      </c>
      <c r="H173" s="423" t="s">
        <v>158</v>
      </c>
    </row>
    <row r="174" spans="2:8">
      <c r="B174" s="433"/>
      <c r="C174" s="432"/>
      <c r="D174" s="432"/>
      <c r="E174" s="432"/>
      <c r="F174" s="432"/>
      <c r="G174" s="432"/>
      <c r="H174" s="432"/>
    </row>
    <row r="175" spans="2:8">
      <c r="B175" s="433"/>
      <c r="C175" s="432"/>
      <c r="D175" s="432"/>
      <c r="E175" s="432"/>
      <c r="F175" s="432"/>
      <c r="G175" s="432"/>
      <c r="H175" s="432"/>
    </row>
    <row r="176" spans="2:8">
      <c r="B176" s="433"/>
      <c r="C176" s="432"/>
      <c r="D176" s="432"/>
      <c r="E176" s="432"/>
      <c r="F176" s="432"/>
      <c r="G176" s="432"/>
      <c r="H176" s="432"/>
    </row>
    <row r="177" spans="2:8">
      <c r="B177" s="433"/>
      <c r="C177" s="432"/>
      <c r="D177" s="432"/>
      <c r="E177" s="432"/>
      <c r="F177" s="432"/>
      <c r="G177" s="432"/>
      <c r="H177" s="432"/>
    </row>
    <row r="178" spans="2:8">
      <c r="B178" s="433"/>
      <c r="C178" s="432"/>
      <c r="D178" s="432"/>
      <c r="E178" s="432"/>
      <c r="F178" s="432"/>
      <c r="G178" s="432"/>
      <c r="H178" s="432"/>
    </row>
    <row r="179" spans="2:8">
      <c r="B179" s="433"/>
      <c r="C179" s="432"/>
      <c r="D179" s="432"/>
      <c r="E179" s="432"/>
      <c r="F179" s="432"/>
      <c r="G179" s="432"/>
      <c r="H179" s="432"/>
    </row>
    <row r="180" spans="2:8">
      <c r="B180" s="433"/>
      <c r="C180" s="432"/>
      <c r="D180" s="432"/>
      <c r="E180" s="432"/>
      <c r="F180" s="432"/>
      <c r="G180" s="432"/>
      <c r="H180" s="432"/>
    </row>
    <row r="181" spans="2:8">
      <c r="B181" s="435" t="s">
        <v>159</v>
      </c>
      <c r="C181" s="436"/>
      <c r="D181" s="436"/>
      <c r="E181" s="436"/>
      <c r="F181" s="436"/>
      <c r="G181" s="437"/>
      <c r="H181" s="434" t="s">
        <v>160</v>
      </c>
    </row>
    <row r="182" spans="2:8">
      <c r="B182" s="435" t="s">
        <v>161</v>
      </c>
      <c r="C182" s="436"/>
      <c r="D182" s="436"/>
      <c r="E182" s="436"/>
      <c r="F182" s="436"/>
      <c r="G182" s="437"/>
      <c r="H182" s="434">
        <f>(L152+L153)*2</f>
        <v>10</v>
      </c>
    </row>
    <row r="183" spans="2:8">
      <c r="B183" s="435" t="s">
        <v>162</v>
      </c>
      <c r="C183" s="436"/>
      <c r="D183" s="436"/>
      <c r="E183" s="436"/>
      <c r="F183" s="436"/>
      <c r="G183" s="437"/>
      <c r="H183" s="434" t="e">
        <f>H181/H182</f>
        <v>#VALUE!</v>
      </c>
    </row>
  </sheetData>
  <mergeCells count="31">
    <mergeCell ref="B2:F2"/>
    <mergeCell ref="B4:C4"/>
    <mergeCell ref="B9:F9"/>
    <mergeCell ref="I10:J11"/>
    <mergeCell ref="M10:N11"/>
    <mergeCell ref="B12:F13"/>
    <mergeCell ref="I12:J13"/>
    <mergeCell ref="M12:N13"/>
    <mergeCell ref="I147:O147"/>
    <mergeCell ref="I148:O148"/>
    <mergeCell ref="B141:F141"/>
    <mergeCell ref="I29:J29"/>
    <mergeCell ref="M29:N29"/>
    <mergeCell ref="C95:F95"/>
    <mergeCell ref="I139:J139"/>
    <mergeCell ref="M139:N139"/>
    <mergeCell ref="D140:F140"/>
    <mergeCell ref="I140:J140"/>
    <mergeCell ref="M140:N140"/>
    <mergeCell ref="I149:O149"/>
    <mergeCell ref="I150:O150"/>
    <mergeCell ref="I154:K154"/>
    <mergeCell ref="L154:O154"/>
    <mergeCell ref="I155:K155"/>
    <mergeCell ref="L155:O155"/>
    <mergeCell ref="B183:G183"/>
    <mergeCell ref="B166:G166"/>
    <mergeCell ref="B167:G167"/>
    <mergeCell ref="B168:G168"/>
    <mergeCell ref="B181:G181"/>
    <mergeCell ref="B182:G182"/>
  </mergeCells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D265B-DE89-4F48-A2B7-13D757416DE0}">
  <sheetPr>
    <tabColor rgb="FF92D050"/>
    <pageSetUpPr fitToPage="1"/>
  </sheetPr>
  <dimension ref="A1:U183"/>
  <sheetViews>
    <sheetView topLeftCell="A153" zoomScale="130" zoomScaleNormal="130" workbookViewId="0">
      <selection activeCell="H183" sqref="B157:H183"/>
    </sheetView>
  </sheetViews>
  <sheetFormatPr defaultRowHeight="15"/>
  <cols>
    <col min="1" max="1" width="5.140625" style="80" customWidth="1"/>
    <col min="2" max="2" width="21.7109375" style="83" customWidth="1"/>
    <col min="3" max="3" width="63.7109375" style="80" customWidth="1"/>
    <col min="4" max="4" width="19.85546875" style="80" customWidth="1"/>
    <col min="5" max="5" width="21" style="80" customWidth="1"/>
    <col min="6" max="6" width="17.5703125" style="80" customWidth="1"/>
    <col min="7" max="7" width="8.42578125" style="80" customWidth="1"/>
    <col min="8" max="8" width="16.5703125" style="79" customWidth="1"/>
    <col min="9" max="9" width="18.5703125" style="78" customWidth="1"/>
    <col min="10" max="10" width="18.42578125" style="78" customWidth="1"/>
    <col min="11" max="11" width="2.140625" style="78" customWidth="1"/>
    <col min="12" max="12" width="6" style="78" customWidth="1"/>
    <col min="13" max="14" width="16" style="78" customWidth="1"/>
    <col min="15" max="15" width="26" style="78" customWidth="1"/>
    <col min="16" max="16" width="22.85546875" style="415" customWidth="1"/>
    <col min="17" max="17" width="1.85546875" style="78" customWidth="1"/>
    <col min="18" max="22" width="9.140625" style="78" customWidth="1"/>
    <col min="23" max="16384" width="9.140625" style="78"/>
  </cols>
  <sheetData>
    <row r="1" spans="1:14" ht="15.75" thickBot="1"/>
    <row r="2" spans="1:14" ht="28.5" thickBot="1">
      <c r="B2" s="455" t="s">
        <v>0</v>
      </c>
      <c r="C2" s="456"/>
      <c r="D2" s="456"/>
      <c r="E2" s="456"/>
      <c r="F2" s="457"/>
      <c r="G2" s="276"/>
    </row>
    <row r="3" spans="1:14" ht="28.5" thickBot="1">
      <c r="B3" s="84"/>
      <c r="C3" s="84"/>
      <c r="D3" s="84"/>
      <c r="E3" s="84"/>
      <c r="F3" s="84"/>
      <c r="G3" s="84"/>
    </row>
    <row r="4" spans="1:14" ht="16.5" thickBot="1">
      <c r="B4" s="458" t="s">
        <v>1</v>
      </c>
      <c r="C4" s="459"/>
      <c r="D4" s="89"/>
      <c r="E4" s="89"/>
      <c r="F4" s="89"/>
      <c r="G4" s="89"/>
    </row>
    <row r="5" spans="1:14">
      <c r="B5" s="95" t="s">
        <v>2</v>
      </c>
      <c r="C5" s="96"/>
      <c r="D5" s="89"/>
      <c r="E5" s="89"/>
      <c r="F5" s="89"/>
      <c r="G5" s="89"/>
    </row>
    <row r="6" spans="1:14" ht="15.75" thickBot="1">
      <c r="B6" s="90"/>
      <c r="C6" s="91"/>
      <c r="D6" s="89"/>
      <c r="E6" s="89"/>
      <c r="F6" s="89"/>
      <c r="G6" s="89"/>
    </row>
    <row r="7" spans="1:14" ht="15.75" thickBot="1">
      <c r="B7" s="92"/>
      <c r="C7" s="89"/>
      <c r="D7" s="89"/>
      <c r="E7" s="89"/>
      <c r="F7" s="89"/>
      <c r="G7" s="89"/>
    </row>
    <row r="8" spans="1:14" ht="15.75" thickBot="1">
      <c r="B8" s="97" t="s">
        <v>3</v>
      </c>
      <c r="C8" s="93"/>
      <c r="D8" s="93"/>
      <c r="E8" s="93"/>
      <c r="F8" s="94"/>
      <c r="G8" s="277"/>
    </row>
    <row r="9" spans="1:14" ht="24" thickBot="1">
      <c r="B9" s="460" t="s">
        <v>4</v>
      </c>
      <c r="C9" s="461"/>
      <c r="D9" s="461"/>
      <c r="E9" s="461"/>
      <c r="F9" s="462"/>
      <c r="G9" s="278"/>
      <c r="I9" s="106"/>
      <c r="J9" s="106"/>
    </row>
    <row r="10" spans="1:14" ht="15" customHeight="1">
      <c r="B10" s="78"/>
      <c r="C10" s="78"/>
      <c r="D10" s="78"/>
      <c r="E10" s="78"/>
      <c r="F10" s="78"/>
      <c r="G10" s="78"/>
      <c r="I10" s="463" t="s">
        <v>165</v>
      </c>
      <c r="J10" s="464"/>
      <c r="M10" s="463" t="s">
        <v>165</v>
      </c>
      <c r="N10" s="464"/>
    </row>
    <row r="11" spans="1:14" ht="24.75" customHeight="1" thickBot="1">
      <c r="A11" s="85"/>
      <c r="B11" s="86"/>
      <c r="C11" s="85"/>
      <c r="D11" s="85"/>
      <c r="E11" s="85"/>
      <c r="F11" s="85"/>
      <c r="G11" s="85"/>
      <c r="I11" s="465"/>
      <c r="J11" s="466"/>
      <c r="M11" s="465"/>
      <c r="N11" s="466"/>
    </row>
    <row r="12" spans="1:14" ht="15.75" customHeight="1">
      <c r="A12" s="87"/>
      <c r="B12" s="444" t="s">
        <v>6</v>
      </c>
      <c r="C12" s="445"/>
      <c r="D12" s="445"/>
      <c r="E12" s="445"/>
      <c r="F12" s="446"/>
      <c r="G12" s="279"/>
      <c r="I12" s="450" t="s">
        <v>7</v>
      </c>
      <c r="J12" s="451"/>
      <c r="M12" s="450" t="s">
        <v>8</v>
      </c>
      <c r="N12" s="451"/>
    </row>
    <row r="13" spans="1:14" ht="29.25" customHeight="1" thickBot="1">
      <c r="B13" s="447"/>
      <c r="C13" s="448"/>
      <c r="D13" s="448"/>
      <c r="E13" s="448"/>
      <c r="F13" s="449"/>
      <c r="G13" s="279"/>
      <c r="I13" s="452"/>
      <c r="J13" s="453"/>
      <c r="M13" s="452"/>
      <c r="N13" s="453"/>
    </row>
    <row r="14" spans="1:14" ht="18" customHeight="1">
      <c r="B14" s="98" t="s">
        <v>9</v>
      </c>
      <c r="C14" s="99" t="s">
        <v>10</v>
      </c>
      <c r="D14" s="100"/>
      <c r="E14" s="100"/>
      <c r="F14" s="101"/>
      <c r="G14" s="263"/>
      <c r="I14" s="341"/>
      <c r="J14" s="342"/>
      <c r="M14" s="341"/>
      <c r="N14" s="342"/>
    </row>
    <row r="15" spans="1:14" ht="18" customHeight="1">
      <c r="B15" s="98" t="s">
        <v>11</v>
      </c>
      <c r="C15" s="99" t="s">
        <v>12</v>
      </c>
      <c r="D15" s="100"/>
      <c r="E15" s="100"/>
      <c r="F15" s="101"/>
      <c r="G15" s="263"/>
      <c r="I15" s="343"/>
      <c r="J15" s="344"/>
      <c r="M15" s="343"/>
      <c r="N15" s="344"/>
    </row>
    <row r="16" spans="1:14" ht="18" customHeight="1">
      <c r="B16" s="98" t="s">
        <v>13</v>
      </c>
      <c r="C16" s="99" t="s">
        <v>14</v>
      </c>
      <c r="D16" s="100"/>
      <c r="E16" s="100"/>
      <c r="F16" s="101"/>
      <c r="G16" s="263"/>
      <c r="I16" s="343"/>
      <c r="J16" s="344"/>
      <c r="M16" s="343"/>
      <c r="N16" s="344"/>
    </row>
    <row r="17" spans="1:16" ht="18" customHeight="1">
      <c r="B17" s="98" t="s">
        <v>15</v>
      </c>
      <c r="C17" s="99" t="s">
        <v>16</v>
      </c>
      <c r="D17" s="100"/>
      <c r="E17" s="100"/>
      <c r="F17" s="101"/>
      <c r="G17" s="263"/>
      <c r="I17" s="422" t="s">
        <v>17</v>
      </c>
      <c r="J17" s="344"/>
      <c r="M17" s="422" t="s">
        <v>17</v>
      </c>
      <c r="N17" s="344"/>
    </row>
    <row r="18" spans="1:16" ht="18" customHeight="1">
      <c r="B18" s="98" t="s">
        <v>18</v>
      </c>
      <c r="C18" s="99" t="s">
        <v>19</v>
      </c>
      <c r="D18" s="100"/>
      <c r="E18" s="100"/>
      <c r="F18" s="101"/>
      <c r="G18" s="263"/>
      <c r="I18" s="343"/>
      <c r="J18" s="344"/>
      <c r="M18" s="343"/>
      <c r="N18" s="344"/>
    </row>
    <row r="19" spans="1:16" ht="18" customHeight="1" thickBot="1">
      <c r="B19" s="102" t="s">
        <v>20</v>
      </c>
      <c r="C19" s="103" t="s">
        <v>21</v>
      </c>
      <c r="D19" s="104"/>
      <c r="E19" s="104"/>
      <c r="F19" s="105"/>
      <c r="G19" s="263"/>
      <c r="I19" s="345">
        <v>12</v>
      </c>
      <c r="J19" s="346"/>
      <c r="M19" s="345">
        <v>12</v>
      </c>
      <c r="N19" s="346"/>
    </row>
    <row r="20" spans="1:16" ht="18" customHeight="1" thickBot="1">
      <c r="I20" s="1"/>
      <c r="J20" s="1"/>
      <c r="K20" s="297"/>
      <c r="M20" s="1"/>
      <c r="N20" s="1"/>
    </row>
    <row r="21" spans="1:16" ht="18" customHeight="1" thickBot="1">
      <c r="B21" s="107" t="s">
        <v>22</v>
      </c>
      <c r="C21" s="108"/>
      <c r="D21" s="108"/>
      <c r="E21" s="108"/>
      <c r="F21" s="109"/>
      <c r="G21" s="264"/>
      <c r="I21" s="347"/>
      <c r="J21" s="348"/>
      <c r="K21" s="297"/>
      <c r="M21" s="347"/>
      <c r="N21" s="348"/>
    </row>
    <row r="22" spans="1:16" ht="15.75" customHeight="1">
      <c r="B22" s="111" t="s">
        <v>23</v>
      </c>
      <c r="C22" s="112"/>
      <c r="D22" s="112"/>
      <c r="E22" s="112"/>
      <c r="F22" s="113"/>
      <c r="G22" s="265"/>
      <c r="I22" s="343"/>
      <c r="J22" s="344"/>
      <c r="K22" s="297"/>
      <c r="M22" s="343"/>
      <c r="N22" s="344"/>
    </row>
    <row r="23" spans="1:16" ht="15.75" thickBot="1">
      <c r="B23" s="114" t="s">
        <v>24</v>
      </c>
      <c r="C23" s="115"/>
      <c r="D23" s="115"/>
      <c r="E23" s="115"/>
      <c r="F23" s="116"/>
      <c r="G23" s="265"/>
      <c r="I23" s="349"/>
      <c r="J23" s="350"/>
      <c r="K23" s="297"/>
      <c r="M23" s="349"/>
      <c r="N23" s="350"/>
    </row>
    <row r="24" spans="1:16" ht="18" customHeight="1">
      <c r="B24" s="117">
        <v>1</v>
      </c>
      <c r="C24" s="118" t="s">
        <v>25</v>
      </c>
      <c r="D24" s="119"/>
      <c r="E24" s="119"/>
      <c r="F24" s="120"/>
      <c r="G24" s="265"/>
      <c r="I24" s="351"/>
      <c r="J24" s="344"/>
      <c r="K24" s="297"/>
      <c r="M24" s="351"/>
      <c r="N24" s="344"/>
    </row>
    <row r="25" spans="1:16" ht="18" customHeight="1">
      <c r="B25" s="117">
        <v>3</v>
      </c>
      <c r="C25" s="118" t="s">
        <v>26</v>
      </c>
      <c r="D25" s="121"/>
      <c r="E25" s="119"/>
      <c r="F25" s="120"/>
      <c r="G25" s="265"/>
      <c r="I25" s="389"/>
      <c r="J25" s="350"/>
      <c r="K25" s="297"/>
      <c r="M25" s="389"/>
      <c r="N25" s="390"/>
      <c r="O25" s="391"/>
    </row>
    <row r="26" spans="1:16" ht="18" customHeight="1" thickBot="1">
      <c r="B26" s="122">
        <v>5</v>
      </c>
      <c r="C26" s="123" t="s">
        <v>27</v>
      </c>
      <c r="D26" s="124"/>
      <c r="E26" s="115"/>
      <c r="F26" s="116"/>
      <c r="G26" s="265"/>
      <c r="I26" s="352"/>
      <c r="J26" s="346"/>
      <c r="K26" s="297"/>
      <c r="M26" s="352"/>
      <c r="N26" s="346"/>
    </row>
    <row r="27" spans="1:16" ht="18" customHeight="1" thickBot="1">
      <c r="B27" s="125"/>
      <c r="C27" s="126"/>
      <c r="D27" s="127"/>
      <c r="E27" s="126"/>
      <c r="F27" s="126"/>
      <c r="G27" s="126"/>
      <c r="I27" s="1"/>
      <c r="J27" s="339"/>
      <c r="K27" s="297"/>
      <c r="M27" s="1"/>
      <c r="N27" s="339"/>
    </row>
    <row r="28" spans="1:16" ht="19.5" customHeight="1" thickBot="1">
      <c r="B28" s="128" t="s">
        <v>28</v>
      </c>
      <c r="C28" s="129" t="s">
        <v>29</v>
      </c>
      <c r="D28" s="130"/>
      <c r="E28" s="130"/>
      <c r="F28" s="131"/>
      <c r="G28" s="266"/>
      <c r="I28" s="376"/>
      <c r="J28" s="377"/>
      <c r="K28" s="297"/>
      <c r="M28" s="376"/>
      <c r="N28" s="377"/>
    </row>
    <row r="29" spans="1:16" ht="15.75" customHeight="1" thickBot="1">
      <c r="A29" s="85"/>
      <c r="B29" s="132"/>
      <c r="C29" s="133"/>
      <c r="D29" s="134"/>
      <c r="E29" s="133"/>
      <c r="F29" s="133"/>
      <c r="G29" s="133"/>
      <c r="I29" s="468" t="str">
        <f>I10</f>
        <v>Museu Regional Casa dos Ottoni</v>
      </c>
      <c r="J29" s="468"/>
      <c r="M29" s="468" t="str">
        <f>M10</f>
        <v>Museu Regional Casa dos Ottoni</v>
      </c>
      <c r="N29" s="468"/>
    </row>
    <row r="30" spans="1:16" ht="16.5" thickBot="1">
      <c r="B30" s="154" t="s">
        <v>30</v>
      </c>
      <c r="C30" s="155" t="s">
        <v>31</v>
      </c>
      <c r="D30" s="156"/>
      <c r="E30" s="156"/>
      <c r="F30" s="157"/>
      <c r="G30" s="280"/>
      <c r="I30" s="290"/>
      <c r="J30" s="340"/>
      <c r="M30" s="290"/>
      <c r="N30" s="340"/>
    </row>
    <row r="31" spans="1:16" ht="18.75" customHeight="1" thickBot="1">
      <c r="A31" s="83"/>
      <c r="B31" s="158">
        <v>1</v>
      </c>
      <c r="C31" s="159" t="s">
        <v>31</v>
      </c>
      <c r="D31" s="160"/>
      <c r="E31" s="160"/>
      <c r="F31" s="161"/>
      <c r="G31" s="281"/>
      <c r="I31" s="353" t="s">
        <v>32</v>
      </c>
      <c r="J31" s="354" t="s">
        <v>33</v>
      </c>
      <c r="M31" s="353" t="s">
        <v>32</v>
      </c>
      <c r="N31" s="354" t="s">
        <v>33</v>
      </c>
    </row>
    <row r="32" spans="1:16" ht="18.75" customHeight="1">
      <c r="B32" s="137" t="s">
        <v>34</v>
      </c>
      <c r="C32" s="138" t="s">
        <v>35</v>
      </c>
      <c r="D32" s="139"/>
      <c r="E32" s="139"/>
      <c r="F32" s="140"/>
      <c r="G32" s="267"/>
      <c r="I32" s="355"/>
      <c r="J32" s="356">
        <f>I25</f>
        <v>0</v>
      </c>
      <c r="M32" s="355"/>
      <c r="N32" s="356">
        <f>M25</f>
        <v>0</v>
      </c>
      <c r="P32" s="385"/>
    </row>
    <row r="33" spans="2:21" ht="18.75" customHeight="1">
      <c r="B33" s="141" t="s">
        <v>11</v>
      </c>
      <c r="C33" s="118" t="s">
        <v>36</v>
      </c>
      <c r="D33" s="126"/>
      <c r="E33" s="126"/>
      <c r="F33" s="142"/>
      <c r="G33" s="268"/>
      <c r="I33" s="357"/>
      <c r="J33" s="358"/>
      <c r="M33" s="357"/>
      <c r="N33" s="358"/>
      <c r="P33" s="385"/>
    </row>
    <row r="34" spans="2:21" ht="18.75" customHeight="1">
      <c r="B34" s="141" t="s">
        <v>13</v>
      </c>
      <c r="C34" s="118" t="s">
        <v>37</v>
      </c>
      <c r="D34" s="143"/>
      <c r="E34" s="126"/>
      <c r="F34" s="144"/>
      <c r="G34" s="269"/>
      <c r="I34" s="357"/>
      <c r="J34" s="359"/>
      <c r="M34" s="357"/>
      <c r="N34" s="359"/>
      <c r="P34" s="385"/>
    </row>
    <row r="35" spans="2:21" ht="18.75" customHeight="1">
      <c r="B35" s="141" t="s">
        <v>15</v>
      </c>
      <c r="C35" s="118" t="s">
        <v>38</v>
      </c>
      <c r="D35" s="126"/>
      <c r="E35" s="126"/>
      <c r="F35" s="145"/>
      <c r="G35" s="267"/>
      <c r="I35" s="393"/>
      <c r="J35" s="394"/>
      <c r="M35" s="393"/>
      <c r="N35" s="394"/>
      <c r="P35" s="385"/>
    </row>
    <row r="36" spans="2:21" ht="18.75" customHeight="1">
      <c r="B36" s="141" t="s">
        <v>20</v>
      </c>
      <c r="C36" s="118" t="s">
        <v>39</v>
      </c>
      <c r="D36" s="126"/>
      <c r="E36" s="126"/>
      <c r="F36" s="145"/>
      <c r="G36" s="267"/>
      <c r="I36" s="395"/>
      <c r="J36" s="396"/>
      <c r="M36" s="395"/>
      <c r="N36" s="396"/>
      <c r="P36" s="385"/>
    </row>
    <row r="37" spans="2:21" ht="18.75" customHeight="1">
      <c r="B37" s="141" t="s">
        <v>18</v>
      </c>
      <c r="C37" s="118" t="s">
        <v>40</v>
      </c>
      <c r="D37" s="126"/>
      <c r="E37" s="126"/>
      <c r="F37" s="142"/>
      <c r="G37" s="268"/>
      <c r="I37" s="338"/>
      <c r="J37" s="359"/>
      <c r="M37" s="338"/>
      <c r="N37" s="359"/>
      <c r="P37" s="385"/>
    </row>
    <row r="38" spans="2:21" ht="18.75" customHeight="1" thickBot="1">
      <c r="B38" s="146" t="s">
        <v>41</v>
      </c>
      <c r="C38" s="123" t="s">
        <v>40</v>
      </c>
      <c r="D38" s="147"/>
      <c r="E38" s="147"/>
      <c r="F38" s="148"/>
      <c r="G38" s="270"/>
      <c r="I38" s="360"/>
      <c r="J38" s="361"/>
      <c r="M38" s="360"/>
      <c r="N38" s="361"/>
      <c r="P38" s="385"/>
    </row>
    <row r="39" spans="2:21" ht="18.75" customHeight="1" thickBot="1">
      <c r="B39" s="149"/>
      <c r="C39" s="150" t="s">
        <v>42</v>
      </c>
      <c r="D39" s="150"/>
      <c r="E39" s="150"/>
      <c r="F39" s="151"/>
      <c r="G39" s="153"/>
      <c r="I39" s="362"/>
      <c r="J39" s="363">
        <f>ROUND(SUM(J32:J38),2)</f>
        <v>0</v>
      </c>
      <c r="M39" s="362"/>
      <c r="N39" s="363">
        <f>ROUND(SUM(N32:N38),2)</f>
        <v>0</v>
      </c>
      <c r="P39" s="385"/>
    </row>
    <row r="40" spans="2:21" ht="18.75" customHeight="1" thickBot="1">
      <c r="B40" s="136"/>
      <c r="C40" s="153"/>
      <c r="D40" s="153"/>
      <c r="E40" s="153"/>
      <c r="F40" s="153"/>
      <c r="G40" s="153"/>
      <c r="I40" s="306"/>
      <c r="J40" s="307"/>
      <c r="M40" s="306"/>
      <c r="N40" s="307"/>
      <c r="P40" s="385"/>
    </row>
    <row r="41" spans="2:21" ht="18.75" customHeight="1" thickBot="1">
      <c r="B41" s="154" t="s">
        <v>43</v>
      </c>
      <c r="C41" s="155" t="s">
        <v>44</v>
      </c>
      <c r="D41" s="156"/>
      <c r="E41" s="156"/>
      <c r="F41" s="157"/>
      <c r="G41" s="280"/>
      <c r="I41" s="297"/>
      <c r="J41" s="297"/>
      <c r="M41" s="297"/>
      <c r="N41" s="297"/>
      <c r="P41" s="385"/>
    </row>
    <row r="42" spans="2:21" ht="18.75" customHeight="1" thickBot="1">
      <c r="B42" s="158" t="s">
        <v>45</v>
      </c>
      <c r="C42" s="159" t="s">
        <v>46</v>
      </c>
      <c r="D42" s="160"/>
      <c r="E42" s="160"/>
      <c r="F42" s="161"/>
      <c r="G42" s="281"/>
      <c r="I42" s="300" t="s">
        <v>32</v>
      </c>
      <c r="J42" s="308" t="s">
        <v>33</v>
      </c>
      <c r="M42" s="300" t="s">
        <v>32</v>
      </c>
      <c r="N42" s="308" t="s">
        <v>33</v>
      </c>
      <c r="P42" s="385"/>
    </row>
    <row r="43" spans="2:21" ht="18.75" customHeight="1">
      <c r="B43" s="162" t="s">
        <v>34</v>
      </c>
      <c r="C43" s="163" t="s">
        <v>47</v>
      </c>
      <c r="D43" s="164"/>
      <c r="E43" s="165"/>
      <c r="F43" s="166"/>
      <c r="G43" s="282"/>
      <c r="I43" s="309">
        <v>8.3299999999999999E-2</v>
      </c>
      <c r="J43" s="310">
        <f>ROUND(I43*J39,2)</f>
        <v>0</v>
      </c>
      <c r="M43" s="309">
        <v>8.3299999999999999E-2</v>
      </c>
      <c r="N43" s="310">
        <f>ROUND(M43*N39,2)</f>
        <v>0</v>
      </c>
      <c r="P43" s="385"/>
      <c r="U43" s="414"/>
    </row>
    <row r="44" spans="2:21" ht="18.75" customHeight="1" thickBot="1">
      <c r="B44" s="167" t="s">
        <v>11</v>
      </c>
      <c r="C44" s="168" t="s">
        <v>48</v>
      </c>
      <c r="D44" s="169"/>
      <c r="E44" s="169"/>
      <c r="F44" s="170"/>
      <c r="G44" s="282"/>
      <c r="I44" s="311"/>
      <c r="J44" s="312">
        <f>ROUND(I44*J39,2)</f>
        <v>0</v>
      </c>
      <c r="M44" s="311"/>
      <c r="N44" s="312">
        <f>ROUND(M44*N39,2)</f>
        <v>0</v>
      </c>
      <c r="P44" s="385"/>
    </row>
    <row r="45" spans="2:21" ht="18.75" customHeight="1" thickBot="1">
      <c r="B45" s="171"/>
      <c r="C45" s="172" t="s">
        <v>42</v>
      </c>
      <c r="D45" s="172"/>
      <c r="E45" s="172"/>
      <c r="F45" s="173"/>
      <c r="G45" s="186"/>
      <c r="I45" s="313">
        <f>SUM(I43:I44)</f>
        <v>8.3299999999999999E-2</v>
      </c>
      <c r="J45" s="314">
        <f>SUM(J43:J44)</f>
        <v>0</v>
      </c>
      <c r="M45" s="313">
        <f>SUM(M43:M44)</f>
        <v>8.3299999999999999E-2</v>
      </c>
      <c r="N45" s="314">
        <f>SUM(N43:N44)</f>
        <v>0</v>
      </c>
      <c r="P45" s="385"/>
    </row>
    <row r="46" spans="2:21" ht="18.75" customHeight="1" thickBot="1">
      <c r="B46" s="136"/>
      <c r="C46" s="153"/>
      <c r="D46" s="153"/>
      <c r="E46" s="153"/>
      <c r="F46" s="153"/>
      <c r="G46" s="153"/>
      <c r="I46" s="306"/>
      <c r="J46" s="307"/>
      <c r="M46" s="306"/>
      <c r="N46" s="307"/>
      <c r="P46" s="385"/>
    </row>
    <row r="47" spans="2:21" ht="18.75" customHeight="1" thickBot="1">
      <c r="B47" s="158" t="s">
        <v>49</v>
      </c>
      <c r="C47" s="176" t="s">
        <v>50</v>
      </c>
      <c r="D47" s="160"/>
      <c r="E47" s="160"/>
      <c r="F47" s="161"/>
      <c r="G47" s="281"/>
      <c r="I47" s="300" t="s">
        <v>32</v>
      </c>
      <c r="J47" s="308" t="s">
        <v>33</v>
      </c>
      <c r="M47" s="300" t="s">
        <v>32</v>
      </c>
      <c r="N47" s="308" t="s">
        <v>33</v>
      </c>
      <c r="P47" s="385"/>
    </row>
    <row r="48" spans="2:21" ht="18.75" customHeight="1">
      <c r="B48" s="177" t="s">
        <v>34</v>
      </c>
      <c r="C48" s="178" t="s">
        <v>51</v>
      </c>
      <c r="D48" s="179"/>
      <c r="E48" s="179"/>
      <c r="F48" s="180"/>
      <c r="G48" s="283"/>
      <c r="I48" s="311">
        <v>0.2</v>
      </c>
      <c r="J48" s="312">
        <f>ROUND(I48*(J39+J45),3)</f>
        <v>0</v>
      </c>
      <c r="M48" s="311">
        <v>0.2</v>
      </c>
      <c r="N48" s="312">
        <f>ROUND(M48*(N39+N45),3)</f>
        <v>0</v>
      </c>
      <c r="P48" s="385"/>
    </row>
    <row r="49" spans="2:16" ht="18.75" customHeight="1">
      <c r="B49" s="177" t="s">
        <v>11</v>
      </c>
      <c r="C49" s="178" t="s">
        <v>52</v>
      </c>
      <c r="D49" s="179"/>
      <c r="E49" s="179"/>
      <c r="F49" s="180"/>
      <c r="G49" s="283"/>
      <c r="I49" s="311">
        <v>2.5000000000000001E-2</v>
      </c>
      <c r="J49" s="312">
        <f>ROUND(I49*(J39+J45),3)</f>
        <v>0</v>
      </c>
      <c r="M49" s="311">
        <v>2.5000000000000001E-2</v>
      </c>
      <c r="N49" s="312">
        <f>ROUND(M49*(N39+N45),3)</f>
        <v>0</v>
      </c>
      <c r="P49" s="385"/>
    </row>
    <row r="50" spans="2:16" ht="18.75" customHeight="1">
      <c r="B50" s="177" t="s">
        <v>13</v>
      </c>
      <c r="C50" s="178" t="s">
        <v>53</v>
      </c>
      <c r="D50" s="179"/>
      <c r="E50" s="179"/>
      <c r="F50" s="180"/>
      <c r="G50" s="283"/>
      <c r="I50" s="311"/>
      <c r="J50" s="312">
        <f>ROUND(I50*(J39+J45),3)</f>
        <v>0</v>
      </c>
      <c r="M50" s="311"/>
      <c r="N50" s="312">
        <f>ROUND(M50*(N39+N45),3)</f>
        <v>0</v>
      </c>
      <c r="P50" s="385"/>
    </row>
    <row r="51" spans="2:16" ht="18.75" customHeight="1">
      <c r="B51" s="177" t="s">
        <v>15</v>
      </c>
      <c r="C51" s="178" t="s">
        <v>54</v>
      </c>
      <c r="D51" s="179"/>
      <c r="E51" s="179"/>
      <c r="F51" s="180"/>
      <c r="G51" s="283"/>
      <c r="I51" s="315">
        <v>1.4999999999999999E-2</v>
      </c>
      <c r="J51" s="312">
        <f>ROUND(I51*(J39+J45),3)</f>
        <v>0</v>
      </c>
      <c r="M51" s="315">
        <v>1.4999999999999999E-2</v>
      </c>
      <c r="N51" s="312">
        <f>ROUND(M51*(N39+N45),3)</f>
        <v>0</v>
      </c>
      <c r="P51" s="385"/>
    </row>
    <row r="52" spans="2:16" ht="18.75" customHeight="1">
      <c r="B52" s="177" t="s">
        <v>20</v>
      </c>
      <c r="C52" s="178" t="s">
        <v>55</v>
      </c>
      <c r="D52" s="179"/>
      <c r="E52" s="179"/>
      <c r="F52" s="180"/>
      <c r="G52" s="283"/>
      <c r="I52" s="311">
        <v>0.01</v>
      </c>
      <c r="J52" s="312">
        <f>ROUND(I52*(J39+J45),3)</f>
        <v>0</v>
      </c>
      <c r="M52" s="311">
        <v>0.01</v>
      </c>
      <c r="N52" s="312">
        <f>ROUND(M52*(N39+N45),3)</f>
        <v>0</v>
      </c>
      <c r="P52" s="385"/>
    </row>
    <row r="53" spans="2:16" ht="18.75" customHeight="1">
      <c r="B53" s="177" t="s">
        <v>18</v>
      </c>
      <c r="C53" s="178" t="s">
        <v>56</v>
      </c>
      <c r="D53" s="179"/>
      <c r="E53" s="179"/>
      <c r="F53" s="180"/>
      <c r="G53" s="283"/>
      <c r="I53" s="311">
        <v>6.0000000000000001E-3</v>
      </c>
      <c r="J53" s="312">
        <f>ROUND(I53*(J39+J45),3)</f>
        <v>0</v>
      </c>
      <c r="M53" s="311">
        <v>6.0000000000000001E-3</v>
      </c>
      <c r="N53" s="312">
        <f>ROUND(M53*(N39+N45),3)</f>
        <v>0</v>
      </c>
      <c r="P53" s="385"/>
    </row>
    <row r="54" spans="2:16" ht="18.75" customHeight="1">
      <c r="B54" s="177" t="s">
        <v>41</v>
      </c>
      <c r="C54" s="178" t="s">
        <v>57</v>
      </c>
      <c r="D54" s="179"/>
      <c r="E54" s="179"/>
      <c r="F54" s="180"/>
      <c r="G54" s="283"/>
      <c r="I54" s="311">
        <v>2E-3</v>
      </c>
      <c r="J54" s="312">
        <f>ROUND(I54*(J39+J45),3)</f>
        <v>0</v>
      </c>
      <c r="M54" s="311">
        <v>2E-3</v>
      </c>
      <c r="N54" s="312">
        <f>ROUND(M54*(N39+N45),3)</f>
        <v>0</v>
      </c>
      <c r="P54" s="385"/>
    </row>
    <row r="55" spans="2:16" ht="18.75" customHeight="1" thickBot="1">
      <c r="B55" s="177" t="s">
        <v>58</v>
      </c>
      <c r="C55" s="178" t="s">
        <v>59</v>
      </c>
      <c r="D55" s="179"/>
      <c r="E55" s="179"/>
      <c r="F55" s="180"/>
      <c r="G55" s="283"/>
      <c r="I55" s="311">
        <v>0.08</v>
      </c>
      <c r="J55" s="312">
        <f>ROUND(I55*(J39+J45),3)</f>
        <v>0</v>
      </c>
      <c r="M55" s="311">
        <v>0.08</v>
      </c>
      <c r="N55" s="312">
        <f>ROUND(M55*(N39+N45),3)</f>
        <v>0</v>
      </c>
      <c r="P55" s="385"/>
    </row>
    <row r="56" spans="2:16" ht="18.75" customHeight="1" thickBot="1">
      <c r="B56" s="171"/>
      <c r="C56" s="181" t="s">
        <v>60</v>
      </c>
      <c r="D56" s="172"/>
      <c r="E56" s="172"/>
      <c r="F56" s="173"/>
      <c r="G56" s="186"/>
      <c r="I56" s="316">
        <f>SUM(I48:I55)</f>
        <v>0.33800000000000002</v>
      </c>
      <c r="J56" s="314">
        <f>SUM(J48:J55)</f>
        <v>0</v>
      </c>
      <c r="M56" s="316">
        <f>SUM(M48:M55)</f>
        <v>0.33800000000000002</v>
      </c>
      <c r="N56" s="314">
        <f>SUM(N48:N55)</f>
        <v>0</v>
      </c>
      <c r="P56" s="385"/>
    </row>
    <row r="57" spans="2:16" ht="18.75" customHeight="1" thickBot="1">
      <c r="B57" s="185"/>
      <c r="C57" s="186"/>
      <c r="D57" s="186"/>
      <c r="E57" s="186"/>
      <c r="F57" s="186"/>
      <c r="G57" s="186"/>
      <c r="I57" s="298"/>
      <c r="J57" s="299"/>
      <c r="M57" s="298"/>
      <c r="N57" s="299"/>
      <c r="P57" s="385"/>
    </row>
    <row r="58" spans="2:16" ht="18.75" customHeight="1" thickBot="1">
      <c r="B58" s="158" t="s">
        <v>61</v>
      </c>
      <c r="C58" s="365" t="s">
        <v>62</v>
      </c>
      <c r="D58" s="187"/>
      <c r="E58" s="187"/>
      <c r="F58" s="188"/>
      <c r="G58" s="281"/>
      <c r="H58" s="326"/>
      <c r="I58" s="236" t="s">
        <v>63</v>
      </c>
      <c r="J58" s="317" t="s">
        <v>64</v>
      </c>
      <c r="L58" s="110"/>
      <c r="M58" s="236" t="s">
        <v>63</v>
      </c>
      <c r="N58" s="317" t="s">
        <v>64</v>
      </c>
      <c r="P58" s="385"/>
    </row>
    <row r="59" spans="2:16" ht="18.75" customHeight="1">
      <c r="B59" s="378" t="s">
        <v>34</v>
      </c>
      <c r="C59" s="380" t="s">
        <v>166</v>
      </c>
      <c r="D59" s="381"/>
      <c r="E59" s="382"/>
      <c r="F59" s="383"/>
      <c r="G59" s="284"/>
      <c r="H59" s="288">
        <v>15.21</v>
      </c>
      <c r="I59" s="406"/>
      <c r="J59" s="407">
        <f>ROUND(IF(((I59*H59*2)-(6%*I25))&lt;0,0,(I59*H59*2)-(6%*I25)),2)</f>
        <v>0</v>
      </c>
      <c r="L59" s="384">
        <v>15.21</v>
      </c>
      <c r="M59" s="417"/>
      <c r="N59" s="407">
        <f>ROUND(IF(((M59*L59*2)-(6%*M25))&lt;0,0,(M59*L59*2)-(6%*M25)),2)</f>
        <v>0</v>
      </c>
      <c r="P59" s="385"/>
    </row>
    <row r="60" spans="2:16" ht="18.75" customHeight="1" thickBot="1">
      <c r="B60" s="378" t="s">
        <v>11</v>
      </c>
      <c r="C60" s="191" t="s">
        <v>66</v>
      </c>
      <c r="D60" s="190"/>
      <c r="E60" s="189"/>
      <c r="F60" s="192"/>
      <c r="G60" s="284"/>
      <c r="H60" s="289">
        <v>15.21</v>
      </c>
      <c r="I60" s="406"/>
      <c r="J60" s="407">
        <f>ROUND((I60*H60*0.9),2)</f>
        <v>0</v>
      </c>
      <c r="L60" s="289">
        <v>15.21</v>
      </c>
      <c r="M60" s="406"/>
      <c r="N60" s="407">
        <f>ROUND((M60*L60*0.9),2)</f>
        <v>0</v>
      </c>
      <c r="P60" s="385"/>
    </row>
    <row r="61" spans="2:16" ht="18.75" customHeight="1">
      <c r="B61" s="167" t="s">
        <v>13</v>
      </c>
      <c r="C61" s="168" t="s">
        <v>67</v>
      </c>
      <c r="D61" s="179"/>
      <c r="E61" s="179"/>
      <c r="F61" s="180"/>
      <c r="G61" s="283"/>
      <c r="I61" s="408"/>
      <c r="J61" s="397"/>
      <c r="L61" s="79"/>
      <c r="M61" s="408"/>
      <c r="N61" s="397"/>
      <c r="P61" s="385"/>
    </row>
    <row r="62" spans="2:16" ht="18.75" customHeight="1">
      <c r="B62" s="167" t="s">
        <v>15</v>
      </c>
      <c r="C62" s="168" t="s">
        <v>68</v>
      </c>
      <c r="D62" s="179"/>
      <c r="E62" s="179"/>
      <c r="F62" s="180"/>
      <c r="G62" s="283"/>
      <c r="I62" s="408"/>
      <c r="J62" s="397"/>
      <c r="L62" s="79"/>
      <c r="M62" s="408"/>
      <c r="N62" s="397"/>
      <c r="P62" s="385"/>
    </row>
    <row r="63" spans="2:16" ht="18.75" customHeight="1">
      <c r="B63" s="167" t="s">
        <v>69</v>
      </c>
      <c r="C63" s="168" t="s">
        <v>70</v>
      </c>
      <c r="D63" s="179"/>
      <c r="E63" s="179"/>
      <c r="F63" s="180"/>
      <c r="G63" s="283"/>
      <c r="I63" s="408"/>
      <c r="J63" s="397"/>
      <c r="L63" s="79"/>
      <c r="M63" s="408"/>
      <c r="N63" s="397"/>
      <c r="P63" s="385"/>
    </row>
    <row r="64" spans="2:16" ht="18.75" customHeight="1">
      <c r="B64" s="167" t="s">
        <v>18</v>
      </c>
      <c r="C64" s="168" t="s">
        <v>71</v>
      </c>
      <c r="D64" s="179"/>
      <c r="E64" s="179"/>
      <c r="F64" s="180"/>
      <c r="G64" s="283"/>
      <c r="I64" s="408"/>
      <c r="J64" s="397"/>
      <c r="L64" s="79"/>
      <c r="M64" s="408"/>
      <c r="N64" s="397"/>
      <c r="P64" s="385"/>
    </row>
    <row r="65" spans="2:16" ht="18.75" customHeight="1" thickBot="1">
      <c r="B65" s="167" t="s">
        <v>41</v>
      </c>
      <c r="C65" s="193" t="s">
        <v>72</v>
      </c>
      <c r="D65" s="194"/>
      <c r="E65" s="194"/>
      <c r="F65" s="195"/>
      <c r="G65" s="283"/>
      <c r="I65" s="408"/>
      <c r="J65" s="418"/>
      <c r="L65" s="79"/>
      <c r="M65" s="408"/>
      <c r="N65" s="418"/>
      <c r="P65" s="385"/>
    </row>
    <row r="66" spans="2:16" ht="18.75" customHeight="1" thickBot="1">
      <c r="B66" s="171"/>
      <c r="C66" s="379" t="s">
        <v>60</v>
      </c>
      <c r="D66" s="367"/>
      <c r="E66" s="367"/>
      <c r="F66" s="368"/>
      <c r="G66" s="186"/>
      <c r="I66" s="314"/>
      <c r="J66" s="318">
        <f>SUM(J59:J65)</f>
        <v>0</v>
      </c>
      <c r="L66" s="110"/>
      <c r="M66" s="314"/>
      <c r="N66" s="318">
        <f>SUM(N59:N65)</f>
        <v>0</v>
      </c>
      <c r="P66" s="385"/>
    </row>
    <row r="67" spans="2:16" ht="18.75" customHeight="1" thickBot="1">
      <c r="B67" s="185"/>
      <c r="C67" s="186"/>
      <c r="D67" s="186"/>
      <c r="E67" s="186"/>
      <c r="F67" s="186"/>
      <c r="G67" s="186"/>
      <c r="I67" s="297"/>
      <c r="J67" s="297"/>
      <c r="L67" s="110"/>
      <c r="M67" s="297"/>
      <c r="N67" s="297"/>
      <c r="P67" s="385"/>
    </row>
    <row r="68" spans="2:16" ht="18.75" customHeight="1" thickBot="1">
      <c r="B68" s="204" t="s">
        <v>73</v>
      </c>
      <c r="C68" s="203"/>
      <c r="D68" s="203"/>
      <c r="E68" s="203"/>
      <c r="F68" s="202"/>
      <c r="G68" s="285"/>
      <c r="I68" s="297"/>
      <c r="J68" s="297"/>
      <c r="M68" s="297"/>
      <c r="N68" s="297"/>
      <c r="P68" s="385"/>
    </row>
    <row r="69" spans="2:16" ht="18.75" customHeight="1" thickBot="1">
      <c r="B69" s="201">
        <v>2</v>
      </c>
      <c r="C69" s="187" t="s">
        <v>44</v>
      </c>
      <c r="D69" s="187"/>
      <c r="E69" s="187"/>
      <c r="F69" s="188"/>
      <c r="G69" s="281"/>
      <c r="I69" s="300" t="s">
        <v>32</v>
      </c>
      <c r="J69" s="308" t="s">
        <v>33</v>
      </c>
      <c r="L69" s="110"/>
      <c r="M69" s="300" t="s">
        <v>32</v>
      </c>
      <c r="N69" s="308" t="s">
        <v>33</v>
      </c>
      <c r="P69" s="385"/>
    </row>
    <row r="70" spans="2:16" ht="18.75" customHeight="1">
      <c r="B70" s="200" t="s">
        <v>74</v>
      </c>
      <c r="C70" s="199" t="str">
        <f>C42</f>
        <v>13º Salário, Férias e Adicional de Férias</v>
      </c>
      <c r="D70" s="198"/>
      <c r="E70" s="198"/>
      <c r="F70" s="197"/>
      <c r="G70" s="283"/>
      <c r="I70" s="309">
        <f>I45</f>
        <v>8.3299999999999999E-2</v>
      </c>
      <c r="J70" s="310">
        <f>ROUND(J45,2)</f>
        <v>0</v>
      </c>
      <c r="L70" s="110"/>
      <c r="M70" s="309">
        <f>M45</f>
        <v>8.3299999999999999E-2</v>
      </c>
      <c r="N70" s="310">
        <f>ROUND(N45,2)</f>
        <v>0</v>
      </c>
      <c r="P70" s="385"/>
    </row>
    <row r="71" spans="2:16" ht="18.75" customHeight="1">
      <c r="B71" s="177" t="s">
        <v>75</v>
      </c>
      <c r="C71" s="178" t="str">
        <f>C47</f>
        <v>Encargos Previdenciários (GPS), Fundo de Garantia por Tempo de Serviço (FGTS) e outras contribuições</v>
      </c>
      <c r="D71" s="179"/>
      <c r="E71" s="179"/>
      <c r="F71" s="180"/>
      <c r="G71" s="283"/>
      <c r="I71" s="311">
        <f>I56</f>
        <v>0.33800000000000002</v>
      </c>
      <c r="J71" s="312">
        <f>ROUND(J56,2)</f>
        <v>0</v>
      </c>
      <c r="L71" s="110"/>
      <c r="M71" s="311">
        <f>M56</f>
        <v>0.33800000000000002</v>
      </c>
      <c r="N71" s="312">
        <f>ROUND(N56,2)</f>
        <v>0</v>
      </c>
      <c r="P71" s="385"/>
    </row>
    <row r="72" spans="2:16" ht="18.75" customHeight="1" thickBot="1">
      <c r="B72" s="177" t="s">
        <v>76</v>
      </c>
      <c r="C72" s="178" t="str">
        <f>C58</f>
        <v>Benefícios Mensais e Diários</v>
      </c>
      <c r="D72" s="179"/>
      <c r="E72" s="179"/>
      <c r="F72" s="180"/>
      <c r="G72" s="283"/>
      <c r="I72" s="311"/>
      <c r="J72" s="312">
        <f>ROUND(J66,2)</f>
        <v>0</v>
      </c>
      <c r="L72" s="110"/>
      <c r="M72" s="311"/>
      <c r="N72" s="312">
        <f>ROUND(N66,2)</f>
        <v>0</v>
      </c>
      <c r="P72" s="385"/>
    </row>
    <row r="73" spans="2:16" ht="18.75" customHeight="1" thickBot="1">
      <c r="B73" s="171"/>
      <c r="C73" s="172" t="s">
        <v>42</v>
      </c>
      <c r="D73" s="172"/>
      <c r="E73" s="172"/>
      <c r="F73" s="173"/>
      <c r="G73" s="186"/>
      <c r="I73" s="313"/>
      <c r="J73" s="314">
        <f>SUM(J70:J72)</f>
        <v>0</v>
      </c>
      <c r="L73" s="110"/>
      <c r="M73" s="313"/>
      <c r="N73" s="314">
        <f>SUM(N70:N72)</f>
        <v>0</v>
      </c>
      <c r="P73" s="385"/>
    </row>
    <row r="74" spans="2:16" ht="18.75" customHeight="1" thickBot="1">
      <c r="B74" s="185"/>
      <c r="C74" s="186"/>
      <c r="D74" s="186"/>
      <c r="E74" s="186"/>
      <c r="F74" s="186"/>
      <c r="G74" s="186"/>
      <c r="I74" s="298"/>
      <c r="J74" s="299"/>
      <c r="M74" s="298"/>
      <c r="N74" s="299"/>
      <c r="P74" s="385"/>
    </row>
    <row r="75" spans="2:16" ht="18.75" customHeight="1" thickBot="1">
      <c r="B75" s="154" t="s">
        <v>77</v>
      </c>
      <c r="C75" s="205" t="s">
        <v>78</v>
      </c>
      <c r="D75" s="206"/>
      <c r="E75" s="206"/>
      <c r="F75" s="207"/>
      <c r="G75" s="286"/>
      <c r="I75" s="298"/>
      <c r="J75" s="299"/>
      <c r="M75" s="298"/>
      <c r="N75" s="299"/>
      <c r="P75" s="385"/>
    </row>
    <row r="76" spans="2:16" ht="18.75" customHeight="1" thickBot="1">
      <c r="B76" s="208">
        <v>3</v>
      </c>
      <c r="C76" s="160" t="s">
        <v>79</v>
      </c>
      <c r="D76" s="160"/>
      <c r="E76" s="160"/>
      <c r="F76" s="161"/>
      <c r="G76" s="281"/>
      <c r="I76" s="300" t="s">
        <v>32</v>
      </c>
      <c r="J76" s="308" t="s">
        <v>33</v>
      </c>
      <c r="M76" s="300" t="s">
        <v>32</v>
      </c>
      <c r="N76" s="308" t="s">
        <v>33</v>
      </c>
      <c r="P76" s="385"/>
    </row>
    <row r="77" spans="2:16" ht="18.75" customHeight="1">
      <c r="B77" s="200" t="s">
        <v>34</v>
      </c>
      <c r="C77" s="163" t="s">
        <v>80</v>
      </c>
      <c r="D77" s="199"/>
      <c r="E77" s="199"/>
      <c r="F77" s="197"/>
      <c r="G77" s="283"/>
      <c r="I77" s="409"/>
      <c r="J77" s="410">
        <f>ROUND(I77*J39,2)</f>
        <v>0</v>
      </c>
      <c r="M77" s="409"/>
      <c r="N77" s="410">
        <f>ROUND(M77*N39,2)</f>
        <v>0</v>
      </c>
      <c r="P77" s="385"/>
    </row>
    <row r="78" spans="2:16" ht="18.75" customHeight="1">
      <c r="B78" s="177" t="s">
        <v>11</v>
      </c>
      <c r="C78" s="168" t="s">
        <v>81</v>
      </c>
      <c r="D78" s="178"/>
      <c r="E78" s="178"/>
      <c r="F78" s="180"/>
      <c r="G78" s="283"/>
      <c r="I78" s="399"/>
      <c r="J78" s="397">
        <f>ROUND(I78*J39,2)</f>
        <v>0</v>
      </c>
      <c r="M78" s="399"/>
      <c r="N78" s="397">
        <f>ROUND(M78*N39,2)</f>
        <v>0</v>
      </c>
      <c r="P78" s="385"/>
    </row>
    <row r="79" spans="2:16" ht="18.75" customHeight="1">
      <c r="B79" s="177" t="s">
        <v>13</v>
      </c>
      <c r="C79" s="168" t="s">
        <v>82</v>
      </c>
      <c r="D79" s="178"/>
      <c r="E79" s="178"/>
      <c r="F79" s="180"/>
      <c r="G79" s="283"/>
      <c r="I79" s="411"/>
      <c r="J79" s="397">
        <f>ROUND(I79*J39,2)</f>
        <v>0</v>
      </c>
      <c r="M79" s="411"/>
      <c r="N79" s="397">
        <f>ROUND(M79*N39,2)</f>
        <v>0</v>
      </c>
      <c r="P79" s="385"/>
    </row>
    <row r="80" spans="2:16" ht="18.75" customHeight="1">
      <c r="B80" s="177" t="s">
        <v>15</v>
      </c>
      <c r="C80" s="168" t="s">
        <v>83</v>
      </c>
      <c r="D80" s="178"/>
      <c r="E80" s="178"/>
      <c r="F80" s="180"/>
      <c r="G80" s="283"/>
      <c r="I80" s="399"/>
      <c r="J80" s="397">
        <f>ROUND(I80*J39,2)</f>
        <v>0</v>
      </c>
      <c r="M80" s="399"/>
      <c r="N80" s="397">
        <f>ROUND(M80*N39,2)</f>
        <v>0</v>
      </c>
      <c r="P80" s="385"/>
    </row>
    <row r="81" spans="2:18" ht="18.75" customHeight="1">
      <c r="B81" s="177" t="s">
        <v>20</v>
      </c>
      <c r="C81" s="168" t="s">
        <v>84</v>
      </c>
      <c r="D81" s="178"/>
      <c r="E81" s="178"/>
      <c r="F81" s="180"/>
      <c r="G81" s="283"/>
      <c r="I81" s="303">
        <f>I80*I56</f>
        <v>0</v>
      </c>
      <c r="J81" s="312">
        <f>ROUND(I81*J39,2)</f>
        <v>0</v>
      </c>
      <c r="M81" s="375">
        <f>M80*M66</f>
        <v>0</v>
      </c>
      <c r="N81" s="312">
        <f>ROUND(M81*N39,2)</f>
        <v>0</v>
      </c>
      <c r="P81" s="385"/>
    </row>
    <row r="82" spans="2:18" ht="18.75" customHeight="1" thickBot="1">
      <c r="B82" s="209" t="s">
        <v>18</v>
      </c>
      <c r="C82" s="168" t="s">
        <v>85</v>
      </c>
      <c r="D82" s="210"/>
      <c r="E82" s="210"/>
      <c r="F82" s="195"/>
      <c r="G82" s="283"/>
      <c r="I82" s="319">
        <f>I80*I79</f>
        <v>0</v>
      </c>
      <c r="J82" s="312">
        <f>ROUND(I82*J39,2)</f>
        <v>0</v>
      </c>
      <c r="M82" s="319">
        <f>M80*M79</f>
        <v>0</v>
      </c>
      <c r="N82" s="312">
        <f>ROUND(M82*N39,2)</f>
        <v>0</v>
      </c>
      <c r="P82" s="385"/>
    </row>
    <row r="83" spans="2:18" ht="18.75" customHeight="1" thickBot="1">
      <c r="B83" s="171"/>
      <c r="C83" s="172" t="s">
        <v>42</v>
      </c>
      <c r="D83" s="172"/>
      <c r="E83" s="172"/>
      <c r="F83" s="173"/>
      <c r="G83" s="186"/>
      <c r="I83" s="313">
        <f>SUM(I77:I82)</f>
        <v>0</v>
      </c>
      <c r="J83" s="314">
        <f>SUM(J77:J82)</f>
        <v>0</v>
      </c>
      <c r="M83" s="313">
        <f>SUM(M77:M82)</f>
        <v>0</v>
      </c>
      <c r="N83" s="314">
        <f>SUM(N77:N82)</f>
        <v>0</v>
      </c>
      <c r="P83" s="385"/>
    </row>
    <row r="84" spans="2:18" ht="18.75" customHeight="1" thickBot="1">
      <c r="B84" s="185"/>
      <c r="C84" s="186"/>
      <c r="D84" s="186"/>
      <c r="E84" s="186"/>
      <c r="F84" s="186"/>
      <c r="G84" s="186"/>
      <c r="I84" s="298"/>
      <c r="J84" s="299"/>
      <c r="M84" s="298"/>
      <c r="N84" s="299"/>
      <c r="P84" s="385"/>
    </row>
    <row r="85" spans="2:18" ht="18.75" customHeight="1" thickBot="1">
      <c r="B85" s="154" t="s">
        <v>86</v>
      </c>
      <c r="C85" s="205" t="s">
        <v>87</v>
      </c>
      <c r="D85" s="211"/>
      <c r="E85" s="211"/>
      <c r="F85" s="212"/>
      <c r="G85" s="280"/>
      <c r="I85" s="298"/>
      <c r="J85" s="299"/>
      <c r="M85" s="298"/>
      <c r="N85" s="299"/>
      <c r="P85" s="385"/>
    </row>
    <row r="86" spans="2:18" ht="18.75" customHeight="1" thickBot="1">
      <c r="B86" s="364" t="s">
        <v>88</v>
      </c>
      <c r="C86" s="365" t="s">
        <v>89</v>
      </c>
      <c r="D86" s="187"/>
      <c r="E86" s="187"/>
      <c r="F86" s="188"/>
      <c r="G86" s="281"/>
      <c r="I86" s="369" t="s">
        <v>32</v>
      </c>
      <c r="J86" s="354" t="s">
        <v>33</v>
      </c>
      <c r="M86" s="369" t="s">
        <v>32</v>
      </c>
      <c r="N86" s="354" t="s">
        <v>33</v>
      </c>
      <c r="P86" s="385"/>
    </row>
    <row r="87" spans="2:18" ht="18.75" customHeight="1">
      <c r="B87" s="200" t="s">
        <v>34</v>
      </c>
      <c r="C87" s="199" t="s">
        <v>90</v>
      </c>
      <c r="D87" s="198"/>
      <c r="E87" s="198"/>
      <c r="F87" s="197"/>
      <c r="G87" s="283"/>
      <c r="I87" s="370"/>
      <c r="J87" s="371">
        <f>ROUND(I87*J39,2)</f>
        <v>0</v>
      </c>
      <c r="M87" s="370"/>
      <c r="N87" s="371">
        <f>M87*N39</f>
        <v>0</v>
      </c>
      <c r="P87" s="386"/>
      <c r="R87" s="386"/>
    </row>
    <row r="88" spans="2:18" ht="18.75" customHeight="1">
      <c r="B88" s="177" t="s">
        <v>11</v>
      </c>
      <c r="C88" s="178" t="s">
        <v>91</v>
      </c>
      <c r="D88" s="179"/>
      <c r="E88" s="179"/>
      <c r="F88" s="180"/>
      <c r="G88" s="283"/>
      <c r="I88" s="412"/>
      <c r="J88" s="372">
        <f>ROUND(I88*J39,2)</f>
        <v>0</v>
      </c>
      <c r="M88" s="370"/>
      <c r="N88" s="372">
        <f>ROUND(M88*N39,2)</f>
        <v>0</v>
      </c>
      <c r="P88" s="385"/>
    </row>
    <row r="89" spans="2:18" ht="18.75" customHeight="1">
      <c r="B89" s="177" t="s">
        <v>13</v>
      </c>
      <c r="C89" s="178" t="s">
        <v>92</v>
      </c>
      <c r="D89" s="179"/>
      <c r="E89" s="179"/>
      <c r="F89" s="180"/>
      <c r="G89" s="283"/>
      <c r="I89" s="412"/>
      <c r="J89" s="372">
        <f>ROUND(I89*J39,2)</f>
        <v>0</v>
      </c>
      <c r="M89" s="370"/>
      <c r="N89" s="372">
        <f>ROUND(M89*N39,2)</f>
        <v>0</v>
      </c>
      <c r="P89" s="385"/>
    </row>
    <row r="90" spans="2:18" ht="18.75" customHeight="1">
      <c r="B90" s="177" t="s">
        <v>15</v>
      </c>
      <c r="C90" s="168" t="s">
        <v>93</v>
      </c>
      <c r="D90" s="179"/>
      <c r="E90" s="179"/>
      <c r="F90" s="180"/>
      <c r="G90" s="283"/>
      <c r="I90" s="412"/>
      <c r="J90" s="372">
        <f>ROUND(I90*J39,2)</f>
        <v>0</v>
      </c>
      <c r="M90" s="370"/>
      <c r="N90" s="372">
        <f>ROUND(M90*N39,2)</f>
        <v>0</v>
      </c>
      <c r="P90" s="385"/>
    </row>
    <row r="91" spans="2:18" ht="18.75" customHeight="1">
      <c r="B91" s="167" t="s">
        <v>20</v>
      </c>
      <c r="C91" s="168" t="s">
        <v>94</v>
      </c>
      <c r="D91" s="179"/>
      <c r="E91" s="179"/>
      <c r="F91" s="180"/>
      <c r="G91" s="283"/>
      <c r="I91" s="412"/>
      <c r="J91" s="372">
        <f>ROUND(I91*J39,2)</f>
        <v>0</v>
      </c>
      <c r="M91" s="370"/>
      <c r="N91" s="372">
        <f>ROUND(M91*N39,2)</f>
        <v>0</v>
      </c>
      <c r="P91" s="385"/>
    </row>
    <row r="92" spans="2:18" ht="18.75" customHeight="1" thickBot="1">
      <c r="B92" s="209" t="s">
        <v>18</v>
      </c>
      <c r="C92" s="420" t="s">
        <v>95</v>
      </c>
      <c r="D92" s="194"/>
      <c r="E92" s="194"/>
      <c r="F92" s="195"/>
      <c r="G92" s="283"/>
      <c r="I92" s="413"/>
      <c r="J92" s="373">
        <f>ROUND(I92*J39,2)</f>
        <v>0</v>
      </c>
      <c r="M92" s="419"/>
      <c r="N92" s="373">
        <f>ROUND(M92*N39,2)</f>
        <v>0</v>
      </c>
      <c r="P92" s="385"/>
    </row>
    <row r="93" spans="2:18" ht="18.75" customHeight="1" thickBot="1">
      <c r="B93" s="366"/>
      <c r="C93" s="367" t="s">
        <v>42</v>
      </c>
      <c r="D93" s="367"/>
      <c r="E93" s="367"/>
      <c r="F93" s="368"/>
      <c r="G93" s="186"/>
      <c r="I93" s="374">
        <f>SUM(I88:I92)</f>
        <v>0</v>
      </c>
      <c r="J93" s="318">
        <f>SUM(J87:J92)</f>
        <v>0</v>
      </c>
      <c r="M93" s="374">
        <f>SUM(M87:M92)</f>
        <v>0</v>
      </c>
      <c r="N93" s="318">
        <f>SUM(N87:N92)</f>
        <v>0</v>
      </c>
      <c r="P93" s="385"/>
    </row>
    <row r="94" spans="2:18" ht="18.75" customHeight="1" thickBot="1">
      <c r="B94" s="185"/>
      <c r="C94" s="186"/>
      <c r="D94" s="186"/>
      <c r="E94" s="186"/>
      <c r="F94" s="186"/>
      <c r="G94" s="186"/>
      <c r="I94" s="298"/>
      <c r="J94" s="299"/>
      <c r="M94" s="298"/>
      <c r="N94" s="299"/>
      <c r="P94" s="385"/>
    </row>
    <row r="95" spans="2:18" ht="18.75" customHeight="1" thickBot="1">
      <c r="B95" s="158" t="s">
        <v>96</v>
      </c>
      <c r="C95" s="469" t="s">
        <v>97</v>
      </c>
      <c r="D95" s="470"/>
      <c r="E95" s="470"/>
      <c r="F95" s="471"/>
      <c r="G95" s="281"/>
      <c r="I95" s="300" t="s">
        <v>32</v>
      </c>
      <c r="J95" s="301" t="s">
        <v>98</v>
      </c>
      <c r="M95" s="300" t="s">
        <v>32</v>
      </c>
      <c r="N95" s="301" t="s">
        <v>98</v>
      </c>
      <c r="P95" s="385"/>
    </row>
    <row r="96" spans="2:18" ht="18.75" customHeight="1" thickBot="1">
      <c r="B96" s="177" t="s">
        <v>34</v>
      </c>
      <c r="C96" s="199" t="s">
        <v>99</v>
      </c>
      <c r="D96" s="215"/>
      <c r="E96" s="179"/>
      <c r="F96" s="180"/>
      <c r="G96" s="283"/>
      <c r="I96" s="302"/>
      <c r="J96" s="320">
        <f>(J32+J33)/220*(1+I96)*H60</f>
        <v>0</v>
      </c>
      <c r="M96" s="302"/>
      <c r="N96" s="320">
        <f>(N32+N33)/220*(1+M96)*L60</f>
        <v>0</v>
      </c>
      <c r="P96" s="385"/>
    </row>
    <row r="97" spans="2:16" ht="18.75" customHeight="1" thickBot="1">
      <c r="B97" s="171"/>
      <c r="C97" s="181" t="s">
        <v>60</v>
      </c>
      <c r="D97" s="172"/>
      <c r="E97" s="172"/>
      <c r="F97" s="173"/>
      <c r="G97" s="186"/>
      <c r="I97" s="321"/>
      <c r="J97" s="322">
        <f>J96</f>
        <v>0</v>
      </c>
      <c r="M97" s="321"/>
      <c r="N97" s="322">
        <f>N96</f>
        <v>0</v>
      </c>
      <c r="P97" s="385"/>
    </row>
    <row r="98" spans="2:16" ht="18.75" customHeight="1" thickBot="1">
      <c r="B98" s="185"/>
      <c r="C98" s="392" t="s">
        <v>100</v>
      </c>
      <c r="D98" s="186"/>
      <c r="E98" s="186"/>
      <c r="F98" s="186"/>
      <c r="G98" s="186"/>
      <c r="I98" s="323"/>
      <c r="J98" s="324"/>
      <c r="M98" s="323"/>
      <c r="N98" s="324"/>
      <c r="P98" s="385"/>
    </row>
    <row r="99" spans="2:16" ht="18.75" customHeight="1" thickBot="1">
      <c r="B99" s="204" t="s">
        <v>101</v>
      </c>
      <c r="C99" s="203"/>
      <c r="D99" s="203"/>
      <c r="E99" s="203"/>
      <c r="F99" s="202"/>
      <c r="G99" s="285"/>
      <c r="I99" s="297"/>
      <c r="J99" s="297"/>
      <c r="M99" s="297"/>
      <c r="N99" s="297"/>
      <c r="P99" s="385"/>
    </row>
    <row r="100" spans="2:16" ht="18.75" customHeight="1" thickBot="1">
      <c r="B100" s="201">
        <v>4</v>
      </c>
      <c r="C100" s="187" t="str">
        <f>C85</f>
        <v>Custo de Reposição do Profissional Ausente</v>
      </c>
      <c r="D100" s="187"/>
      <c r="E100" s="187"/>
      <c r="F100" s="188"/>
      <c r="G100" s="281"/>
      <c r="I100" s="300" t="s">
        <v>32</v>
      </c>
      <c r="J100" s="301" t="s">
        <v>98</v>
      </c>
      <c r="M100" s="300" t="s">
        <v>32</v>
      </c>
      <c r="N100" s="301" t="s">
        <v>98</v>
      </c>
      <c r="P100" s="385"/>
    </row>
    <row r="101" spans="2:16" ht="18.75" customHeight="1">
      <c r="B101" s="200" t="s">
        <v>102</v>
      </c>
      <c r="C101" s="199" t="str">
        <f>C86</f>
        <v>Substituto nas Ausências Legais (Redação data pela Instrução Normativa nº 7 de 2018)</v>
      </c>
      <c r="D101" s="198"/>
      <c r="E101" s="198"/>
      <c r="F101" s="197"/>
      <c r="G101" s="283"/>
      <c r="I101" s="302"/>
      <c r="J101" s="325">
        <f>J93</f>
        <v>0</v>
      </c>
      <c r="M101" s="302"/>
      <c r="N101" s="325">
        <f>N93</f>
        <v>0</v>
      </c>
      <c r="P101" s="385"/>
    </row>
    <row r="102" spans="2:16" ht="18.75" customHeight="1" thickBot="1">
      <c r="B102" s="177" t="s">
        <v>103</v>
      </c>
      <c r="C102" s="178" t="str">
        <f>C95</f>
        <v>Intervalo Intrajornada*</v>
      </c>
      <c r="D102" s="179"/>
      <c r="E102" s="179"/>
      <c r="F102" s="180"/>
      <c r="G102" s="283"/>
      <c r="I102" s="303"/>
      <c r="J102" s="325">
        <f>J97</f>
        <v>0</v>
      </c>
      <c r="M102" s="303"/>
      <c r="N102" s="325">
        <f>N97</f>
        <v>0</v>
      </c>
      <c r="P102" s="385"/>
    </row>
    <row r="103" spans="2:16" ht="18.75" customHeight="1" thickBot="1">
      <c r="B103" s="171"/>
      <c r="C103" s="172" t="s">
        <v>42</v>
      </c>
      <c r="D103" s="172"/>
      <c r="E103" s="172"/>
      <c r="F103" s="173"/>
      <c r="G103" s="186"/>
      <c r="I103" s="304"/>
      <c r="J103" s="305">
        <f>SUM(J101:J102)</f>
        <v>0</v>
      </c>
      <c r="M103" s="304"/>
      <c r="N103" s="305">
        <f>SUM(N101:N102)</f>
        <v>0</v>
      </c>
      <c r="P103" s="385"/>
    </row>
    <row r="104" spans="2:16" ht="18.75" customHeight="1" thickBot="1">
      <c r="B104" s="185"/>
      <c r="C104" s="186"/>
      <c r="D104" s="186"/>
      <c r="E104" s="186"/>
      <c r="F104" s="186"/>
      <c r="G104" s="186"/>
      <c r="I104" s="297"/>
      <c r="J104" s="297"/>
      <c r="M104" s="297"/>
      <c r="N104" s="421"/>
      <c r="P104" s="385"/>
    </row>
    <row r="105" spans="2:16" ht="18.75" customHeight="1" thickBot="1">
      <c r="B105" s="154" t="s">
        <v>104</v>
      </c>
      <c r="C105" s="205" t="s">
        <v>105</v>
      </c>
      <c r="D105" s="206"/>
      <c r="E105" s="206"/>
      <c r="F105" s="207"/>
      <c r="G105" s="286"/>
      <c r="I105" s="298"/>
      <c r="J105" s="299"/>
      <c r="M105" s="298"/>
      <c r="N105" s="299"/>
      <c r="P105" s="385"/>
    </row>
    <row r="106" spans="2:16" ht="18.75" customHeight="1" thickBot="1">
      <c r="B106" s="208">
        <v>5</v>
      </c>
      <c r="C106" s="160" t="s">
        <v>105</v>
      </c>
      <c r="D106" s="160"/>
      <c r="E106" s="160"/>
      <c r="F106" s="161"/>
      <c r="G106" s="281"/>
      <c r="I106" s="300" t="s">
        <v>32</v>
      </c>
      <c r="J106" s="301" t="s">
        <v>98</v>
      </c>
      <c r="M106" s="300" t="s">
        <v>32</v>
      </c>
      <c r="N106" s="301" t="s">
        <v>98</v>
      </c>
      <c r="P106" s="385"/>
    </row>
    <row r="107" spans="2:16" ht="18.75" customHeight="1">
      <c r="B107" s="200" t="s">
        <v>34</v>
      </c>
      <c r="C107" s="163" t="s">
        <v>106</v>
      </c>
      <c r="D107" s="199"/>
      <c r="E107" s="199"/>
      <c r="F107" s="197"/>
      <c r="G107" s="283"/>
      <c r="I107" s="302"/>
      <c r="J107" s="398"/>
      <c r="M107" s="302"/>
      <c r="N107" s="387"/>
      <c r="P107" s="416"/>
    </row>
    <row r="108" spans="2:16" ht="18.75" customHeight="1">
      <c r="B108" s="177" t="s">
        <v>11</v>
      </c>
      <c r="C108" s="168" t="s">
        <v>107</v>
      </c>
      <c r="D108" s="178"/>
      <c r="E108" s="178"/>
      <c r="F108" s="180"/>
      <c r="G108" s="283"/>
      <c r="I108" s="303"/>
      <c r="J108" s="398"/>
      <c r="M108" s="303"/>
      <c r="N108" s="387"/>
      <c r="P108" s="385"/>
    </row>
    <row r="109" spans="2:16" ht="18.75" customHeight="1">
      <c r="B109" s="177" t="s">
        <v>13</v>
      </c>
      <c r="C109" s="168" t="s">
        <v>108</v>
      </c>
      <c r="D109" s="388"/>
      <c r="E109" s="178"/>
      <c r="F109" s="180"/>
      <c r="G109" s="283"/>
      <c r="I109" s="303"/>
      <c r="J109" s="398"/>
      <c r="M109" s="303"/>
      <c r="N109" s="325"/>
      <c r="P109" s="385"/>
    </row>
    <row r="110" spans="2:16" ht="18.75" customHeight="1" thickBot="1">
      <c r="B110" s="177" t="s">
        <v>15</v>
      </c>
      <c r="C110" s="168" t="s">
        <v>109</v>
      </c>
      <c r="D110" s="178"/>
      <c r="E110" s="178"/>
      <c r="F110" s="180"/>
      <c r="G110" s="283"/>
      <c r="I110" s="303"/>
      <c r="J110" s="398"/>
      <c r="M110" s="303"/>
      <c r="N110" s="387"/>
      <c r="P110" s="385"/>
    </row>
    <row r="111" spans="2:16" ht="18.75" customHeight="1" thickBot="1">
      <c r="B111" s="171"/>
      <c r="C111" s="172" t="s">
        <v>42</v>
      </c>
      <c r="D111" s="172"/>
      <c r="E111" s="172"/>
      <c r="F111" s="173"/>
      <c r="G111" s="186"/>
      <c r="I111" s="304"/>
      <c r="J111" s="305">
        <f>SUM(J107:J110)</f>
        <v>0</v>
      </c>
      <c r="M111" s="304"/>
      <c r="N111" s="305">
        <f>SUM(N107:N110)</f>
        <v>0</v>
      </c>
      <c r="P111" s="385"/>
    </row>
    <row r="112" spans="2:16" ht="18.75" customHeight="1" thickBot="1">
      <c r="B112" s="185"/>
      <c r="C112" s="186"/>
      <c r="D112" s="186"/>
      <c r="E112" s="186"/>
      <c r="F112" s="186"/>
      <c r="G112" s="186"/>
      <c r="I112" s="298"/>
      <c r="J112" s="299"/>
      <c r="M112" s="298"/>
      <c r="N112" s="299"/>
      <c r="P112" s="385"/>
    </row>
    <row r="113" spans="2:16" ht="18.75" customHeight="1" thickBot="1">
      <c r="B113" s="154" t="s">
        <v>110</v>
      </c>
      <c r="C113" s="205" t="s">
        <v>111</v>
      </c>
      <c r="D113" s="206"/>
      <c r="E113" s="206"/>
      <c r="F113" s="207"/>
      <c r="G113" s="286"/>
      <c r="I113" s="298"/>
      <c r="J113" s="299"/>
      <c r="M113" s="298"/>
      <c r="N113" s="299"/>
      <c r="P113" s="385"/>
    </row>
    <row r="114" spans="2:16" ht="18.75" customHeight="1" thickBot="1">
      <c r="B114" s="158">
        <v>6</v>
      </c>
      <c r="C114" s="159" t="s">
        <v>111</v>
      </c>
      <c r="D114" s="160"/>
      <c r="E114" s="160"/>
      <c r="F114" s="161"/>
      <c r="G114" s="281"/>
      <c r="I114" s="300" t="s">
        <v>32</v>
      </c>
      <c r="J114" s="301" t="s">
        <v>98</v>
      </c>
      <c r="M114" s="300" t="s">
        <v>32</v>
      </c>
      <c r="N114" s="301" t="s">
        <v>98</v>
      </c>
      <c r="P114" s="385"/>
    </row>
    <row r="115" spans="2:16" ht="18.75" customHeight="1">
      <c r="B115" s="162" t="s">
        <v>34</v>
      </c>
      <c r="C115" s="168" t="s">
        <v>112</v>
      </c>
      <c r="D115" s="179"/>
      <c r="E115" s="179"/>
      <c r="F115" s="180"/>
      <c r="G115" s="283"/>
      <c r="I115" s="400"/>
      <c r="J115" s="401">
        <f>J135*I115</f>
        <v>0</v>
      </c>
      <c r="M115" s="400"/>
      <c r="N115" s="401">
        <f>N135*M115</f>
        <v>0</v>
      </c>
      <c r="P115" s="385"/>
    </row>
    <row r="116" spans="2:16" ht="18.75" customHeight="1">
      <c r="B116" s="167" t="s">
        <v>11</v>
      </c>
      <c r="C116" s="168" t="s">
        <v>113</v>
      </c>
      <c r="D116" s="179"/>
      <c r="E116" s="179"/>
      <c r="F116" s="180"/>
      <c r="G116" s="283"/>
      <c r="I116" s="402"/>
      <c r="J116" s="403">
        <f>(J115+J135)*I116</f>
        <v>0</v>
      </c>
      <c r="M116" s="402"/>
      <c r="N116" s="403">
        <f>(N115+N135)*M116</f>
        <v>0</v>
      </c>
      <c r="P116" s="385"/>
    </row>
    <row r="117" spans="2:16" ht="18.75" customHeight="1">
      <c r="B117" s="167" t="s">
        <v>11</v>
      </c>
      <c r="C117" s="168" t="s">
        <v>114</v>
      </c>
      <c r="D117" s="179"/>
      <c r="E117" s="179"/>
      <c r="F117" s="180"/>
      <c r="G117" s="283"/>
      <c r="I117" s="400">
        <f>SUM(I118:I120)</f>
        <v>0.02</v>
      </c>
      <c r="J117" s="401">
        <f>SUM(J118:J120)+0</f>
        <v>0</v>
      </c>
      <c r="M117" s="400">
        <f>SUM(M118:M120)</f>
        <v>0.02</v>
      </c>
      <c r="N117" s="401">
        <f>SUM(N118:N120)+0</f>
        <v>0</v>
      </c>
      <c r="P117" s="385"/>
    </row>
    <row r="118" spans="2:16" ht="18.75" customHeight="1">
      <c r="B118" s="167"/>
      <c r="C118" s="219" t="s">
        <v>115</v>
      </c>
      <c r="D118" s="179"/>
      <c r="E118" s="179"/>
      <c r="F118" s="180"/>
      <c r="G118" s="283"/>
      <c r="I118" s="404"/>
      <c r="J118" s="405">
        <f>ROUND(I118*J126,2)</f>
        <v>0</v>
      </c>
      <c r="M118" s="404"/>
      <c r="N118" s="405">
        <f>ROUND(M118*N126,2)</f>
        <v>0</v>
      </c>
      <c r="P118" s="385"/>
    </row>
    <row r="119" spans="2:16" ht="18.75" customHeight="1">
      <c r="B119" s="167"/>
      <c r="C119" s="219" t="s">
        <v>116</v>
      </c>
      <c r="D119" s="179"/>
      <c r="E119" s="179"/>
      <c r="F119" s="180"/>
      <c r="G119" s="283"/>
      <c r="I119" s="404"/>
      <c r="J119" s="405">
        <f>ROUND(I119*J126,2)</f>
        <v>0</v>
      </c>
      <c r="M119" s="404"/>
      <c r="N119" s="405">
        <f>ROUND(M119*N126,2)</f>
        <v>0</v>
      </c>
      <c r="P119" s="385"/>
    </row>
    <row r="120" spans="2:16" ht="18.75" customHeight="1" thickBot="1">
      <c r="B120" s="167"/>
      <c r="C120" s="219" t="s">
        <v>117</v>
      </c>
      <c r="D120" s="179"/>
      <c r="E120" s="179"/>
      <c r="F120" s="180"/>
      <c r="G120" s="283"/>
      <c r="I120" s="404">
        <v>0.02</v>
      </c>
      <c r="J120" s="405">
        <f>ROUND(I120*J126,2)</f>
        <v>0</v>
      </c>
      <c r="M120" s="404">
        <v>0.02</v>
      </c>
      <c r="N120" s="405">
        <f>ROUND(M120*N126,2)</f>
        <v>0</v>
      </c>
      <c r="P120" s="385"/>
    </row>
    <row r="121" spans="2:16" ht="18.75" customHeight="1" thickBot="1">
      <c r="B121" s="171"/>
      <c r="C121" s="172" t="s">
        <v>42</v>
      </c>
      <c r="D121" s="172"/>
      <c r="E121" s="172"/>
      <c r="F121" s="173"/>
      <c r="G121" s="186"/>
      <c r="I121" s="313">
        <f>SUM(I115:I117)</f>
        <v>0.02</v>
      </c>
      <c r="J121" s="327">
        <f>SUM(J115:J117)</f>
        <v>0</v>
      </c>
      <c r="M121" s="313">
        <f>SUM(M115:M117)</f>
        <v>0.02</v>
      </c>
      <c r="N121" s="327">
        <f>SUM(N115:N117)</f>
        <v>0</v>
      </c>
      <c r="P121" s="385"/>
    </row>
    <row r="122" spans="2:16" ht="18.75" customHeight="1" thickBot="1">
      <c r="B122" s="183"/>
      <c r="C122" s="184"/>
      <c r="D122" s="184"/>
      <c r="E122" s="184"/>
      <c r="F122" s="184"/>
      <c r="G122" s="186"/>
      <c r="I122" s="306"/>
      <c r="J122" s="307"/>
      <c r="M122" s="306"/>
      <c r="N122" s="307"/>
      <c r="P122" s="385"/>
    </row>
    <row r="123" spans="2:16" ht="19.5" customHeight="1" thickBot="1">
      <c r="B123" s="220" t="s">
        <v>118</v>
      </c>
      <c r="C123" s="221"/>
      <c r="D123" s="221"/>
      <c r="E123" s="221"/>
      <c r="F123" s="222"/>
      <c r="G123" s="186"/>
      <c r="I123" s="328" t="s">
        <v>32</v>
      </c>
      <c r="J123" s="329" t="s">
        <v>64</v>
      </c>
      <c r="M123" s="328" t="s">
        <v>32</v>
      </c>
      <c r="N123" s="329" t="s">
        <v>64</v>
      </c>
      <c r="P123" s="385"/>
    </row>
    <row r="124" spans="2:16" ht="19.5" customHeight="1">
      <c r="B124" s="223" t="s">
        <v>34</v>
      </c>
      <c r="C124" s="224" t="s">
        <v>119</v>
      </c>
      <c r="D124" s="225"/>
      <c r="E124" s="225"/>
      <c r="F124" s="226"/>
      <c r="G124" s="287"/>
      <c r="I124" s="330">
        <f>I117</f>
        <v>0.02</v>
      </c>
      <c r="J124" s="331"/>
      <c r="M124" s="330">
        <f>M117</f>
        <v>0.02</v>
      </c>
      <c r="N124" s="331"/>
      <c r="P124" s="385"/>
    </row>
    <row r="125" spans="2:16" ht="19.5" customHeight="1">
      <c r="B125" s="227" t="s">
        <v>11</v>
      </c>
      <c r="C125" s="228" t="s">
        <v>120</v>
      </c>
      <c r="D125" s="229"/>
      <c r="E125" s="229"/>
      <c r="F125" s="230"/>
      <c r="G125" s="287"/>
      <c r="I125" s="332"/>
      <c r="J125" s="333">
        <f>J135+J115+J116</f>
        <v>0</v>
      </c>
      <c r="M125" s="332"/>
      <c r="N125" s="333">
        <f>N135+N115+N116</f>
        <v>0</v>
      </c>
      <c r="P125" s="385"/>
    </row>
    <row r="126" spans="2:16" ht="19.5" customHeight="1" thickBot="1">
      <c r="B126" s="227" t="s">
        <v>13</v>
      </c>
      <c r="C126" s="228" t="s">
        <v>121</v>
      </c>
      <c r="D126" s="229"/>
      <c r="E126" s="229"/>
      <c r="F126" s="230"/>
      <c r="G126" s="287"/>
      <c r="I126" s="332"/>
      <c r="J126" s="333">
        <f>J125/(1-I124)</f>
        <v>0</v>
      </c>
      <c r="M126" s="332"/>
      <c r="N126" s="333">
        <f>N125/(1-M124)</f>
        <v>0</v>
      </c>
      <c r="P126" s="385"/>
    </row>
    <row r="127" spans="2:16" ht="19.5" customHeight="1" thickBot="1">
      <c r="B127" s="231"/>
      <c r="C127" s="232" t="s">
        <v>122</v>
      </c>
      <c r="D127" s="232"/>
      <c r="E127" s="232"/>
      <c r="F127" s="233"/>
      <c r="G127" s="186"/>
      <c r="I127" s="334"/>
      <c r="J127" s="335">
        <f>J126-J125</f>
        <v>0</v>
      </c>
      <c r="M127" s="334"/>
      <c r="N127" s="335">
        <f>N126-N125</f>
        <v>0</v>
      </c>
      <c r="P127" s="385"/>
    </row>
    <row r="128" spans="2:16" ht="19.5" customHeight="1" thickBot="1">
      <c r="B128" s="82"/>
      <c r="C128" s="81"/>
      <c r="D128" s="81"/>
      <c r="E128" s="81"/>
      <c r="F128" s="81"/>
      <c r="G128" s="81"/>
      <c r="I128" s="336"/>
      <c r="J128" s="337"/>
      <c r="M128" s="336"/>
      <c r="N128" s="337"/>
      <c r="P128" s="385"/>
    </row>
    <row r="129" spans="1:16" ht="19.5" customHeight="1" thickBot="1">
      <c r="B129" s="158"/>
      <c r="C129" s="160" t="s">
        <v>123</v>
      </c>
      <c r="D129" s="160"/>
      <c r="E129" s="160"/>
      <c r="F129" s="161"/>
      <c r="G129" s="281"/>
      <c r="I129" s="182" t="s">
        <v>32</v>
      </c>
      <c r="J129" s="216" t="s">
        <v>64</v>
      </c>
      <c r="M129" s="182" t="s">
        <v>32</v>
      </c>
      <c r="N129" s="216" t="s">
        <v>64</v>
      </c>
      <c r="P129" s="385"/>
    </row>
    <row r="130" spans="1:16" ht="19.5" customHeight="1">
      <c r="B130" s="200" t="s">
        <v>34</v>
      </c>
      <c r="C130" s="199" t="s">
        <v>124</v>
      </c>
      <c r="D130" s="198"/>
      <c r="E130" s="198"/>
      <c r="F130" s="197"/>
      <c r="G130" s="283"/>
      <c r="I130" s="259"/>
      <c r="J130" s="213">
        <f>J39</f>
        <v>0</v>
      </c>
      <c r="M130" s="259"/>
      <c r="N130" s="213">
        <f>N39</f>
        <v>0</v>
      </c>
      <c r="P130" s="385"/>
    </row>
    <row r="131" spans="1:16" ht="19.5" customHeight="1">
      <c r="B131" s="177" t="s">
        <v>11</v>
      </c>
      <c r="C131" s="178" t="s">
        <v>125</v>
      </c>
      <c r="D131" s="179"/>
      <c r="E131" s="179"/>
      <c r="F131" s="180"/>
      <c r="G131" s="283"/>
      <c r="I131" s="152"/>
      <c r="J131" s="214">
        <f>J73</f>
        <v>0</v>
      </c>
      <c r="M131" s="152"/>
      <c r="N131" s="214">
        <f>N73</f>
        <v>0</v>
      </c>
      <c r="P131" s="385"/>
    </row>
    <row r="132" spans="1:16" ht="19.5" customHeight="1">
      <c r="B132" s="177" t="s">
        <v>13</v>
      </c>
      <c r="C132" s="178" t="s">
        <v>126</v>
      </c>
      <c r="D132" s="179"/>
      <c r="E132" s="179"/>
      <c r="F132" s="180"/>
      <c r="G132" s="283"/>
      <c r="I132" s="152"/>
      <c r="J132" s="214">
        <f>J83</f>
        <v>0</v>
      </c>
      <c r="M132" s="152"/>
      <c r="N132" s="214">
        <f>N83</f>
        <v>0</v>
      </c>
      <c r="P132" s="385"/>
    </row>
    <row r="133" spans="1:16" ht="19.5" customHeight="1">
      <c r="B133" s="177" t="s">
        <v>15</v>
      </c>
      <c r="C133" s="178" t="s">
        <v>127</v>
      </c>
      <c r="D133" s="179"/>
      <c r="E133" s="179"/>
      <c r="F133" s="180"/>
      <c r="G133" s="283"/>
      <c r="I133" s="152"/>
      <c r="J133" s="214">
        <f>J103</f>
        <v>0</v>
      </c>
      <c r="M133" s="152"/>
      <c r="N133" s="214">
        <f>N103</f>
        <v>0</v>
      </c>
      <c r="P133" s="385"/>
    </row>
    <row r="134" spans="1:16" ht="19.5" customHeight="1" thickBot="1">
      <c r="B134" s="177" t="s">
        <v>20</v>
      </c>
      <c r="C134" s="178" t="s">
        <v>128</v>
      </c>
      <c r="D134" s="179"/>
      <c r="E134" s="179"/>
      <c r="F134" s="180"/>
      <c r="G134" s="283"/>
      <c r="I134" s="152"/>
      <c r="J134" s="214">
        <f>J111</f>
        <v>0</v>
      </c>
      <c r="M134" s="152"/>
      <c r="N134" s="214">
        <f>N111</f>
        <v>0</v>
      </c>
      <c r="P134" s="385"/>
    </row>
    <row r="135" spans="1:16" ht="19.5" customHeight="1" thickBot="1">
      <c r="B135" s="171"/>
      <c r="C135" s="172" t="s">
        <v>129</v>
      </c>
      <c r="D135" s="172"/>
      <c r="E135" s="172"/>
      <c r="F135" s="173"/>
      <c r="G135" s="186"/>
      <c r="I135" s="217"/>
      <c r="J135" s="218">
        <f>ROUND(SUM(J130:J134),2)-0</f>
        <v>0</v>
      </c>
      <c r="M135" s="217"/>
      <c r="N135" s="218">
        <f>ROUND(SUM(N130:N134),2)-0</f>
        <v>0</v>
      </c>
      <c r="P135" s="385"/>
    </row>
    <row r="136" spans="1:16" ht="19.5" customHeight="1" thickBot="1">
      <c r="B136" s="234" t="s">
        <v>18</v>
      </c>
      <c r="C136" s="235" t="s">
        <v>130</v>
      </c>
      <c r="D136" s="174"/>
      <c r="E136" s="174"/>
      <c r="F136" s="175"/>
      <c r="G136" s="283"/>
      <c r="I136" s="260"/>
      <c r="J136" s="261">
        <f>J121</f>
        <v>0</v>
      </c>
      <c r="M136" s="260"/>
      <c r="N136" s="261">
        <f>N121</f>
        <v>0</v>
      </c>
      <c r="P136" s="385"/>
    </row>
    <row r="137" spans="1:16" ht="19.5" customHeight="1" thickBot="1">
      <c r="B137" s="171"/>
      <c r="C137" s="172" t="s">
        <v>131</v>
      </c>
      <c r="D137" s="172"/>
      <c r="E137" s="172"/>
      <c r="F137" s="173"/>
      <c r="G137" s="186"/>
      <c r="I137" s="217"/>
      <c r="J137" s="262">
        <f>J135+J136</f>
        <v>0</v>
      </c>
      <c r="M137" s="217"/>
      <c r="N137" s="262">
        <f>N135+N136</f>
        <v>0</v>
      </c>
      <c r="P137" s="385"/>
    </row>
    <row r="138" spans="1:16" ht="19.5" customHeight="1" thickBot="1">
      <c r="B138" s="82"/>
      <c r="C138" s="81"/>
      <c r="D138" s="81"/>
      <c r="E138" s="81"/>
      <c r="F138" s="81"/>
      <c r="G138" s="81"/>
      <c r="I138" s="135"/>
      <c r="J138" s="258"/>
      <c r="M138" s="135"/>
      <c r="N138" s="258"/>
      <c r="P138" s="385"/>
    </row>
    <row r="139" spans="1:16" ht="46.5" customHeight="1" thickBot="1">
      <c r="B139" s="239">
        <v>3</v>
      </c>
      <c r="C139" s="240" t="s">
        <v>132</v>
      </c>
      <c r="D139" s="241"/>
      <c r="E139" s="241"/>
      <c r="F139" s="242"/>
      <c r="G139" s="266"/>
      <c r="I139" s="472" t="str">
        <f>I10</f>
        <v>Museu Regional Casa dos Ottoni</v>
      </c>
      <c r="J139" s="473"/>
      <c r="M139" s="472" t="str">
        <f>M10</f>
        <v>Museu Regional Casa dos Ottoni</v>
      </c>
      <c r="N139" s="473"/>
      <c r="P139" s="385"/>
    </row>
    <row r="140" spans="1:16" ht="21.75" thickBot="1">
      <c r="A140" s="88"/>
      <c r="B140" s="243"/>
      <c r="C140" s="244"/>
      <c r="D140" s="474"/>
      <c r="E140" s="474"/>
      <c r="F140" s="474"/>
      <c r="G140" s="271"/>
      <c r="I140" s="475">
        <f>I22</f>
        <v>0</v>
      </c>
      <c r="J140" s="476"/>
      <c r="M140" s="475">
        <f>M22</f>
        <v>0</v>
      </c>
      <c r="N140" s="476"/>
      <c r="P140" s="385"/>
    </row>
    <row r="141" spans="1:16" ht="48" customHeight="1" thickBot="1">
      <c r="A141" s="85"/>
      <c r="B141" s="467" t="s">
        <v>133</v>
      </c>
      <c r="C141" s="467"/>
      <c r="D141" s="467"/>
      <c r="E141" s="467"/>
      <c r="F141" s="467"/>
      <c r="G141" s="272"/>
      <c r="I141" s="196" t="s">
        <v>134</v>
      </c>
      <c r="J141" s="291" t="s">
        <v>135</v>
      </c>
      <c r="M141" s="196" t="s">
        <v>134</v>
      </c>
      <c r="N141" s="291" t="s">
        <v>135</v>
      </c>
      <c r="P141" s="385"/>
    </row>
    <row r="142" spans="1:16" ht="19.5" customHeight="1" thickBot="1">
      <c r="B142" s="137" t="s">
        <v>136</v>
      </c>
      <c r="C142" s="245"/>
      <c r="D142" s="246"/>
      <c r="E142" s="246"/>
      <c r="F142" s="247"/>
      <c r="G142" s="273"/>
      <c r="I142" s="292">
        <f>J137</f>
        <v>0</v>
      </c>
      <c r="J142" s="293"/>
      <c r="M142" s="292">
        <f>N137</f>
        <v>0</v>
      </c>
      <c r="N142" s="293"/>
      <c r="P142" s="385"/>
    </row>
    <row r="143" spans="1:16" ht="19.5" customHeight="1" thickBot="1">
      <c r="B143" s="248"/>
      <c r="C143" s="249" t="s">
        <v>137</v>
      </c>
      <c r="D143" s="250"/>
      <c r="E143" s="251"/>
      <c r="F143" s="252"/>
      <c r="G143" s="274"/>
      <c r="I143" s="294" t="s">
        <v>138</v>
      </c>
      <c r="J143" s="237">
        <f>I142*I144*2</f>
        <v>0</v>
      </c>
      <c r="M143" s="294" t="s">
        <v>138</v>
      </c>
      <c r="N143" s="237">
        <f>M142*M144*2</f>
        <v>0</v>
      </c>
      <c r="P143" s="385"/>
    </row>
    <row r="144" spans="1:16" ht="19.5" customHeight="1" thickBot="1">
      <c r="B144" s="248"/>
      <c r="C144" s="249" t="s">
        <v>139</v>
      </c>
      <c r="D144" s="250"/>
      <c r="E144" s="251"/>
      <c r="F144" s="252"/>
      <c r="G144" s="274"/>
      <c r="I144" s="295">
        <v>2</v>
      </c>
      <c r="J144" s="237">
        <f>J143*12</f>
        <v>0</v>
      </c>
      <c r="M144" s="295">
        <v>1</v>
      </c>
      <c r="N144" s="237">
        <f>N143*12</f>
        <v>0</v>
      </c>
      <c r="P144" s="385"/>
    </row>
    <row r="145" spans="1:16" ht="19.5" customHeight="1" thickBot="1">
      <c r="A145" s="87"/>
      <c r="B145" s="253"/>
      <c r="C145" s="254" t="s">
        <v>140</v>
      </c>
      <c r="D145" s="255"/>
      <c r="E145" s="256"/>
      <c r="F145" s="257"/>
      <c r="G145" s="275"/>
      <c r="I145" s="296"/>
      <c r="J145" s="238">
        <f>ROUND(I142/30,2)</f>
        <v>0</v>
      </c>
      <c r="M145" s="296"/>
      <c r="N145" s="238">
        <f>ROUND(M142/30,2)</f>
        <v>0</v>
      </c>
      <c r="P145" s="385"/>
    </row>
    <row r="146" spans="1:16" ht="19.5" customHeight="1">
      <c r="B146" s="125"/>
      <c r="C146" s="126"/>
      <c r="D146" s="126"/>
      <c r="E146" s="126"/>
      <c r="F146" s="126"/>
      <c r="G146" s="126"/>
    </row>
    <row r="147" spans="1:16">
      <c r="I147" s="454" t="str">
        <f>M10</f>
        <v>Museu Regional Casa dos Ottoni</v>
      </c>
      <c r="J147" s="454"/>
      <c r="K147" s="454"/>
      <c r="L147" s="454"/>
      <c r="M147" s="454"/>
      <c r="N147" s="454"/>
      <c r="O147" s="454"/>
    </row>
    <row r="148" spans="1:16">
      <c r="I148" s="438" t="s">
        <v>141</v>
      </c>
      <c r="J148" s="438"/>
      <c r="K148" s="438"/>
      <c r="L148" s="438"/>
      <c r="M148" s="438"/>
      <c r="N148" s="438"/>
      <c r="O148" s="438"/>
    </row>
    <row r="149" spans="1:16">
      <c r="I149" s="438" t="s">
        <v>17</v>
      </c>
      <c r="J149" s="438"/>
      <c r="K149" s="438"/>
      <c r="L149" s="438"/>
      <c r="M149" s="438"/>
      <c r="N149" s="438"/>
      <c r="O149" s="438"/>
    </row>
    <row r="150" spans="1:16">
      <c r="I150" s="438" t="s">
        <v>142</v>
      </c>
      <c r="J150" s="438"/>
      <c r="K150" s="438"/>
      <c r="L150" s="438"/>
      <c r="M150" s="438"/>
      <c r="N150" s="438"/>
      <c r="O150" s="438"/>
    </row>
    <row r="151" spans="1:16" ht="50.25" customHeight="1">
      <c r="I151" s="423" t="s">
        <v>143</v>
      </c>
      <c r="J151" s="423"/>
      <c r="K151" s="423"/>
      <c r="L151" s="423" t="s">
        <v>144</v>
      </c>
      <c r="M151" s="423" t="s">
        <v>63</v>
      </c>
      <c r="N151" s="423" t="s">
        <v>145</v>
      </c>
      <c r="O151" s="423" t="s">
        <v>146</v>
      </c>
    </row>
    <row r="152" spans="1:16">
      <c r="I152" s="423" t="s">
        <v>147</v>
      </c>
      <c r="J152" s="423"/>
      <c r="K152" s="423"/>
      <c r="L152" s="424">
        <f>I144</f>
        <v>2</v>
      </c>
      <c r="M152" s="425">
        <f>I142*2</f>
        <v>0</v>
      </c>
      <c r="N152" s="425">
        <f>M152*L152</f>
        <v>0</v>
      </c>
      <c r="O152" s="425">
        <f>N152*12</f>
        <v>0</v>
      </c>
    </row>
    <row r="153" spans="1:16">
      <c r="I153" s="423" t="s">
        <v>148</v>
      </c>
      <c r="J153" s="423"/>
      <c r="K153" s="423"/>
      <c r="L153" s="424">
        <f>M144</f>
        <v>1</v>
      </c>
      <c r="M153" s="425">
        <f>M142*2</f>
        <v>0</v>
      </c>
      <c r="N153" s="425">
        <f>M153*L153</f>
        <v>0</v>
      </c>
      <c r="O153" s="425">
        <f>N153*12</f>
        <v>0</v>
      </c>
    </row>
    <row r="154" spans="1:16">
      <c r="I154" s="439" t="s">
        <v>149</v>
      </c>
      <c r="J154" s="440"/>
      <c r="K154" s="440"/>
      <c r="L154" s="441">
        <f>N152+N153</f>
        <v>0</v>
      </c>
      <c r="M154" s="441"/>
      <c r="N154" s="441"/>
      <c r="O154" s="441"/>
    </row>
    <row r="155" spans="1:16">
      <c r="I155" s="442" t="s">
        <v>150</v>
      </c>
      <c r="J155" s="443"/>
      <c r="K155" s="443"/>
      <c r="L155" s="441">
        <f>O152+O153</f>
        <v>0</v>
      </c>
      <c r="M155" s="441"/>
      <c r="N155" s="441"/>
      <c r="O155" s="441"/>
    </row>
    <row r="157" spans="1:16">
      <c r="B157" s="428" t="s">
        <v>151</v>
      </c>
      <c r="C157" s="429" t="s">
        <v>152</v>
      </c>
      <c r="D157" s="429"/>
      <c r="E157" s="429"/>
      <c r="F157" s="429"/>
      <c r="G157" s="429"/>
      <c r="H157" s="429"/>
    </row>
    <row r="158" spans="1:16" ht="96">
      <c r="B158" s="423" t="s">
        <v>153</v>
      </c>
      <c r="C158" s="423" t="s">
        <v>154</v>
      </c>
      <c r="D158" s="423" t="s">
        <v>144</v>
      </c>
      <c r="E158" s="423" t="s">
        <v>155</v>
      </c>
      <c r="F158" s="423" t="s">
        <v>156</v>
      </c>
      <c r="G158" s="423" t="s">
        <v>157</v>
      </c>
      <c r="H158" s="423" t="s">
        <v>158</v>
      </c>
    </row>
    <row r="159" spans="1:16">
      <c r="B159" s="430"/>
      <c r="C159" s="431"/>
      <c r="D159" s="431"/>
      <c r="E159" s="431"/>
      <c r="F159" s="432"/>
      <c r="G159" s="432"/>
      <c r="H159" s="432"/>
    </row>
    <row r="160" spans="1:16">
      <c r="B160" s="430"/>
      <c r="C160" s="431"/>
      <c r="D160" s="431"/>
      <c r="E160" s="431"/>
      <c r="F160" s="432"/>
      <c r="G160" s="432"/>
      <c r="H160" s="432"/>
    </row>
    <row r="161" spans="2:8">
      <c r="B161" s="430"/>
      <c r="C161" s="431"/>
      <c r="D161" s="431"/>
      <c r="E161" s="431"/>
      <c r="F161" s="432"/>
      <c r="G161" s="432"/>
      <c r="H161" s="432"/>
    </row>
    <row r="162" spans="2:8">
      <c r="B162" s="430"/>
      <c r="C162" s="431"/>
      <c r="D162" s="431"/>
      <c r="E162" s="431"/>
      <c r="F162" s="432"/>
      <c r="G162" s="432"/>
      <c r="H162" s="432"/>
    </row>
    <row r="163" spans="2:8">
      <c r="B163" s="430"/>
      <c r="C163" s="431"/>
      <c r="D163" s="431"/>
      <c r="E163" s="431"/>
      <c r="F163" s="432"/>
      <c r="G163" s="432"/>
      <c r="H163" s="432"/>
    </row>
    <row r="164" spans="2:8">
      <c r="B164" s="430"/>
      <c r="C164" s="431"/>
      <c r="D164" s="431"/>
      <c r="E164" s="431"/>
      <c r="F164" s="432"/>
      <c r="G164" s="432"/>
      <c r="H164" s="432"/>
    </row>
    <row r="165" spans="2:8">
      <c r="B165" s="430"/>
      <c r="C165" s="431"/>
      <c r="D165" s="431"/>
      <c r="E165" s="431"/>
      <c r="F165" s="432"/>
      <c r="G165" s="432"/>
      <c r="H165" s="432"/>
    </row>
    <row r="166" spans="2:8">
      <c r="B166" s="435" t="s">
        <v>159</v>
      </c>
      <c r="C166" s="436"/>
      <c r="D166" s="436"/>
      <c r="E166" s="436"/>
      <c r="F166" s="436"/>
      <c r="G166" s="437"/>
      <c r="H166" s="434" t="s">
        <v>160</v>
      </c>
    </row>
    <row r="167" spans="2:8">
      <c r="B167" s="435" t="s">
        <v>161</v>
      </c>
      <c r="C167" s="436"/>
      <c r="D167" s="436"/>
      <c r="E167" s="436"/>
      <c r="F167" s="436"/>
      <c r="G167" s="437"/>
      <c r="H167" s="434">
        <f>(L152+L153)*2</f>
        <v>6</v>
      </c>
    </row>
    <row r="168" spans="2:8">
      <c r="B168" s="435" t="s">
        <v>162</v>
      </c>
      <c r="C168" s="436"/>
      <c r="D168" s="436"/>
      <c r="E168" s="436"/>
      <c r="F168" s="436"/>
      <c r="G168" s="437"/>
      <c r="H168" s="434" t="e">
        <f>H166/H167</f>
        <v>#VALUE!</v>
      </c>
    </row>
    <row r="169" spans="2:8">
      <c r="B169" s="426"/>
      <c r="C169" s="427"/>
      <c r="D169" s="427"/>
      <c r="E169" s="427"/>
    </row>
    <row r="170" spans="2:8">
      <c r="B170" s="426"/>
      <c r="C170" s="427"/>
      <c r="D170" s="427"/>
      <c r="E170" s="427"/>
    </row>
    <row r="171" spans="2:8">
      <c r="B171" s="426"/>
      <c r="C171" s="427"/>
      <c r="D171" s="427"/>
      <c r="E171" s="427"/>
    </row>
    <row r="172" spans="2:8">
      <c r="B172" s="428" t="s">
        <v>163</v>
      </c>
      <c r="C172" s="429" t="s">
        <v>164</v>
      </c>
      <c r="D172" s="429"/>
      <c r="E172" s="429"/>
      <c r="F172" s="429"/>
      <c r="G172" s="429"/>
      <c r="H172" s="429"/>
    </row>
    <row r="173" spans="2:8" ht="96">
      <c r="B173" s="423" t="s">
        <v>153</v>
      </c>
      <c r="C173" s="423" t="s">
        <v>154</v>
      </c>
      <c r="D173" s="423" t="s">
        <v>144</v>
      </c>
      <c r="E173" s="423" t="s">
        <v>155</v>
      </c>
      <c r="F173" s="423" t="s">
        <v>156</v>
      </c>
      <c r="G173" s="423" t="s">
        <v>157</v>
      </c>
      <c r="H173" s="423" t="s">
        <v>158</v>
      </c>
    </row>
    <row r="174" spans="2:8">
      <c r="B174" s="433"/>
      <c r="C174" s="432"/>
      <c r="D174" s="432"/>
      <c r="E174" s="432"/>
      <c r="F174" s="432"/>
      <c r="G174" s="432"/>
      <c r="H174" s="432"/>
    </row>
    <row r="175" spans="2:8">
      <c r="B175" s="433"/>
      <c r="C175" s="432"/>
      <c r="D175" s="432"/>
      <c r="E175" s="432"/>
      <c r="F175" s="432"/>
      <c r="G175" s="432"/>
      <c r="H175" s="432"/>
    </row>
    <row r="176" spans="2:8">
      <c r="B176" s="433"/>
      <c r="C176" s="432"/>
      <c r="D176" s="432"/>
      <c r="E176" s="432"/>
      <c r="F176" s="432"/>
      <c r="G176" s="432"/>
      <c r="H176" s="432"/>
    </row>
    <row r="177" spans="2:8">
      <c r="B177" s="433"/>
      <c r="C177" s="432"/>
      <c r="D177" s="432"/>
      <c r="E177" s="432"/>
      <c r="F177" s="432"/>
      <c r="G177" s="432"/>
      <c r="H177" s="432"/>
    </row>
    <row r="178" spans="2:8">
      <c r="B178" s="433"/>
      <c r="C178" s="432"/>
      <c r="D178" s="432"/>
      <c r="E178" s="432"/>
      <c r="F178" s="432"/>
      <c r="G178" s="432"/>
      <c r="H178" s="432"/>
    </row>
    <row r="179" spans="2:8">
      <c r="B179" s="433"/>
      <c r="C179" s="432"/>
      <c r="D179" s="432"/>
      <c r="E179" s="432"/>
      <c r="F179" s="432"/>
      <c r="G179" s="432"/>
      <c r="H179" s="432"/>
    </row>
    <row r="180" spans="2:8">
      <c r="B180" s="433"/>
      <c r="C180" s="432"/>
      <c r="D180" s="432"/>
      <c r="E180" s="432"/>
      <c r="F180" s="432"/>
      <c r="G180" s="432"/>
      <c r="H180" s="432"/>
    </row>
    <row r="181" spans="2:8">
      <c r="B181" s="435" t="s">
        <v>159</v>
      </c>
      <c r="C181" s="436"/>
      <c r="D181" s="436"/>
      <c r="E181" s="436"/>
      <c r="F181" s="436"/>
      <c r="G181" s="437"/>
      <c r="H181" s="434" t="s">
        <v>160</v>
      </c>
    </row>
    <row r="182" spans="2:8">
      <c r="B182" s="435" t="s">
        <v>161</v>
      </c>
      <c r="C182" s="436"/>
      <c r="D182" s="436"/>
      <c r="E182" s="436"/>
      <c r="F182" s="436"/>
      <c r="G182" s="437"/>
      <c r="H182" s="434">
        <f>(L152+L153)*2</f>
        <v>6</v>
      </c>
    </row>
    <row r="183" spans="2:8">
      <c r="B183" s="435" t="s">
        <v>162</v>
      </c>
      <c r="C183" s="436"/>
      <c r="D183" s="436"/>
      <c r="E183" s="436"/>
      <c r="F183" s="436"/>
      <c r="G183" s="437"/>
      <c r="H183" s="434" t="e">
        <f>H181/H182</f>
        <v>#VALUE!</v>
      </c>
    </row>
  </sheetData>
  <mergeCells count="31">
    <mergeCell ref="B2:F2"/>
    <mergeCell ref="B4:C4"/>
    <mergeCell ref="B9:F9"/>
    <mergeCell ref="I10:J11"/>
    <mergeCell ref="M10:N11"/>
    <mergeCell ref="B12:F13"/>
    <mergeCell ref="I12:J13"/>
    <mergeCell ref="M12:N13"/>
    <mergeCell ref="I147:O147"/>
    <mergeCell ref="I148:O148"/>
    <mergeCell ref="B141:F141"/>
    <mergeCell ref="I29:J29"/>
    <mergeCell ref="M29:N29"/>
    <mergeCell ref="C95:F95"/>
    <mergeCell ref="I139:J139"/>
    <mergeCell ref="M139:N139"/>
    <mergeCell ref="D140:F140"/>
    <mergeCell ref="I140:J140"/>
    <mergeCell ref="M140:N140"/>
    <mergeCell ref="I149:O149"/>
    <mergeCell ref="I150:O150"/>
    <mergeCell ref="I154:K154"/>
    <mergeCell ref="L154:O154"/>
    <mergeCell ref="I155:K155"/>
    <mergeCell ref="L155:O155"/>
    <mergeCell ref="B183:G183"/>
    <mergeCell ref="B166:G166"/>
    <mergeCell ref="B167:G167"/>
    <mergeCell ref="B168:G168"/>
    <mergeCell ref="B181:G181"/>
    <mergeCell ref="B182:G182"/>
  </mergeCells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D65B-79AB-4E80-A729-8B2AA119D87E}">
  <sheetPr>
    <tabColor rgb="FF92D050"/>
    <pageSetUpPr fitToPage="1"/>
  </sheetPr>
  <dimension ref="A1:U183"/>
  <sheetViews>
    <sheetView topLeftCell="A145" zoomScale="130" zoomScaleNormal="130" workbookViewId="0">
      <selection activeCell="H183" sqref="B157:H183"/>
    </sheetView>
  </sheetViews>
  <sheetFormatPr defaultRowHeight="15"/>
  <cols>
    <col min="1" max="1" width="5.140625" style="80" customWidth="1"/>
    <col min="2" max="2" width="21.7109375" style="83" customWidth="1"/>
    <col min="3" max="3" width="63.7109375" style="80" customWidth="1"/>
    <col min="4" max="4" width="19.85546875" style="80" customWidth="1"/>
    <col min="5" max="5" width="21" style="80" customWidth="1"/>
    <col min="6" max="6" width="17.5703125" style="80" customWidth="1"/>
    <col min="7" max="7" width="7.7109375" style="80" customWidth="1"/>
    <col min="8" max="8" width="14.42578125" style="79" customWidth="1"/>
    <col min="9" max="9" width="18.5703125" style="78" customWidth="1"/>
    <col min="10" max="10" width="18.42578125" style="78" customWidth="1"/>
    <col min="11" max="11" width="2.140625" style="78" customWidth="1"/>
    <col min="12" max="12" width="6" style="78" customWidth="1"/>
    <col min="13" max="14" width="16" style="78" customWidth="1"/>
    <col min="15" max="15" width="24.5703125" style="78" customWidth="1"/>
    <col min="16" max="16" width="22.85546875" style="415" customWidth="1"/>
    <col min="17" max="17" width="1.85546875" style="78" customWidth="1"/>
    <col min="18" max="22" width="9.140625" style="78" customWidth="1"/>
    <col min="23" max="16384" width="9.140625" style="78"/>
  </cols>
  <sheetData>
    <row r="1" spans="1:14" ht="15.75" thickBot="1"/>
    <row r="2" spans="1:14" ht="28.5" thickBot="1">
      <c r="B2" s="455" t="s">
        <v>0</v>
      </c>
      <c r="C2" s="456"/>
      <c r="D2" s="456"/>
      <c r="E2" s="456"/>
      <c r="F2" s="457"/>
      <c r="G2" s="276"/>
    </row>
    <row r="3" spans="1:14" ht="28.5" thickBot="1">
      <c r="B3" s="84"/>
      <c r="C3" s="84"/>
      <c r="D3" s="84"/>
      <c r="E3" s="84"/>
      <c r="F3" s="84"/>
      <c r="G3" s="84"/>
    </row>
    <row r="4" spans="1:14" ht="16.5" thickBot="1">
      <c r="B4" s="458" t="s">
        <v>1</v>
      </c>
      <c r="C4" s="459"/>
      <c r="D4" s="89"/>
      <c r="E4" s="89"/>
      <c r="F4" s="89"/>
      <c r="G4" s="89"/>
    </row>
    <row r="5" spans="1:14">
      <c r="B5" s="95" t="s">
        <v>2</v>
      </c>
      <c r="C5" s="96"/>
      <c r="D5" s="89"/>
      <c r="E5" s="89"/>
      <c r="F5" s="89"/>
      <c r="G5" s="89"/>
    </row>
    <row r="6" spans="1:14" ht="15.75" thickBot="1">
      <c r="B6" s="90"/>
      <c r="C6" s="91"/>
      <c r="D6" s="89"/>
      <c r="E6" s="89"/>
      <c r="F6" s="89"/>
      <c r="G6" s="89"/>
    </row>
    <row r="7" spans="1:14" ht="15.75" thickBot="1">
      <c r="B7" s="92"/>
      <c r="C7" s="89"/>
      <c r="D7" s="89"/>
      <c r="E7" s="89"/>
      <c r="F7" s="89"/>
      <c r="G7" s="89"/>
    </row>
    <row r="8" spans="1:14" ht="15.75" thickBot="1">
      <c r="B8" s="97" t="s">
        <v>3</v>
      </c>
      <c r="C8" s="93"/>
      <c r="D8" s="93"/>
      <c r="E8" s="93"/>
      <c r="F8" s="94"/>
      <c r="G8" s="277"/>
    </row>
    <row r="9" spans="1:14" ht="24" thickBot="1">
      <c r="B9" s="460" t="s">
        <v>4</v>
      </c>
      <c r="C9" s="461"/>
      <c r="D9" s="461"/>
      <c r="E9" s="461"/>
      <c r="F9" s="462"/>
      <c r="G9" s="278"/>
      <c r="I9" s="106"/>
      <c r="J9" s="106"/>
    </row>
    <row r="10" spans="1:14" ht="15" customHeight="1">
      <c r="B10" s="78"/>
      <c r="C10" s="78"/>
      <c r="D10" s="78"/>
      <c r="E10" s="78"/>
      <c r="F10" s="78"/>
      <c r="G10" s="78"/>
      <c r="I10" s="463" t="s">
        <v>167</v>
      </c>
      <c r="J10" s="464"/>
      <c r="M10" s="463" t="s">
        <v>167</v>
      </c>
      <c r="N10" s="464"/>
    </row>
    <row r="11" spans="1:14" ht="24.75" customHeight="1" thickBot="1">
      <c r="A11" s="85"/>
      <c r="B11" s="86"/>
      <c r="C11" s="85"/>
      <c r="D11" s="85"/>
      <c r="E11" s="85"/>
      <c r="F11" s="85"/>
      <c r="G11" s="85"/>
      <c r="I11" s="465"/>
      <c r="J11" s="466"/>
      <c r="M11" s="465"/>
      <c r="N11" s="466"/>
    </row>
    <row r="12" spans="1:14" ht="15.75" customHeight="1">
      <c r="A12" s="87"/>
      <c r="B12" s="444" t="s">
        <v>6</v>
      </c>
      <c r="C12" s="445"/>
      <c r="D12" s="445"/>
      <c r="E12" s="445"/>
      <c r="F12" s="446"/>
      <c r="G12" s="279"/>
      <c r="I12" s="450" t="s">
        <v>7</v>
      </c>
      <c r="J12" s="451"/>
      <c r="M12" s="450" t="s">
        <v>8</v>
      </c>
      <c r="N12" s="451"/>
    </row>
    <row r="13" spans="1:14" ht="29.25" customHeight="1" thickBot="1">
      <c r="B13" s="447"/>
      <c r="C13" s="448"/>
      <c r="D13" s="448"/>
      <c r="E13" s="448"/>
      <c r="F13" s="449"/>
      <c r="G13" s="279"/>
      <c r="I13" s="452"/>
      <c r="J13" s="453"/>
      <c r="M13" s="452"/>
      <c r="N13" s="453"/>
    </row>
    <row r="14" spans="1:14" ht="18" customHeight="1">
      <c r="B14" s="98" t="s">
        <v>9</v>
      </c>
      <c r="C14" s="99" t="s">
        <v>10</v>
      </c>
      <c r="D14" s="100"/>
      <c r="E14" s="100"/>
      <c r="F14" s="101"/>
      <c r="G14" s="263"/>
      <c r="I14" s="341"/>
      <c r="J14" s="342"/>
      <c r="M14" s="341"/>
      <c r="N14" s="342"/>
    </row>
    <row r="15" spans="1:14" ht="18" customHeight="1">
      <c r="B15" s="98" t="s">
        <v>11</v>
      </c>
      <c r="C15" s="99" t="s">
        <v>12</v>
      </c>
      <c r="D15" s="100"/>
      <c r="E15" s="100"/>
      <c r="F15" s="101"/>
      <c r="G15" s="263"/>
      <c r="I15" s="343"/>
      <c r="J15" s="344"/>
      <c r="M15" s="343"/>
      <c r="N15" s="344"/>
    </row>
    <row r="16" spans="1:14" ht="18" customHeight="1">
      <c r="B16" s="98" t="s">
        <v>13</v>
      </c>
      <c r="C16" s="99" t="s">
        <v>14</v>
      </c>
      <c r="D16" s="100"/>
      <c r="E16" s="100"/>
      <c r="F16" s="101"/>
      <c r="G16" s="263"/>
      <c r="I16" s="343"/>
      <c r="J16" s="344"/>
      <c r="M16" s="343"/>
      <c r="N16" s="344"/>
    </row>
    <row r="17" spans="1:16" ht="18" customHeight="1">
      <c r="B17" s="98" t="s">
        <v>15</v>
      </c>
      <c r="C17" s="99" t="s">
        <v>16</v>
      </c>
      <c r="D17" s="100"/>
      <c r="E17" s="100"/>
      <c r="F17" s="101"/>
      <c r="G17" s="263"/>
      <c r="I17" s="422" t="s">
        <v>17</v>
      </c>
      <c r="J17" s="344"/>
      <c r="M17" s="422" t="s">
        <v>17</v>
      </c>
      <c r="N17" s="344"/>
    </row>
    <row r="18" spans="1:16" ht="18" customHeight="1">
      <c r="B18" s="98" t="s">
        <v>18</v>
      </c>
      <c r="C18" s="99" t="s">
        <v>19</v>
      </c>
      <c r="D18" s="100"/>
      <c r="E18" s="100"/>
      <c r="F18" s="101"/>
      <c r="G18" s="263"/>
      <c r="I18" s="343"/>
      <c r="J18" s="344"/>
      <c r="M18" s="343"/>
      <c r="N18" s="344"/>
    </row>
    <row r="19" spans="1:16" ht="18" customHeight="1" thickBot="1">
      <c r="B19" s="102" t="s">
        <v>20</v>
      </c>
      <c r="C19" s="103" t="s">
        <v>21</v>
      </c>
      <c r="D19" s="104"/>
      <c r="E19" s="104"/>
      <c r="F19" s="105"/>
      <c r="G19" s="263"/>
      <c r="I19" s="345">
        <v>12</v>
      </c>
      <c r="J19" s="346"/>
      <c r="M19" s="345">
        <v>12</v>
      </c>
      <c r="N19" s="346"/>
    </row>
    <row r="20" spans="1:16" ht="18" customHeight="1" thickBot="1">
      <c r="I20" s="1"/>
      <c r="J20" s="1"/>
      <c r="K20" s="297"/>
      <c r="M20" s="1"/>
      <c r="N20" s="1"/>
    </row>
    <row r="21" spans="1:16" ht="18" customHeight="1" thickBot="1">
      <c r="B21" s="107" t="s">
        <v>22</v>
      </c>
      <c r="C21" s="108"/>
      <c r="D21" s="108"/>
      <c r="E21" s="108"/>
      <c r="F21" s="109"/>
      <c r="G21" s="264"/>
      <c r="I21" s="347"/>
      <c r="J21" s="348"/>
      <c r="K21" s="297"/>
      <c r="M21" s="347"/>
      <c r="N21" s="348"/>
    </row>
    <row r="22" spans="1:16" ht="15.75" customHeight="1">
      <c r="B22" s="111" t="s">
        <v>23</v>
      </c>
      <c r="C22" s="112"/>
      <c r="D22" s="112"/>
      <c r="E22" s="112"/>
      <c r="F22" s="113"/>
      <c r="G22" s="265"/>
      <c r="I22" s="343"/>
      <c r="J22" s="344"/>
      <c r="K22" s="297"/>
      <c r="M22" s="343"/>
      <c r="N22" s="344"/>
    </row>
    <row r="23" spans="1:16" ht="15.75" thickBot="1">
      <c r="B23" s="114" t="s">
        <v>24</v>
      </c>
      <c r="C23" s="115"/>
      <c r="D23" s="115"/>
      <c r="E23" s="115"/>
      <c r="F23" s="116"/>
      <c r="G23" s="265"/>
      <c r="I23" s="349"/>
      <c r="J23" s="350"/>
      <c r="K23" s="297"/>
      <c r="M23" s="349"/>
      <c r="N23" s="350"/>
    </row>
    <row r="24" spans="1:16" ht="18" customHeight="1">
      <c r="B24" s="117">
        <v>1</v>
      </c>
      <c r="C24" s="118" t="s">
        <v>25</v>
      </c>
      <c r="D24" s="119"/>
      <c r="E24" s="119"/>
      <c r="F24" s="120"/>
      <c r="G24" s="265"/>
      <c r="I24" s="351"/>
      <c r="J24" s="344"/>
      <c r="K24" s="297"/>
      <c r="M24" s="351"/>
      <c r="N24" s="344"/>
    </row>
    <row r="25" spans="1:16" ht="18" customHeight="1">
      <c r="B25" s="117">
        <v>3</v>
      </c>
      <c r="C25" s="118" t="s">
        <v>26</v>
      </c>
      <c r="D25" s="121"/>
      <c r="E25" s="119"/>
      <c r="F25" s="120"/>
      <c r="G25" s="265"/>
      <c r="I25" s="389"/>
      <c r="J25" s="350"/>
      <c r="K25" s="297"/>
      <c r="M25" s="389"/>
      <c r="N25" s="390"/>
      <c r="O25" s="391"/>
    </row>
    <row r="26" spans="1:16" ht="18" customHeight="1" thickBot="1">
      <c r="B26" s="122">
        <v>5</v>
      </c>
      <c r="C26" s="123" t="s">
        <v>27</v>
      </c>
      <c r="D26" s="124"/>
      <c r="E26" s="115"/>
      <c r="F26" s="116"/>
      <c r="G26" s="265"/>
      <c r="I26" s="352"/>
      <c r="J26" s="346"/>
      <c r="K26" s="297"/>
      <c r="M26" s="352"/>
      <c r="N26" s="346"/>
    </row>
    <row r="27" spans="1:16" ht="18" customHeight="1" thickBot="1">
      <c r="B27" s="125"/>
      <c r="C27" s="126"/>
      <c r="D27" s="127"/>
      <c r="E27" s="126"/>
      <c r="F27" s="126"/>
      <c r="G27" s="126"/>
      <c r="I27" s="1"/>
      <c r="J27" s="339"/>
      <c r="K27" s="297"/>
      <c r="M27" s="1"/>
      <c r="N27" s="339"/>
    </row>
    <row r="28" spans="1:16" ht="19.5" customHeight="1" thickBot="1">
      <c r="B28" s="128" t="s">
        <v>28</v>
      </c>
      <c r="C28" s="129" t="s">
        <v>29</v>
      </c>
      <c r="D28" s="130"/>
      <c r="E28" s="130"/>
      <c r="F28" s="131"/>
      <c r="G28" s="266"/>
      <c r="I28" s="376"/>
      <c r="J28" s="377"/>
      <c r="K28" s="297"/>
      <c r="M28" s="376"/>
      <c r="N28" s="377"/>
    </row>
    <row r="29" spans="1:16" ht="15.75" customHeight="1" thickBot="1">
      <c r="A29" s="85"/>
      <c r="B29" s="132"/>
      <c r="C29" s="133"/>
      <c r="D29" s="134"/>
      <c r="E29" s="133"/>
      <c r="F29" s="133"/>
      <c r="G29" s="133"/>
      <c r="I29" s="468" t="str">
        <f>I10</f>
        <v>Museu do Diamante</v>
      </c>
      <c r="J29" s="468"/>
      <c r="M29" s="468" t="str">
        <f>M10</f>
        <v>Museu do Diamante</v>
      </c>
      <c r="N29" s="468"/>
    </row>
    <row r="30" spans="1:16" ht="16.5" thickBot="1">
      <c r="B30" s="154" t="s">
        <v>30</v>
      </c>
      <c r="C30" s="155" t="s">
        <v>31</v>
      </c>
      <c r="D30" s="156"/>
      <c r="E30" s="156"/>
      <c r="F30" s="157"/>
      <c r="G30" s="280"/>
      <c r="I30" s="290"/>
      <c r="J30" s="340"/>
      <c r="M30" s="290"/>
      <c r="N30" s="340"/>
    </row>
    <row r="31" spans="1:16" ht="18.75" customHeight="1" thickBot="1">
      <c r="A31" s="83"/>
      <c r="B31" s="158">
        <v>1</v>
      </c>
      <c r="C31" s="159" t="s">
        <v>31</v>
      </c>
      <c r="D31" s="160"/>
      <c r="E31" s="160"/>
      <c r="F31" s="161"/>
      <c r="G31" s="281"/>
      <c r="I31" s="353" t="s">
        <v>32</v>
      </c>
      <c r="J31" s="354" t="s">
        <v>33</v>
      </c>
      <c r="M31" s="353" t="s">
        <v>32</v>
      </c>
      <c r="N31" s="354" t="s">
        <v>33</v>
      </c>
    </row>
    <row r="32" spans="1:16" ht="18.75" customHeight="1">
      <c r="B32" s="137" t="s">
        <v>34</v>
      </c>
      <c r="C32" s="138" t="s">
        <v>35</v>
      </c>
      <c r="D32" s="139"/>
      <c r="E32" s="139"/>
      <c r="F32" s="140"/>
      <c r="G32" s="267"/>
      <c r="I32" s="355"/>
      <c r="J32" s="356">
        <f>I25</f>
        <v>0</v>
      </c>
      <c r="M32" s="355"/>
      <c r="N32" s="356">
        <f>M25</f>
        <v>0</v>
      </c>
      <c r="P32" s="385"/>
    </row>
    <row r="33" spans="2:21" ht="18.75" customHeight="1">
      <c r="B33" s="141" t="s">
        <v>11</v>
      </c>
      <c r="C33" s="118" t="s">
        <v>36</v>
      </c>
      <c r="D33" s="126"/>
      <c r="E33" s="126"/>
      <c r="F33" s="142"/>
      <c r="G33" s="268"/>
      <c r="I33" s="357"/>
      <c r="J33" s="358"/>
      <c r="M33" s="357"/>
      <c r="N33" s="358"/>
      <c r="P33" s="385"/>
    </row>
    <row r="34" spans="2:21" ht="18.75" customHeight="1">
      <c r="B34" s="141" t="s">
        <v>13</v>
      </c>
      <c r="C34" s="118" t="s">
        <v>37</v>
      </c>
      <c r="D34" s="143"/>
      <c r="E34" s="126"/>
      <c r="F34" s="144"/>
      <c r="G34" s="269"/>
      <c r="I34" s="357"/>
      <c r="J34" s="359"/>
      <c r="M34" s="357"/>
      <c r="N34" s="359"/>
      <c r="P34" s="385"/>
    </row>
    <row r="35" spans="2:21" ht="18.75" customHeight="1">
      <c r="B35" s="141" t="s">
        <v>15</v>
      </c>
      <c r="C35" s="118" t="s">
        <v>38</v>
      </c>
      <c r="D35" s="126"/>
      <c r="E35" s="126"/>
      <c r="F35" s="145"/>
      <c r="G35" s="267"/>
      <c r="I35" s="393"/>
      <c r="J35" s="394"/>
      <c r="M35" s="393"/>
      <c r="N35" s="394"/>
      <c r="P35" s="385"/>
    </row>
    <row r="36" spans="2:21" ht="18.75" customHeight="1">
      <c r="B36" s="141" t="s">
        <v>20</v>
      </c>
      <c r="C36" s="118" t="s">
        <v>39</v>
      </c>
      <c r="D36" s="126"/>
      <c r="E36" s="126"/>
      <c r="F36" s="145"/>
      <c r="G36" s="267"/>
      <c r="I36" s="395"/>
      <c r="J36" s="396"/>
      <c r="M36" s="395"/>
      <c r="N36" s="396"/>
      <c r="P36" s="385"/>
    </row>
    <row r="37" spans="2:21" ht="18.75" customHeight="1">
      <c r="B37" s="141" t="s">
        <v>18</v>
      </c>
      <c r="C37" s="118" t="s">
        <v>40</v>
      </c>
      <c r="D37" s="126"/>
      <c r="E37" s="126"/>
      <c r="F37" s="142"/>
      <c r="G37" s="268"/>
      <c r="I37" s="338"/>
      <c r="J37" s="359"/>
      <c r="M37" s="338"/>
      <c r="N37" s="359"/>
      <c r="P37" s="385"/>
    </row>
    <row r="38" spans="2:21" ht="18.75" customHeight="1" thickBot="1">
      <c r="B38" s="146" t="s">
        <v>41</v>
      </c>
      <c r="C38" s="123" t="s">
        <v>40</v>
      </c>
      <c r="D38" s="147"/>
      <c r="E38" s="147"/>
      <c r="F38" s="148"/>
      <c r="G38" s="270"/>
      <c r="I38" s="360"/>
      <c r="J38" s="361"/>
      <c r="M38" s="360"/>
      <c r="N38" s="361"/>
      <c r="P38" s="385"/>
    </row>
    <row r="39" spans="2:21" ht="18.75" customHeight="1" thickBot="1">
      <c r="B39" s="149"/>
      <c r="C39" s="150" t="s">
        <v>42</v>
      </c>
      <c r="D39" s="150"/>
      <c r="E39" s="150"/>
      <c r="F39" s="151"/>
      <c r="G39" s="153"/>
      <c r="I39" s="362"/>
      <c r="J39" s="363">
        <f>ROUND(SUM(J32:J38),2)</f>
        <v>0</v>
      </c>
      <c r="M39" s="362"/>
      <c r="N39" s="363">
        <f>ROUND(SUM(N32:N38),2)</f>
        <v>0</v>
      </c>
      <c r="P39" s="385"/>
    </row>
    <row r="40" spans="2:21" ht="18.75" customHeight="1" thickBot="1">
      <c r="B40" s="136"/>
      <c r="C40" s="153"/>
      <c r="D40" s="153"/>
      <c r="E40" s="153"/>
      <c r="F40" s="153"/>
      <c r="G40" s="153"/>
      <c r="I40" s="306"/>
      <c r="J40" s="307"/>
      <c r="M40" s="306"/>
      <c r="N40" s="307"/>
      <c r="P40" s="385"/>
    </row>
    <row r="41" spans="2:21" ht="18.75" customHeight="1" thickBot="1">
      <c r="B41" s="154" t="s">
        <v>43</v>
      </c>
      <c r="C41" s="155" t="s">
        <v>44</v>
      </c>
      <c r="D41" s="156"/>
      <c r="E41" s="156"/>
      <c r="F41" s="157"/>
      <c r="G41" s="280"/>
      <c r="I41" s="297"/>
      <c r="J41" s="297"/>
      <c r="M41" s="297"/>
      <c r="N41" s="297"/>
      <c r="P41" s="385"/>
    </row>
    <row r="42" spans="2:21" ht="18.75" customHeight="1" thickBot="1">
      <c r="B42" s="158" t="s">
        <v>45</v>
      </c>
      <c r="C42" s="159" t="s">
        <v>46</v>
      </c>
      <c r="D42" s="160"/>
      <c r="E42" s="160"/>
      <c r="F42" s="161"/>
      <c r="G42" s="281"/>
      <c r="I42" s="300" t="s">
        <v>32</v>
      </c>
      <c r="J42" s="308" t="s">
        <v>33</v>
      </c>
      <c r="M42" s="300" t="s">
        <v>32</v>
      </c>
      <c r="N42" s="308" t="s">
        <v>33</v>
      </c>
      <c r="P42" s="385"/>
    </row>
    <row r="43" spans="2:21" ht="18.75" customHeight="1">
      <c r="B43" s="162" t="s">
        <v>34</v>
      </c>
      <c r="C43" s="163" t="s">
        <v>47</v>
      </c>
      <c r="D43" s="164"/>
      <c r="E43" s="165"/>
      <c r="F43" s="166"/>
      <c r="G43" s="282"/>
      <c r="I43" s="309">
        <v>8.3299999999999999E-2</v>
      </c>
      <c r="J43" s="310">
        <f>ROUND(I43*J39,2)</f>
        <v>0</v>
      </c>
      <c r="M43" s="309">
        <v>8.3299999999999999E-2</v>
      </c>
      <c r="N43" s="310">
        <f>ROUND(M43*N39,2)</f>
        <v>0</v>
      </c>
      <c r="P43" s="385"/>
      <c r="U43" s="414"/>
    </row>
    <row r="44" spans="2:21" ht="18.75" customHeight="1" thickBot="1">
      <c r="B44" s="167" t="s">
        <v>11</v>
      </c>
      <c r="C44" s="168" t="s">
        <v>48</v>
      </c>
      <c r="D44" s="169"/>
      <c r="E44" s="169"/>
      <c r="F44" s="170"/>
      <c r="G44" s="282"/>
      <c r="I44" s="311"/>
      <c r="J44" s="312">
        <f>ROUND(I44*J39,2)</f>
        <v>0</v>
      </c>
      <c r="M44" s="311"/>
      <c r="N44" s="312">
        <f>ROUND(M44*N39,2)</f>
        <v>0</v>
      </c>
      <c r="P44" s="385"/>
    </row>
    <row r="45" spans="2:21" ht="18.75" customHeight="1" thickBot="1">
      <c r="B45" s="171"/>
      <c r="C45" s="172" t="s">
        <v>42</v>
      </c>
      <c r="D45" s="172"/>
      <c r="E45" s="172"/>
      <c r="F45" s="173"/>
      <c r="G45" s="186"/>
      <c r="I45" s="313">
        <f>SUM(I43:I44)</f>
        <v>8.3299999999999999E-2</v>
      </c>
      <c r="J45" s="314">
        <f>SUM(J43:J44)</f>
        <v>0</v>
      </c>
      <c r="M45" s="313">
        <f>SUM(M43:M44)</f>
        <v>8.3299999999999999E-2</v>
      </c>
      <c r="N45" s="314">
        <f>SUM(N43:N44)</f>
        <v>0</v>
      </c>
      <c r="P45" s="385"/>
    </row>
    <row r="46" spans="2:21" ht="18.75" customHeight="1" thickBot="1">
      <c r="B46" s="136"/>
      <c r="C46" s="153"/>
      <c r="D46" s="153"/>
      <c r="E46" s="153"/>
      <c r="F46" s="153"/>
      <c r="G46" s="153"/>
      <c r="I46" s="306"/>
      <c r="J46" s="307"/>
      <c r="M46" s="306"/>
      <c r="N46" s="307"/>
      <c r="P46" s="385"/>
    </row>
    <row r="47" spans="2:21" ht="18.75" customHeight="1" thickBot="1">
      <c r="B47" s="158" t="s">
        <v>49</v>
      </c>
      <c r="C47" s="176" t="s">
        <v>50</v>
      </c>
      <c r="D47" s="160"/>
      <c r="E47" s="160"/>
      <c r="F47" s="161"/>
      <c r="G47" s="281"/>
      <c r="I47" s="300" t="s">
        <v>32</v>
      </c>
      <c r="J47" s="308" t="s">
        <v>33</v>
      </c>
      <c r="M47" s="300" t="s">
        <v>32</v>
      </c>
      <c r="N47" s="308" t="s">
        <v>33</v>
      </c>
      <c r="P47" s="385"/>
    </row>
    <row r="48" spans="2:21" ht="18.75" customHeight="1">
      <c r="B48" s="177" t="s">
        <v>34</v>
      </c>
      <c r="C48" s="178" t="s">
        <v>51</v>
      </c>
      <c r="D48" s="179"/>
      <c r="E48" s="179"/>
      <c r="F48" s="180"/>
      <c r="G48" s="283"/>
      <c r="I48" s="311">
        <v>0.2</v>
      </c>
      <c r="J48" s="312">
        <f>ROUND(I48*(J39+J45),3)</f>
        <v>0</v>
      </c>
      <c r="M48" s="311">
        <v>0.2</v>
      </c>
      <c r="N48" s="312">
        <f>ROUND(M48*(N39+N45),3)</f>
        <v>0</v>
      </c>
      <c r="P48" s="385"/>
    </row>
    <row r="49" spans="2:16" ht="18.75" customHeight="1">
      <c r="B49" s="177" t="s">
        <v>11</v>
      </c>
      <c r="C49" s="178" t="s">
        <v>52</v>
      </c>
      <c r="D49" s="179"/>
      <c r="E49" s="179"/>
      <c r="F49" s="180"/>
      <c r="G49" s="283"/>
      <c r="I49" s="311">
        <v>2.5000000000000001E-2</v>
      </c>
      <c r="J49" s="312">
        <f>ROUND(I49*(J39+J45),3)</f>
        <v>0</v>
      </c>
      <c r="M49" s="311">
        <v>2.5000000000000001E-2</v>
      </c>
      <c r="N49" s="312">
        <f>ROUND(M49*(N39+N45),3)</f>
        <v>0</v>
      </c>
      <c r="P49" s="385"/>
    </row>
    <row r="50" spans="2:16" ht="18.75" customHeight="1">
      <c r="B50" s="177" t="s">
        <v>13</v>
      </c>
      <c r="C50" s="178" t="s">
        <v>53</v>
      </c>
      <c r="D50" s="179"/>
      <c r="E50" s="179"/>
      <c r="F50" s="180"/>
      <c r="G50" s="283"/>
      <c r="I50" s="311"/>
      <c r="J50" s="312">
        <f>ROUND(I50*(J39+J45),3)</f>
        <v>0</v>
      </c>
      <c r="M50" s="311"/>
      <c r="N50" s="312">
        <f>ROUND(M50*(N39+N45),3)</f>
        <v>0</v>
      </c>
      <c r="P50" s="385"/>
    </row>
    <row r="51" spans="2:16" ht="18.75" customHeight="1">
      <c r="B51" s="177" t="s">
        <v>15</v>
      </c>
      <c r="C51" s="178" t="s">
        <v>54</v>
      </c>
      <c r="D51" s="179"/>
      <c r="E51" s="179"/>
      <c r="F51" s="180"/>
      <c r="G51" s="283"/>
      <c r="I51" s="315">
        <v>1.4999999999999999E-2</v>
      </c>
      <c r="J51" s="312">
        <f>ROUND(I51*(J39+J45),3)</f>
        <v>0</v>
      </c>
      <c r="M51" s="315">
        <v>1.4999999999999999E-2</v>
      </c>
      <c r="N51" s="312">
        <f>ROUND(M51*(N39+N45),3)</f>
        <v>0</v>
      </c>
      <c r="P51" s="385"/>
    </row>
    <row r="52" spans="2:16" ht="18.75" customHeight="1">
      <c r="B52" s="177" t="s">
        <v>20</v>
      </c>
      <c r="C52" s="178" t="s">
        <v>55</v>
      </c>
      <c r="D52" s="179"/>
      <c r="E52" s="179"/>
      <c r="F52" s="180"/>
      <c r="G52" s="283"/>
      <c r="I52" s="311">
        <v>0.01</v>
      </c>
      <c r="J52" s="312">
        <f>ROUND(I52*(J39+J45),3)</f>
        <v>0</v>
      </c>
      <c r="M52" s="311">
        <v>0.01</v>
      </c>
      <c r="N52" s="312">
        <f>ROUND(M52*(N39+N45),3)</f>
        <v>0</v>
      </c>
      <c r="P52" s="385"/>
    </row>
    <row r="53" spans="2:16" ht="18.75" customHeight="1">
      <c r="B53" s="177" t="s">
        <v>18</v>
      </c>
      <c r="C53" s="178" t="s">
        <v>56</v>
      </c>
      <c r="D53" s="179"/>
      <c r="E53" s="179"/>
      <c r="F53" s="180"/>
      <c r="G53" s="283"/>
      <c r="I53" s="311">
        <v>6.0000000000000001E-3</v>
      </c>
      <c r="J53" s="312">
        <f>ROUND(I53*(J39+J45),3)</f>
        <v>0</v>
      </c>
      <c r="M53" s="311">
        <v>6.0000000000000001E-3</v>
      </c>
      <c r="N53" s="312">
        <f>ROUND(M53*(N39+N45),3)</f>
        <v>0</v>
      </c>
      <c r="P53" s="385"/>
    </row>
    <row r="54" spans="2:16" ht="18.75" customHeight="1">
      <c r="B54" s="177" t="s">
        <v>41</v>
      </c>
      <c r="C54" s="178" t="s">
        <v>57</v>
      </c>
      <c r="D54" s="179"/>
      <c r="E54" s="179"/>
      <c r="F54" s="180"/>
      <c r="G54" s="283"/>
      <c r="I54" s="311">
        <v>2E-3</v>
      </c>
      <c r="J54" s="312">
        <f>ROUND(I54*(J39+J45),3)</f>
        <v>0</v>
      </c>
      <c r="M54" s="311">
        <v>2E-3</v>
      </c>
      <c r="N54" s="312">
        <f>ROUND(M54*(N39+N45),3)</f>
        <v>0</v>
      </c>
      <c r="P54" s="385"/>
    </row>
    <row r="55" spans="2:16" ht="18.75" customHeight="1" thickBot="1">
      <c r="B55" s="177" t="s">
        <v>58</v>
      </c>
      <c r="C55" s="178" t="s">
        <v>59</v>
      </c>
      <c r="D55" s="179"/>
      <c r="E55" s="179"/>
      <c r="F55" s="180"/>
      <c r="G55" s="283"/>
      <c r="I55" s="311">
        <v>0.08</v>
      </c>
      <c r="J55" s="312">
        <f>ROUND(I55*(J39+J45),3)</f>
        <v>0</v>
      </c>
      <c r="M55" s="311">
        <v>0.08</v>
      </c>
      <c r="N55" s="312">
        <f>ROUND(M55*(N39+N45),3)</f>
        <v>0</v>
      </c>
      <c r="P55" s="385"/>
    </row>
    <row r="56" spans="2:16" ht="18.75" customHeight="1" thickBot="1">
      <c r="B56" s="171"/>
      <c r="C56" s="181" t="s">
        <v>60</v>
      </c>
      <c r="D56" s="172"/>
      <c r="E56" s="172"/>
      <c r="F56" s="173"/>
      <c r="G56" s="186"/>
      <c r="I56" s="316">
        <f>SUM(I48:I55)</f>
        <v>0.33800000000000002</v>
      </c>
      <c r="J56" s="314">
        <f>SUM(J48:J55)</f>
        <v>0</v>
      </c>
      <c r="M56" s="316">
        <f>SUM(M48:M55)</f>
        <v>0.33800000000000002</v>
      </c>
      <c r="N56" s="314">
        <f>SUM(N48:N55)</f>
        <v>0</v>
      </c>
      <c r="P56" s="385"/>
    </row>
    <row r="57" spans="2:16" ht="18.75" customHeight="1" thickBot="1">
      <c r="B57" s="185"/>
      <c r="C57" s="186"/>
      <c r="D57" s="186"/>
      <c r="E57" s="186"/>
      <c r="F57" s="186"/>
      <c r="G57" s="186"/>
      <c r="I57" s="298"/>
      <c r="J57" s="299"/>
      <c r="M57" s="298"/>
      <c r="N57" s="299"/>
      <c r="P57" s="385"/>
    </row>
    <row r="58" spans="2:16" ht="18.75" customHeight="1" thickBot="1">
      <c r="B58" s="158" t="s">
        <v>61</v>
      </c>
      <c r="C58" s="365" t="s">
        <v>62</v>
      </c>
      <c r="D58" s="187"/>
      <c r="E58" s="187"/>
      <c r="F58" s="188"/>
      <c r="G58" s="281"/>
      <c r="H58" s="326"/>
      <c r="I58" s="236" t="s">
        <v>63</v>
      </c>
      <c r="J58" s="317" t="s">
        <v>64</v>
      </c>
      <c r="L58" s="110"/>
      <c r="M58" s="236" t="s">
        <v>63</v>
      </c>
      <c r="N58" s="317" t="s">
        <v>64</v>
      </c>
      <c r="P58" s="385"/>
    </row>
    <row r="59" spans="2:16" ht="18.75" customHeight="1">
      <c r="B59" s="378" t="s">
        <v>34</v>
      </c>
      <c r="C59" s="380" t="s">
        <v>168</v>
      </c>
      <c r="D59" s="381"/>
      <c r="E59" s="382"/>
      <c r="F59" s="383"/>
      <c r="G59" s="284"/>
      <c r="H59" s="288">
        <v>15.21</v>
      </c>
      <c r="I59" s="406"/>
      <c r="J59" s="407">
        <f>ROUND(IF(((I59*H59*2)-(6%*I25))&lt;0,0,(I59*H59*2)-(6%*I25)),2)</f>
        <v>0</v>
      </c>
      <c r="L59" s="384">
        <v>15.21</v>
      </c>
      <c r="M59" s="417"/>
      <c r="N59" s="407">
        <f>ROUND(IF(((M59*L59*2)-(6%*M25))&lt;0,0,(M59*L59*2)-(6%*M25)),2)</f>
        <v>0</v>
      </c>
      <c r="P59" s="385"/>
    </row>
    <row r="60" spans="2:16" ht="18.75" customHeight="1" thickBot="1">
      <c r="B60" s="378" t="s">
        <v>11</v>
      </c>
      <c r="C60" s="191" t="s">
        <v>66</v>
      </c>
      <c r="D60" s="190"/>
      <c r="E60" s="189"/>
      <c r="F60" s="192"/>
      <c r="G60" s="284"/>
      <c r="H60" s="289">
        <v>15.21</v>
      </c>
      <c r="I60" s="406"/>
      <c r="J60" s="407">
        <f>ROUND((I60*H60*0.9),2)</f>
        <v>0</v>
      </c>
      <c r="L60" s="289">
        <v>15.21</v>
      </c>
      <c r="M60" s="406"/>
      <c r="N60" s="407">
        <f>ROUND((M60*L60*0.9),2)</f>
        <v>0</v>
      </c>
      <c r="P60" s="385"/>
    </row>
    <row r="61" spans="2:16" ht="18.75" customHeight="1">
      <c r="B61" s="167" t="s">
        <v>13</v>
      </c>
      <c r="C61" s="168" t="s">
        <v>67</v>
      </c>
      <c r="D61" s="179"/>
      <c r="E61" s="179"/>
      <c r="F61" s="180"/>
      <c r="G61" s="283"/>
      <c r="I61" s="408"/>
      <c r="J61" s="397"/>
      <c r="L61" s="79"/>
      <c r="M61" s="408"/>
      <c r="N61" s="397"/>
      <c r="P61" s="385"/>
    </row>
    <row r="62" spans="2:16" ht="18.75" customHeight="1">
      <c r="B62" s="167" t="s">
        <v>15</v>
      </c>
      <c r="C62" s="168" t="s">
        <v>68</v>
      </c>
      <c r="D62" s="179"/>
      <c r="E62" s="179"/>
      <c r="F62" s="180"/>
      <c r="G62" s="283"/>
      <c r="I62" s="408"/>
      <c r="J62" s="397"/>
      <c r="L62" s="79"/>
      <c r="M62" s="408"/>
      <c r="N62" s="397"/>
      <c r="P62" s="385"/>
    </row>
    <row r="63" spans="2:16" ht="18.75" customHeight="1">
      <c r="B63" s="167" t="s">
        <v>69</v>
      </c>
      <c r="C63" s="168" t="s">
        <v>70</v>
      </c>
      <c r="D63" s="179"/>
      <c r="E63" s="179"/>
      <c r="F63" s="180"/>
      <c r="G63" s="283"/>
      <c r="I63" s="408"/>
      <c r="J63" s="397"/>
      <c r="L63" s="79"/>
      <c r="M63" s="408"/>
      <c r="N63" s="397"/>
      <c r="P63" s="385"/>
    </row>
    <row r="64" spans="2:16" ht="18.75" customHeight="1">
      <c r="B64" s="167" t="s">
        <v>18</v>
      </c>
      <c r="C64" s="168" t="s">
        <v>71</v>
      </c>
      <c r="D64" s="179"/>
      <c r="E64" s="179"/>
      <c r="F64" s="180"/>
      <c r="G64" s="283"/>
      <c r="I64" s="408"/>
      <c r="J64" s="397"/>
      <c r="L64" s="79"/>
      <c r="M64" s="408"/>
      <c r="N64" s="397"/>
      <c r="P64" s="385"/>
    </row>
    <row r="65" spans="2:16" ht="18.75" customHeight="1" thickBot="1">
      <c r="B65" s="167" t="s">
        <v>41</v>
      </c>
      <c r="C65" s="193" t="s">
        <v>72</v>
      </c>
      <c r="D65" s="194"/>
      <c r="E65" s="194"/>
      <c r="F65" s="195"/>
      <c r="G65" s="283"/>
      <c r="I65" s="408"/>
      <c r="J65" s="418"/>
      <c r="L65" s="79"/>
      <c r="M65" s="408"/>
      <c r="N65" s="418"/>
      <c r="P65" s="385"/>
    </row>
    <row r="66" spans="2:16" ht="18.75" customHeight="1" thickBot="1">
      <c r="B66" s="171"/>
      <c r="C66" s="379" t="s">
        <v>60</v>
      </c>
      <c r="D66" s="367"/>
      <c r="E66" s="367"/>
      <c r="F66" s="368"/>
      <c r="G66" s="186"/>
      <c r="I66" s="314"/>
      <c r="J66" s="318">
        <f>SUM(J59:J65)</f>
        <v>0</v>
      </c>
      <c r="L66" s="110"/>
      <c r="M66" s="314"/>
      <c r="N66" s="318">
        <f>SUM(N59:N65)</f>
        <v>0</v>
      </c>
      <c r="P66" s="385"/>
    </row>
    <row r="67" spans="2:16" ht="18.75" customHeight="1" thickBot="1">
      <c r="B67" s="185"/>
      <c r="C67" s="186"/>
      <c r="D67" s="186"/>
      <c r="E67" s="186"/>
      <c r="F67" s="186"/>
      <c r="G67" s="186"/>
      <c r="I67" s="297"/>
      <c r="J67" s="297"/>
      <c r="L67" s="110"/>
      <c r="M67" s="297"/>
      <c r="N67" s="297"/>
      <c r="P67" s="385"/>
    </row>
    <row r="68" spans="2:16" ht="18.75" customHeight="1" thickBot="1">
      <c r="B68" s="204" t="s">
        <v>73</v>
      </c>
      <c r="C68" s="203"/>
      <c r="D68" s="203"/>
      <c r="E68" s="203"/>
      <c r="F68" s="202"/>
      <c r="G68" s="285"/>
      <c r="I68" s="297"/>
      <c r="J68" s="297"/>
      <c r="M68" s="297"/>
      <c r="N68" s="297"/>
      <c r="P68" s="385"/>
    </row>
    <row r="69" spans="2:16" ht="18.75" customHeight="1" thickBot="1">
      <c r="B69" s="201">
        <v>2</v>
      </c>
      <c r="C69" s="187" t="s">
        <v>44</v>
      </c>
      <c r="D69" s="187"/>
      <c r="E69" s="187"/>
      <c r="F69" s="188"/>
      <c r="G69" s="281"/>
      <c r="I69" s="300" t="s">
        <v>32</v>
      </c>
      <c r="J69" s="308" t="s">
        <v>33</v>
      </c>
      <c r="L69" s="110"/>
      <c r="M69" s="300" t="s">
        <v>32</v>
      </c>
      <c r="N69" s="308" t="s">
        <v>33</v>
      </c>
      <c r="P69" s="385"/>
    </row>
    <row r="70" spans="2:16" ht="18.75" customHeight="1">
      <c r="B70" s="200" t="s">
        <v>74</v>
      </c>
      <c r="C70" s="199" t="str">
        <f>C42</f>
        <v>13º Salário, Férias e Adicional de Férias</v>
      </c>
      <c r="D70" s="198"/>
      <c r="E70" s="198"/>
      <c r="F70" s="197"/>
      <c r="G70" s="283"/>
      <c r="I70" s="309">
        <f>I45</f>
        <v>8.3299999999999999E-2</v>
      </c>
      <c r="J70" s="310">
        <f>ROUND(J45,2)</f>
        <v>0</v>
      </c>
      <c r="L70" s="110"/>
      <c r="M70" s="309">
        <f>M45</f>
        <v>8.3299999999999999E-2</v>
      </c>
      <c r="N70" s="310">
        <f>ROUND(N45,2)</f>
        <v>0</v>
      </c>
      <c r="P70" s="385"/>
    </row>
    <row r="71" spans="2:16" ht="18.75" customHeight="1">
      <c r="B71" s="177" t="s">
        <v>75</v>
      </c>
      <c r="C71" s="178" t="str">
        <f>C47</f>
        <v>Encargos Previdenciários (GPS), Fundo de Garantia por Tempo de Serviço (FGTS) e outras contribuições</v>
      </c>
      <c r="D71" s="179"/>
      <c r="E71" s="179"/>
      <c r="F71" s="180"/>
      <c r="G71" s="283"/>
      <c r="I71" s="311">
        <f>I56</f>
        <v>0.33800000000000002</v>
      </c>
      <c r="J71" s="312">
        <f>ROUND(J56,2)</f>
        <v>0</v>
      </c>
      <c r="L71" s="110"/>
      <c r="M71" s="311">
        <f>M56</f>
        <v>0.33800000000000002</v>
      </c>
      <c r="N71" s="312">
        <f>ROUND(N56,2)</f>
        <v>0</v>
      </c>
      <c r="P71" s="385"/>
    </row>
    <row r="72" spans="2:16" ht="18.75" customHeight="1" thickBot="1">
      <c r="B72" s="177" t="s">
        <v>76</v>
      </c>
      <c r="C72" s="178" t="str">
        <f>C58</f>
        <v>Benefícios Mensais e Diários</v>
      </c>
      <c r="D72" s="179"/>
      <c r="E72" s="179"/>
      <c r="F72" s="180"/>
      <c r="G72" s="283"/>
      <c r="I72" s="311"/>
      <c r="J72" s="312">
        <f>ROUND(J66,2)</f>
        <v>0</v>
      </c>
      <c r="L72" s="110"/>
      <c r="M72" s="311"/>
      <c r="N72" s="312">
        <f>ROUND(N66,2)</f>
        <v>0</v>
      </c>
      <c r="P72" s="385"/>
    </row>
    <row r="73" spans="2:16" ht="18.75" customHeight="1" thickBot="1">
      <c r="B73" s="171"/>
      <c r="C73" s="172" t="s">
        <v>42</v>
      </c>
      <c r="D73" s="172"/>
      <c r="E73" s="172"/>
      <c r="F73" s="173"/>
      <c r="G73" s="186"/>
      <c r="I73" s="313"/>
      <c r="J73" s="314">
        <f>SUM(J70:J72)</f>
        <v>0</v>
      </c>
      <c r="L73" s="110"/>
      <c r="M73" s="313"/>
      <c r="N73" s="314">
        <f>SUM(N70:N72)</f>
        <v>0</v>
      </c>
      <c r="P73" s="385"/>
    </row>
    <row r="74" spans="2:16" ht="18.75" customHeight="1" thickBot="1">
      <c r="B74" s="185"/>
      <c r="C74" s="186"/>
      <c r="D74" s="186"/>
      <c r="E74" s="186"/>
      <c r="F74" s="186"/>
      <c r="G74" s="186"/>
      <c r="I74" s="298"/>
      <c r="J74" s="299"/>
      <c r="M74" s="298"/>
      <c r="N74" s="299"/>
      <c r="P74" s="385"/>
    </row>
    <row r="75" spans="2:16" ht="18.75" customHeight="1" thickBot="1">
      <c r="B75" s="154" t="s">
        <v>77</v>
      </c>
      <c r="C75" s="205" t="s">
        <v>78</v>
      </c>
      <c r="D75" s="206"/>
      <c r="E75" s="206"/>
      <c r="F75" s="207"/>
      <c r="G75" s="286"/>
      <c r="I75" s="298"/>
      <c r="J75" s="299"/>
      <c r="M75" s="298"/>
      <c r="N75" s="299"/>
      <c r="P75" s="385"/>
    </row>
    <row r="76" spans="2:16" ht="18.75" customHeight="1" thickBot="1">
      <c r="B76" s="208">
        <v>3</v>
      </c>
      <c r="C76" s="160" t="s">
        <v>79</v>
      </c>
      <c r="D76" s="160"/>
      <c r="E76" s="160"/>
      <c r="F76" s="161"/>
      <c r="G76" s="281"/>
      <c r="I76" s="300" t="s">
        <v>32</v>
      </c>
      <c r="J76" s="308" t="s">
        <v>33</v>
      </c>
      <c r="M76" s="300" t="s">
        <v>32</v>
      </c>
      <c r="N76" s="308" t="s">
        <v>33</v>
      </c>
      <c r="P76" s="385"/>
    </row>
    <row r="77" spans="2:16" ht="18.75" customHeight="1">
      <c r="B77" s="200" t="s">
        <v>34</v>
      </c>
      <c r="C77" s="163" t="s">
        <v>80</v>
      </c>
      <c r="D77" s="199"/>
      <c r="E77" s="199"/>
      <c r="F77" s="197"/>
      <c r="G77" s="283"/>
      <c r="I77" s="409"/>
      <c r="J77" s="410">
        <f>ROUND(I77*J39,2)</f>
        <v>0</v>
      </c>
      <c r="M77" s="409"/>
      <c r="N77" s="410">
        <f>ROUND(M77*N39,2)</f>
        <v>0</v>
      </c>
      <c r="P77" s="385"/>
    </row>
    <row r="78" spans="2:16" ht="18.75" customHeight="1">
      <c r="B78" s="177" t="s">
        <v>11</v>
      </c>
      <c r="C78" s="168" t="s">
        <v>81</v>
      </c>
      <c r="D78" s="178"/>
      <c r="E78" s="178"/>
      <c r="F78" s="180"/>
      <c r="G78" s="283"/>
      <c r="I78" s="399"/>
      <c r="J78" s="397">
        <f>ROUND(I78*J39,2)</f>
        <v>0</v>
      </c>
      <c r="M78" s="399"/>
      <c r="N78" s="397">
        <f>ROUND(M78*N39,2)</f>
        <v>0</v>
      </c>
      <c r="P78" s="385"/>
    </row>
    <row r="79" spans="2:16" ht="18.75" customHeight="1">
      <c r="B79" s="177" t="s">
        <v>13</v>
      </c>
      <c r="C79" s="168" t="s">
        <v>82</v>
      </c>
      <c r="D79" s="178"/>
      <c r="E79" s="178"/>
      <c r="F79" s="180"/>
      <c r="G79" s="283"/>
      <c r="I79" s="411"/>
      <c r="J79" s="397">
        <f>ROUND(I79*J39,2)</f>
        <v>0</v>
      </c>
      <c r="M79" s="411"/>
      <c r="N79" s="397">
        <f>ROUND(M79*N39,2)</f>
        <v>0</v>
      </c>
      <c r="P79" s="385"/>
    </row>
    <row r="80" spans="2:16" ht="18.75" customHeight="1">
      <c r="B80" s="177" t="s">
        <v>15</v>
      </c>
      <c r="C80" s="168" t="s">
        <v>83</v>
      </c>
      <c r="D80" s="178"/>
      <c r="E80" s="178"/>
      <c r="F80" s="180"/>
      <c r="G80" s="283"/>
      <c r="I80" s="399"/>
      <c r="J80" s="397">
        <f>ROUND(I80*J39,2)</f>
        <v>0</v>
      </c>
      <c r="M80" s="399"/>
      <c r="N80" s="397">
        <f>ROUND(M80*N39,2)</f>
        <v>0</v>
      </c>
      <c r="P80" s="385"/>
    </row>
    <row r="81" spans="2:18" ht="18.75" customHeight="1">
      <c r="B81" s="177" t="s">
        <v>20</v>
      </c>
      <c r="C81" s="168" t="s">
        <v>84</v>
      </c>
      <c r="D81" s="178"/>
      <c r="E81" s="178"/>
      <c r="F81" s="180"/>
      <c r="G81" s="283"/>
      <c r="I81" s="303">
        <f>I80*I56</f>
        <v>0</v>
      </c>
      <c r="J81" s="312">
        <f>ROUND(I81*J39,2)</f>
        <v>0</v>
      </c>
      <c r="M81" s="375">
        <f>M80*M66</f>
        <v>0</v>
      </c>
      <c r="N81" s="312">
        <f>ROUND(M81*N39,2)</f>
        <v>0</v>
      </c>
      <c r="P81" s="385"/>
    </row>
    <row r="82" spans="2:18" ht="18.75" customHeight="1" thickBot="1">
      <c r="B82" s="209" t="s">
        <v>18</v>
      </c>
      <c r="C82" s="168" t="s">
        <v>85</v>
      </c>
      <c r="D82" s="210"/>
      <c r="E82" s="210"/>
      <c r="F82" s="195"/>
      <c r="G82" s="283"/>
      <c r="I82" s="319">
        <f>I80*I79</f>
        <v>0</v>
      </c>
      <c r="J82" s="312">
        <f>ROUND(I82*J39,2)</f>
        <v>0</v>
      </c>
      <c r="M82" s="319">
        <f>M80*M79</f>
        <v>0</v>
      </c>
      <c r="N82" s="312">
        <f>ROUND(M82*N39,2)</f>
        <v>0</v>
      </c>
      <c r="P82" s="385"/>
    </row>
    <row r="83" spans="2:18" ht="18.75" customHeight="1" thickBot="1">
      <c r="B83" s="171"/>
      <c r="C83" s="172" t="s">
        <v>42</v>
      </c>
      <c r="D83" s="172"/>
      <c r="E83" s="172"/>
      <c r="F83" s="173"/>
      <c r="G83" s="186"/>
      <c r="I83" s="313">
        <f>SUM(I77:I82)</f>
        <v>0</v>
      </c>
      <c r="J83" s="314">
        <f>SUM(J77:J82)</f>
        <v>0</v>
      </c>
      <c r="M83" s="313">
        <f>SUM(M77:M82)</f>
        <v>0</v>
      </c>
      <c r="N83" s="314">
        <f>SUM(N77:N82)</f>
        <v>0</v>
      </c>
      <c r="P83" s="385"/>
    </row>
    <row r="84" spans="2:18" ht="18.75" customHeight="1" thickBot="1">
      <c r="B84" s="185"/>
      <c r="C84" s="186"/>
      <c r="D84" s="186"/>
      <c r="E84" s="186"/>
      <c r="F84" s="186"/>
      <c r="G84" s="186"/>
      <c r="I84" s="298"/>
      <c r="J84" s="299"/>
      <c r="M84" s="298"/>
      <c r="N84" s="299"/>
      <c r="P84" s="385"/>
    </row>
    <row r="85" spans="2:18" ht="18.75" customHeight="1" thickBot="1">
      <c r="B85" s="154" t="s">
        <v>86</v>
      </c>
      <c r="C85" s="205" t="s">
        <v>87</v>
      </c>
      <c r="D85" s="211"/>
      <c r="E85" s="211"/>
      <c r="F85" s="212"/>
      <c r="G85" s="280"/>
      <c r="I85" s="298"/>
      <c r="J85" s="299"/>
      <c r="M85" s="298"/>
      <c r="N85" s="299"/>
      <c r="P85" s="385"/>
    </row>
    <row r="86" spans="2:18" ht="18.75" customHeight="1" thickBot="1">
      <c r="B86" s="364" t="s">
        <v>88</v>
      </c>
      <c r="C86" s="365" t="s">
        <v>89</v>
      </c>
      <c r="D86" s="187"/>
      <c r="E86" s="187"/>
      <c r="F86" s="188"/>
      <c r="G86" s="281"/>
      <c r="I86" s="369" t="s">
        <v>32</v>
      </c>
      <c r="J86" s="354" t="s">
        <v>33</v>
      </c>
      <c r="M86" s="369" t="s">
        <v>32</v>
      </c>
      <c r="N86" s="354" t="s">
        <v>33</v>
      </c>
      <c r="P86" s="385"/>
    </row>
    <row r="87" spans="2:18" ht="18.75" customHeight="1">
      <c r="B87" s="200" t="s">
        <v>34</v>
      </c>
      <c r="C87" s="199" t="s">
        <v>90</v>
      </c>
      <c r="D87" s="198"/>
      <c r="E87" s="198"/>
      <c r="F87" s="197"/>
      <c r="G87" s="283"/>
      <c r="I87" s="370"/>
      <c r="J87" s="371">
        <f>ROUND(I87*J39,2)</f>
        <v>0</v>
      </c>
      <c r="M87" s="370"/>
      <c r="N87" s="371">
        <f>M87*N39</f>
        <v>0</v>
      </c>
      <c r="P87" s="386"/>
      <c r="R87" s="386"/>
    </row>
    <row r="88" spans="2:18" ht="18.75" customHeight="1">
      <c r="B88" s="177" t="s">
        <v>11</v>
      </c>
      <c r="C88" s="178" t="s">
        <v>91</v>
      </c>
      <c r="D88" s="179"/>
      <c r="E88" s="179"/>
      <c r="F88" s="180"/>
      <c r="G88" s="283"/>
      <c r="I88" s="412"/>
      <c r="J88" s="372">
        <f>ROUND(I88*J39,2)</f>
        <v>0</v>
      </c>
      <c r="M88" s="370"/>
      <c r="N88" s="372">
        <f>ROUND(M88*N39,2)</f>
        <v>0</v>
      </c>
      <c r="P88" s="385"/>
    </row>
    <row r="89" spans="2:18" ht="18.75" customHeight="1">
      <c r="B89" s="177" t="s">
        <v>13</v>
      </c>
      <c r="C89" s="178" t="s">
        <v>92</v>
      </c>
      <c r="D89" s="179"/>
      <c r="E89" s="179"/>
      <c r="F89" s="180"/>
      <c r="G89" s="283"/>
      <c r="I89" s="412"/>
      <c r="J89" s="372">
        <f>ROUND(I89*J39,2)</f>
        <v>0</v>
      </c>
      <c r="M89" s="370"/>
      <c r="N89" s="372">
        <f>ROUND(M89*N39,2)</f>
        <v>0</v>
      </c>
      <c r="P89" s="385"/>
    </row>
    <row r="90" spans="2:18" ht="18.75" customHeight="1">
      <c r="B90" s="177" t="s">
        <v>15</v>
      </c>
      <c r="C90" s="168" t="s">
        <v>93</v>
      </c>
      <c r="D90" s="179"/>
      <c r="E90" s="179"/>
      <c r="F90" s="180"/>
      <c r="G90" s="283"/>
      <c r="I90" s="412"/>
      <c r="J90" s="372">
        <f>ROUND(I90*J39,2)</f>
        <v>0</v>
      </c>
      <c r="M90" s="370"/>
      <c r="N90" s="372">
        <f>ROUND(M90*N39,2)</f>
        <v>0</v>
      </c>
      <c r="P90" s="385"/>
    </row>
    <row r="91" spans="2:18" ht="18.75" customHeight="1">
      <c r="B91" s="167" t="s">
        <v>20</v>
      </c>
      <c r="C91" s="168" t="s">
        <v>94</v>
      </c>
      <c r="D91" s="179"/>
      <c r="E91" s="179"/>
      <c r="F91" s="180"/>
      <c r="G91" s="283"/>
      <c r="I91" s="412"/>
      <c r="J91" s="372">
        <f>ROUND(I91*J39,2)</f>
        <v>0</v>
      </c>
      <c r="M91" s="370"/>
      <c r="N91" s="372">
        <f>ROUND(M91*N39,2)</f>
        <v>0</v>
      </c>
      <c r="P91" s="385"/>
    </row>
    <row r="92" spans="2:18" ht="18.75" customHeight="1" thickBot="1">
      <c r="B92" s="209" t="s">
        <v>18</v>
      </c>
      <c r="C92" s="420" t="s">
        <v>95</v>
      </c>
      <c r="D92" s="194"/>
      <c r="E92" s="194"/>
      <c r="F92" s="195"/>
      <c r="G92" s="283"/>
      <c r="I92" s="413"/>
      <c r="J92" s="373">
        <f>ROUND(I92*J39,2)</f>
        <v>0</v>
      </c>
      <c r="M92" s="419"/>
      <c r="N92" s="373">
        <f>ROUND(M92*N39,2)</f>
        <v>0</v>
      </c>
      <c r="P92" s="385"/>
    </row>
    <row r="93" spans="2:18" ht="18.75" customHeight="1" thickBot="1">
      <c r="B93" s="366"/>
      <c r="C93" s="367" t="s">
        <v>42</v>
      </c>
      <c r="D93" s="367"/>
      <c r="E93" s="367"/>
      <c r="F93" s="368"/>
      <c r="G93" s="186"/>
      <c r="I93" s="374">
        <f>SUM(I88:I92)</f>
        <v>0</v>
      </c>
      <c r="J93" s="318">
        <f>SUM(J87:J92)</f>
        <v>0</v>
      </c>
      <c r="M93" s="374">
        <f>SUM(M87:M92)</f>
        <v>0</v>
      </c>
      <c r="N93" s="318">
        <f>SUM(N87:N92)</f>
        <v>0</v>
      </c>
      <c r="P93" s="385"/>
    </row>
    <row r="94" spans="2:18" ht="18.75" customHeight="1" thickBot="1">
      <c r="B94" s="185"/>
      <c r="C94" s="186"/>
      <c r="D94" s="186"/>
      <c r="E94" s="186"/>
      <c r="F94" s="186"/>
      <c r="G94" s="186"/>
      <c r="I94" s="298"/>
      <c r="J94" s="299"/>
      <c r="M94" s="298"/>
      <c r="N94" s="299"/>
      <c r="P94" s="385"/>
    </row>
    <row r="95" spans="2:18" ht="18.75" customHeight="1" thickBot="1">
      <c r="B95" s="158" t="s">
        <v>96</v>
      </c>
      <c r="C95" s="469" t="s">
        <v>97</v>
      </c>
      <c r="D95" s="470"/>
      <c r="E95" s="470"/>
      <c r="F95" s="471"/>
      <c r="G95" s="281"/>
      <c r="I95" s="300" t="s">
        <v>32</v>
      </c>
      <c r="J95" s="301" t="s">
        <v>98</v>
      </c>
      <c r="M95" s="300" t="s">
        <v>32</v>
      </c>
      <c r="N95" s="301" t="s">
        <v>98</v>
      </c>
      <c r="P95" s="385"/>
    </row>
    <row r="96" spans="2:18" ht="18.75" customHeight="1" thickBot="1">
      <c r="B96" s="177" t="s">
        <v>34</v>
      </c>
      <c r="C96" s="199" t="s">
        <v>99</v>
      </c>
      <c r="D96" s="215"/>
      <c r="E96" s="179"/>
      <c r="F96" s="180"/>
      <c r="G96" s="283"/>
      <c r="I96" s="302"/>
      <c r="J96" s="320">
        <f>(J32+J33)/220*(1+I96)*H60</f>
        <v>0</v>
      </c>
      <c r="M96" s="302"/>
      <c r="N96" s="320">
        <f>(N32+N33)/220*(1+M96)*L60</f>
        <v>0</v>
      </c>
      <c r="P96" s="385"/>
    </row>
    <row r="97" spans="2:16" ht="18.75" customHeight="1" thickBot="1">
      <c r="B97" s="171"/>
      <c r="C97" s="181" t="s">
        <v>60</v>
      </c>
      <c r="D97" s="172"/>
      <c r="E97" s="172"/>
      <c r="F97" s="173"/>
      <c r="G97" s="186"/>
      <c r="I97" s="321"/>
      <c r="J97" s="322">
        <f>J96</f>
        <v>0</v>
      </c>
      <c r="M97" s="321"/>
      <c r="N97" s="322">
        <f>N96</f>
        <v>0</v>
      </c>
      <c r="P97" s="385"/>
    </row>
    <row r="98" spans="2:16" ht="18.75" customHeight="1" thickBot="1">
      <c r="B98" s="185"/>
      <c r="C98" s="392" t="s">
        <v>100</v>
      </c>
      <c r="D98" s="186"/>
      <c r="E98" s="186"/>
      <c r="F98" s="186"/>
      <c r="G98" s="186"/>
      <c r="I98" s="323"/>
      <c r="J98" s="324"/>
      <c r="M98" s="323"/>
      <c r="N98" s="324"/>
      <c r="P98" s="385"/>
    </row>
    <row r="99" spans="2:16" ht="18.75" customHeight="1" thickBot="1">
      <c r="B99" s="204" t="s">
        <v>101</v>
      </c>
      <c r="C99" s="203"/>
      <c r="D99" s="203"/>
      <c r="E99" s="203"/>
      <c r="F99" s="202"/>
      <c r="G99" s="285"/>
      <c r="I99" s="297"/>
      <c r="J99" s="297"/>
      <c r="M99" s="297"/>
      <c r="N99" s="297"/>
      <c r="P99" s="385"/>
    </row>
    <row r="100" spans="2:16" ht="18.75" customHeight="1" thickBot="1">
      <c r="B100" s="201">
        <v>4</v>
      </c>
      <c r="C100" s="187" t="str">
        <f>C85</f>
        <v>Custo de Reposição do Profissional Ausente</v>
      </c>
      <c r="D100" s="187"/>
      <c r="E100" s="187"/>
      <c r="F100" s="188"/>
      <c r="G100" s="281"/>
      <c r="I100" s="300" t="s">
        <v>32</v>
      </c>
      <c r="J100" s="301" t="s">
        <v>98</v>
      </c>
      <c r="M100" s="300" t="s">
        <v>32</v>
      </c>
      <c r="N100" s="301" t="s">
        <v>98</v>
      </c>
      <c r="P100" s="385"/>
    </row>
    <row r="101" spans="2:16" ht="18.75" customHeight="1">
      <c r="B101" s="200" t="s">
        <v>102</v>
      </c>
      <c r="C101" s="199" t="str">
        <f>C86</f>
        <v>Substituto nas Ausências Legais (Redação data pela Instrução Normativa nº 7 de 2018)</v>
      </c>
      <c r="D101" s="198"/>
      <c r="E101" s="198"/>
      <c r="F101" s="197"/>
      <c r="G101" s="283"/>
      <c r="I101" s="302"/>
      <c r="J101" s="325">
        <f>J93</f>
        <v>0</v>
      </c>
      <c r="M101" s="302"/>
      <c r="N101" s="325">
        <f>N93</f>
        <v>0</v>
      </c>
      <c r="P101" s="385"/>
    </row>
    <row r="102" spans="2:16" ht="18.75" customHeight="1" thickBot="1">
      <c r="B102" s="177" t="s">
        <v>103</v>
      </c>
      <c r="C102" s="178" t="str">
        <f>C95</f>
        <v>Intervalo Intrajornada*</v>
      </c>
      <c r="D102" s="179"/>
      <c r="E102" s="179"/>
      <c r="F102" s="180"/>
      <c r="G102" s="283"/>
      <c r="I102" s="303"/>
      <c r="J102" s="325">
        <f>J97</f>
        <v>0</v>
      </c>
      <c r="M102" s="303"/>
      <c r="N102" s="325">
        <f>N97</f>
        <v>0</v>
      </c>
      <c r="P102" s="385"/>
    </row>
    <row r="103" spans="2:16" ht="18.75" customHeight="1" thickBot="1">
      <c r="B103" s="171"/>
      <c r="C103" s="172" t="s">
        <v>42</v>
      </c>
      <c r="D103" s="172"/>
      <c r="E103" s="172"/>
      <c r="F103" s="173"/>
      <c r="G103" s="186"/>
      <c r="I103" s="304"/>
      <c r="J103" s="305">
        <f>SUM(J101:J102)</f>
        <v>0</v>
      </c>
      <c r="M103" s="304"/>
      <c r="N103" s="305">
        <f>SUM(N101:N102)</f>
        <v>0</v>
      </c>
      <c r="P103" s="385"/>
    </row>
    <row r="104" spans="2:16" ht="18.75" customHeight="1" thickBot="1">
      <c r="B104" s="185"/>
      <c r="C104" s="186"/>
      <c r="D104" s="186"/>
      <c r="E104" s="186"/>
      <c r="F104" s="186"/>
      <c r="G104" s="186"/>
      <c r="I104" s="297"/>
      <c r="J104" s="297"/>
      <c r="M104" s="297"/>
      <c r="N104" s="421"/>
      <c r="P104" s="385"/>
    </row>
    <row r="105" spans="2:16" ht="18.75" customHeight="1" thickBot="1">
      <c r="B105" s="154" t="s">
        <v>104</v>
      </c>
      <c r="C105" s="205" t="s">
        <v>105</v>
      </c>
      <c r="D105" s="206"/>
      <c r="E105" s="206"/>
      <c r="F105" s="207"/>
      <c r="G105" s="286"/>
      <c r="I105" s="298"/>
      <c r="J105" s="299"/>
      <c r="M105" s="298"/>
      <c r="N105" s="299"/>
      <c r="P105" s="385"/>
    </row>
    <row r="106" spans="2:16" ht="18.75" customHeight="1" thickBot="1">
      <c r="B106" s="208">
        <v>5</v>
      </c>
      <c r="C106" s="160" t="s">
        <v>105</v>
      </c>
      <c r="D106" s="160"/>
      <c r="E106" s="160"/>
      <c r="F106" s="161"/>
      <c r="G106" s="281"/>
      <c r="I106" s="300" t="s">
        <v>32</v>
      </c>
      <c r="J106" s="301" t="s">
        <v>98</v>
      </c>
      <c r="M106" s="300" t="s">
        <v>32</v>
      </c>
      <c r="N106" s="301" t="s">
        <v>98</v>
      </c>
      <c r="P106" s="385"/>
    </row>
    <row r="107" spans="2:16" ht="18.75" customHeight="1">
      <c r="B107" s="200" t="s">
        <v>34</v>
      </c>
      <c r="C107" s="163" t="s">
        <v>106</v>
      </c>
      <c r="D107" s="199"/>
      <c r="E107" s="199"/>
      <c r="F107" s="197"/>
      <c r="G107" s="283"/>
      <c r="I107" s="302"/>
      <c r="J107" s="398"/>
      <c r="M107" s="302"/>
      <c r="N107" s="387"/>
      <c r="P107" s="416"/>
    </row>
    <row r="108" spans="2:16" ht="18.75" customHeight="1">
      <c r="B108" s="177" t="s">
        <v>11</v>
      </c>
      <c r="C108" s="168" t="s">
        <v>107</v>
      </c>
      <c r="D108" s="178"/>
      <c r="E108" s="178"/>
      <c r="F108" s="180"/>
      <c r="G108" s="283"/>
      <c r="I108" s="303"/>
      <c r="J108" s="398"/>
      <c r="M108" s="303"/>
      <c r="N108" s="387"/>
      <c r="P108" s="385"/>
    </row>
    <row r="109" spans="2:16" ht="18.75" customHeight="1">
      <c r="B109" s="177" t="s">
        <v>13</v>
      </c>
      <c r="C109" s="168" t="s">
        <v>108</v>
      </c>
      <c r="D109" s="388"/>
      <c r="E109" s="178"/>
      <c r="F109" s="180"/>
      <c r="G109" s="283"/>
      <c r="I109" s="303"/>
      <c r="J109" s="398"/>
      <c r="M109" s="303"/>
      <c r="N109" s="325"/>
      <c r="P109" s="385"/>
    </row>
    <row r="110" spans="2:16" ht="18.75" customHeight="1" thickBot="1">
      <c r="B110" s="177" t="s">
        <v>15</v>
      </c>
      <c r="C110" s="168" t="s">
        <v>109</v>
      </c>
      <c r="D110" s="178"/>
      <c r="E110" s="178"/>
      <c r="F110" s="180"/>
      <c r="G110" s="283"/>
      <c r="I110" s="303"/>
      <c r="J110" s="398"/>
      <c r="M110" s="303"/>
      <c r="N110" s="387"/>
      <c r="P110" s="385"/>
    </row>
    <row r="111" spans="2:16" ht="18.75" customHeight="1" thickBot="1">
      <c r="B111" s="171"/>
      <c r="C111" s="172" t="s">
        <v>42</v>
      </c>
      <c r="D111" s="172"/>
      <c r="E111" s="172"/>
      <c r="F111" s="173"/>
      <c r="G111" s="186"/>
      <c r="I111" s="304"/>
      <c r="J111" s="305">
        <f>SUM(J107:J110)</f>
        <v>0</v>
      </c>
      <c r="M111" s="304"/>
      <c r="N111" s="305">
        <f>SUM(N107:N110)</f>
        <v>0</v>
      </c>
      <c r="P111" s="385"/>
    </row>
    <row r="112" spans="2:16" ht="18.75" customHeight="1" thickBot="1">
      <c r="B112" s="185"/>
      <c r="C112" s="186"/>
      <c r="D112" s="186"/>
      <c r="E112" s="186"/>
      <c r="F112" s="186"/>
      <c r="G112" s="186"/>
      <c r="I112" s="298"/>
      <c r="J112" s="299"/>
      <c r="M112" s="298"/>
      <c r="N112" s="299"/>
      <c r="P112" s="385"/>
    </row>
    <row r="113" spans="2:16" ht="18.75" customHeight="1" thickBot="1">
      <c r="B113" s="154" t="s">
        <v>110</v>
      </c>
      <c r="C113" s="205" t="s">
        <v>111</v>
      </c>
      <c r="D113" s="206"/>
      <c r="E113" s="206"/>
      <c r="F113" s="207"/>
      <c r="G113" s="286"/>
      <c r="I113" s="298"/>
      <c r="J113" s="299"/>
      <c r="M113" s="298"/>
      <c r="N113" s="299"/>
      <c r="P113" s="385"/>
    </row>
    <row r="114" spans="2:16" ht="18.75" customHeight="1" thickBot="1">
      <c r="B114" s="158">
        <v>6</v>
      </c>
      <c r="C114" s="159" t="s">
        <v>111</v>
      </c>
      <c r="D114" s="160"/>
      <c r="E114" s="160"/>
      <c r="F114" s="161"/>
      <c r="G114" s="281"/>
      <c r="I114" s="300" t="s">
        <v>32</v>
      </c>
      <c r="J114" s="301" t="s">
        <v>98</v>
      </c>
      <c r="M114" s="300" t="s">
        <v>32</v>
      </c>
      <c r="N114" s="301" t="s">
        <v>98</v>
      </c>
      <c r="P114" s="385"/>
    </row>
    <row r="115" spans="2:16" ht="18.75" customHeight="1">
      <c r="B115" s="162" t="s">
        <v>34</v>
      </c>
      <c r="C115" s="168" t="s">
        <v>112</v>
      </c>
      <c r="D115" s="179"/>
      <c r="E115" s="179"/>
      <c r="F115" s="180"/>
      <c r="G115" s="283"/>
      <c r="I115" s="400"/>
      <c r="J115" s="401">
        <f>J135*I115</f>
        <v>0</v>
      </c>
      <c r="M115" s="400"/>
      <c r="N115" s="401">
        <f>N135*M115</f>
        <v>0</v>
      </c>
      <c r="P115" s="385"/>
    </row>
    <row r="116" spans="2:16" ht="18.75" customHeight="1">
      <c r="B116" s="167" t="s">
        <v>11</v>
      </c>
      <c r="C116" s="168" t="s">
        <v>113</v>
      </c>
      <c r="D116" s="179"/>
      <c r="E116" s="179"/>
      <c r="F116" s="180"/>
      <c r="G116" s="283"/>
      <c r="I116" s="402"/>
      <c r="J116" s="403">
        <f>(J115+J135)*I116</f>
        <v>0</v>
      </c>
      <c r="M116" s="402"/>
      <c r="N116" s="403">
        <f>(N115+N135)*M116</f>
        <v>0</v>
      </c>
      <c r="P116" s="385"/>
    </row>
    <row r="117" spans="2:16" ht="18.75" customHeight="1">
      <c r="B117" s="167" t="s">
        <v>11</v>
      </c>
      <c r="C117" s="168" t="s">
        <v>114</v>
      </c>
      <c r="D117" s="179"/>
      <c r="E117" s="179"/>
      <c r="F117" s="180"/>
      <c r="G117" s="283"/>
      <c r="I117" s="400">
        <f>SUM(I118:I120)</f>
        <v>0.05</v>
      </c>
      <c r="J117" s="401">
        <f>SUM(J118:J120)+0</f>
        <v>0</v>
      </c>
      <c r="M117" s="400">
        <f>SUM(M118:M120)</f>
        <v>0.05</v>
      </c>
      <c r="N117" s="401">
        <f>SUM(N118:N120)+0</f>
        <v>0</v>
      </c>
      <c r="P117" s="385"/>
    </row>
    <row r="118" spans="2:16" ht="18.75" customHeight="1">
      <c r="B118" s="167"/>
      <c r="C118" s="219" t="s">
        <v>115</v>
      </c>
      <c r="D118" s="179"/>
      <c r="E118" s="179"/>
      <c r="F118" s="180"/>
      <c r="G118" s="283"/>
      <c r="I118" s="404"/>
      <c r="J118" s="405">
        <f>ROUND(I118*J126,2)</f>
        <v>0</v>
      </c>
      <c r="M118" s="404"/>
      <c r="N118" s="405">
        <f>ROUND(M118*N126,2)</f>
        <v>0</v>
      </c>
      <c r="P118" s="385"/>
    </row>
    <row r="119" spans="2:16" ht="18.75" customHeight="1">
      <c r="B119" s="167"/>
      <c r="C119" s="219" t="s">
        <v>116</v>
      </c>
      <c r="D119" s="179"/>
      <c r="E119" s="179"/>
      <c r="F119" s="180"/>
      <c r="G119" s="283"/>
      <c r="I119" s="404"/>
      <c r="J119" s="405">
        <f>ROUND(I119*J126,2)</f>
        <v>0</v>
      </c>
      <c r="M119" s="404"/>
      <c r="N119" s="405">
        <f>ROUND(M119*N126,2)</f>
        <v>0</v>
      </c>
      <c r="P119" s="385"/>
    </row>
    <row r="120" spans="2:16" ht="18.75" customHeight="1" thickBot="1">
      <c r="B120" s="167"/>
      <c r="C120" s="219" t="s">
        <v>117</v>
      </c>
      <c r="D120" s="179"/>
      <c r="E120" s="179"/>
      <c r="F120" s="180"/>
      <c r="G120" s="283"/>
      <c r="I120" s="404">
        <v>0.05</v>
      </c>
      <c r="J120" s="405">
        <f>ROUND(I120*J126,2)</f>
        <v>0</v>
      </c>
      <c r="M120" s="404">
        <v>0.05</v>
      </c>
      <c r="N120" s="405">
        <f>ROUND(M120*N126,2)</f>
        <v>0</v>
      </c>
      <c r="P120" s="385"/>
    </row>
    <row r="121" spans="2:16" ht="18.75" customHeight="1" thickBot="1">
      <c r="B121" s="171"/>
      <c r="C121" s="172" t="s">
        <v>42</v>
      </c>
      <c r="D121" s="172"/>
      <c r="E121" s="172"/>
      <c r="F121" s="173"/>
      <c r="G121" s="186"/>
      <c r="I121" s="313">
        <f>SUM(I115:I117)</f>
        <v>0.05</v>
      </c>
      <c r="J121" s="327">
        <f>SUM(J115:J117)</f>
        <v>0</v>
      </c>
      <c r="M121" s="313">
        <f>SUM(M115:M117)</f>
        <v>0.05</v>
      </c>
      <c r="N121" s="327">
        <f>SUM(N115:N117)</f>
        <v>0</v>
      </c>
      <c r="P121" s="385"/>
    </row>
    <row r="122" spans="2:16" ht="18.75" customHeight="1" thickBot="1">
      <c r="B122" s="183"/>
      <c r="C122" s="184"/>
      <c r="D122" s="184"/>
      <c r="E122" s="184"/>
      <c r="F122" s="184"/>
      <c r="G122" s="186"/>
      <c r="I122" s="306"/>
      <c r="J122" s="307"/>
      <c r="M122" s="306"/>
      <c r="N122" s="307"/>
      <c r="P122" s="385"/>
    </row>
    <row r="123" spans="2:16" ht="19.5" customHeight="1" thickBot="1">
      <c r="B123" s="220" t="s">
        <v>118</v>
      </c>
      <c r="C123" s="221"/>
      <c r="D123" s="221"/>
      <c r="E123" s="221"/>
      <c r="F123" s="222"/>
      <c r="G123" s="186"/>
      <c r="I123" s="328" t="s">
        <v>32</v>
      </c>
      <c r="J123" s="329" t="s">
        <v>64</v>
      </c>
      <c r="M123" s="328" t="s">
        <v>32</v>
      </c>
      <c r="N123" s="329" t="s">
        <v>64</v>
      </c>
      <c r="P123" s="385"/>
    </row>
    <row r="124" spans="2:16" ht="19.5" customHeight="1">
      <c r="B124" s="223" t="s">
        <v>34</v>
      </c>
      <c r="C124" s="224" t="s">
        <v>119</v>
      </c>
      <c r="D124" s="225"/>
      <c r="E124" s="225"/>
      <c r="F124" s="226"/>
      <c r="G124" s="287"/>
      <c r="I124" s="330">
        <f>I117</f>
        <v>0.05</v>
      </c>
      <c r="J124" s="331"/>
      <c r="M124" s="330">
        <f>M117</f>
        <v>0.05</v>
      </c>
      <c r="N124" s="331"/>
      <c r="P124" s="385"/>
    </row>
    <row r="125" spans="2:16" ht="19.5" customHeight="1">
      <c r="B125" s="227" t="s">
        <v>11</v>
      </c>
      <c r="C125" s="228" t="s">
        <v>120</v>
      </c>
      <c r="D125" s="229"/>
      <c r="E125" s="229"/>
      <c r="F125" s="230"/>
      <c r="G125" s="287"/>
      <c r="I125" s="332"/>
      <c r="J125" s="333">
        <f>J135+J115+J116</f>
        <v>0</v>
      </c>
      <c r="M125" s="332"/>
      <c r="N125" s="333">
        <f>N135+N115+N116</f>
        <v>0</v>
      </c>
      <c r="P125" s="385"/>
    </row>
    <row r="126" spans="2:16" ht="19.5" customHeight="1" thickBot="1">
      <c r="B126" s="227" t="s">
        <v>13</v>
      </c>
      <c r="C126" s="228" t="s">
        <v>121</v>
      </c>
      <c r="D126" s="229"/>
      <c r="E126" s="229"/>
      <c r="F126" s="230"/>
      <c r="G126" s="287"/>
      <c r="I126" s="332"/>
      <c r="J126" s="333">
        <f>J125/(1-I124)</f>
        <v>0</v>
      </c>
      <c r="M126" s="332"/>
      <c r="N126" s="333">
        <f>N125/(1-M124)</f>
        <v>0</v>
      </c>
      <c r="P126" s="385"/>
    </row>
    <row r="127" spans="2:16" ht="19.5" customHeight="1" thickBot="1">
      <c r="B127" s="231"/>
      <c r="C127" s="232" t="s">
        <v>122</v>
      </c>
      <c r="D127" s="232"/>
      <c r="E127" s="232"/>
      <c r="F127" s="233"/>
      <c r="G127" s="186"/>
      <c r="I127" s="334"/>
      <c r="J127" s="335">
        <f>J126-J125</f>
        <v>0</v>
      </c>
      <c r="M127" s="334"/>
      <c r="N127" s="335">
        <f>N126-N125</f>
        <v>0</v>
      </c>
      <c r="P127" s="385"/>
    </row>
    <row r="128" spans="2:16" ht="19.5" customHeight="1" thickBot="1">
      <c r="B128" s="82"/>
      <c r="C128" s="81"/>
      <c r="D128" s="81"/>
      <c r="E128" s="81"/>
      <c r="F128" s="81"/>
      <c r="G128" s="81"/>
      <c r="I128" s="336"/>
      <c r="J128" s="337"/>
      <c r="M128" s="336"/>
      <c r="N128" s="337"/>
      <c r="P128" s="385"/>
    </row>
    <row r="129" spans="1:16" ht="19.5" customHeight="1" thickBot="1">
      <c r="B129" s="158"/>
      <c r="C129" s="160" t="s">
        <v>123</v>
      </c>
      <c r="D129" s="160"/>
      <c r="E129" s="160"/>
      <c r="F129" s="161"/>
      <c r="G129" s="281"/>
      <c r="I129" s="182" t="s">
        <v>32</v>
      </c>
      <c r="J129" s="216" t="s">
        <v>64</v>
      </c>
      <c r="M129" s="182" t="s">
        <v>32</v>
      </c>
      <c r="N129" s="216" t="s">
        <v>64</v>
      </c>
      <c r="P129" s="385"/>
    </row>
    <row r="130" spans="1:16" ht="19.5" customHeight="1">
      <c r="B130" s="200" t="s">
        <v>34</v>
      </c>
      <c r="C130" s="199" t="s">
        <v>124</v>
      </c>
      <c r="D130" s="198"/>
      <c r="E130" s="198"/>
      <c r="F130" s="197"/>
      <c r="G130" s="283"/>
      <c r="I130" s="259"/>
      <c r="J130" s="213">
        <f>J39</f>
        <v>0</v>
      </c>
      <c r="M130" s="259"/>
      <c r="N130" s="213">
        <f>N39</f>
        <v>0</v>
      </c>
      <c r="P130" s="385"/>
    </row>
    <row r="131" spans="1:16" ht="19.5" customHeight="1">
      <c r="B131" s="177" t="s">
        <v>11</v>
      </c>
      <c r="C131" s="178" t="s">
        <v>125</v>
      </c>
      <c r="D131" s="179"/>
      <c r="E131" s="179"/>
      <c r="F131" s="180"/>
      <c r="G131" s="283"/>
      <c r="I131" s="152"/>
      <c r="J131" s="214">
        <f>J73</f>
        <v>0</v>
      </c>
      <c r="M131" s="152"/>
      <c r="N131" s="214">
        <f>N73</f>
        <v>0</v>
      </c>
      <c r="P131" s="385"/>
    </row>
    <row r="132" spans="1:16" ht="19.5" customHeight="1">
      <c r="B132" s="177" t="s">
        <v>13</v>
      </c>
      <c r="C132" s="178" t="s">
        <v>126</v>
      </c>
      <c r="D132" s="179"/>
      <c r="E132" s="179"/>
      <c r="F132" s="180"/>
      <c r="G132" s="283"/>
      <c r="I132" s="152"/>
      <c r="J132" s="214">
        <f>J83</f>
        <v>0</v>
      </c>
      <c r="M132" s="152"/>
      <c r="N132" s="214">
        <f>N83</f>
        <v>0</v>
      </c>
      <c r="P132" s="385"/>
    </row>
    <row r="133" spans="1:16" ht="19.5" customHeight="1">
      <c r="B133" s="177" t="s">
        <v>15</v>
      </c>
      <c r="C133" s="178" t="s">
        <v>127</v>
      </c>
      <c r="D133" s="179"/>
      <c r="E133" s="179"/>
      <c r="F133" s="180"/>
      <c r="G133" s="283"/>
      <c r="I133" s="152"/>
      <c r="J133" s="214">
        <f>J103</f>
        <v>0</v>
      </c>
      <c r="M133" s="152"/>
      <c r="N133" s="214">
        <f>N103</f>
        <v>0</v>
      </c>
      <c r="P133" s="385"/>
    </row>
    <row r="134" spans="1:16" ht="19.5" customHeight="1" thickBot="1">
      <c r="B134" s="177" t="s">
        <v>20</v>
      </c>
      <c r="C134" s="178" t="s">
        <v>128</v>
      </c>
      <c r="D134" s="179"/>
      <c r="E134" s="179"/>
      <c r="F134" s="180"/>
      <c r="G134" s="283"/>
      <c r="I134" s="152"/>
      <c r="J134" s="214">
        <f>J111</f>
        <v>0</v>
      </c>
      <c r="M134" s="152"/>
      <c r="N134" s="214">
        <f>N111</f>
        <v>0</v>
      </c>
      <c r="P134" s="385"/>
    </row>
    <row r="135" spans="1:16" ht="19.5" customHeight="1" thickBot="1">
      <c r="B135" s="171"/>
      <c r="C135" s="172" t="s">
        <v>129</v>
      </c>
      <c r="D135" s="172"/>
      <c r="E135" s="172"/>
      <c r="F135" s="173"/>
      <c r="G135" s="186"/>
      <c r="I135" s="217"/>
      <c r="J135" s="218">
        <f>ROUND(SUM(J130:J134),2)-0</f>
        <v>0</v>
      </c>
      <c r="M135" s="217"/>
      <c r="N135" s="218">
        <f>ROUND(SUM(N130:N134),2)-0</f>
        <v>0</v>
      </c>
      <c r="P135" s="385"/>
    </row>
    <row r="136" spans="1:16" ht="19.5" customHeight="1" thickBot="1">
      <c r="B136" s="234" t="s">
        <v>18</v>
      </c>
      <c r="C136" s="235" t="s">
        <v>130</v>
      </c>
      <c r="D136" s="174"/>
      <c r="E136" s="174"/>
      <c r="F136" s="175"/>
      <c r="G136" s="283"/>
      <c r="I136" s="260"/>
      <c r="J136" s="261">
        <f>J121</f>
        <v>0</v>
      </c>
      <c r="M136" s="260"/>
      <c r="N136" s="261">
        <f>N121</f>
        <v>0</v>
      </c>
      <c r="P136" s="385"/>
    </row>
    <row r="137" spans="1:16" ht="19.5" customHeight="1" thickBot="1">
      <c r="B137" s="171"/>
      <c r="C137" s="172" t="s">
        <v>131</v>
      </c>
      <c r="D137" s="172"/>
      <c r="E137" s="172"/>
      <c r="F137" s="173"/>
      <c r="G137" s="186"/>
      <c r="I137" s="217"/>
      <c r="J137" s="262">
        <f>J135+J136</f>
        <v>0</v>
      </c>
      <c r="M137" s="217"/>
      <c r="N137" s="262">
        <f>N135+N136</f>
        <v>0</v>
      </c>
      <c r="P137" s="385"/>
    </row>
    <row r="138" spans="1:16" ht="19.5" customHeight="1" thickBot="1">
      <c r="B138" s="82"/>
      <c r="C138" s="81"/>
      <c r="D138" s="81"/>
      <c r="E138" s="81"/>
      <c r="F138" s="81"/>
      <c r="G138" s="81"/>
      <c r="I138" s="135"/>
      <c r="J138" s="258"/>
      <c r="M138" s="135"/>
      <c r="N138" s="258"/>
      <c r="P138" s="385"/>
    </row>
    <row r="139" spans="1:16" ht="46.5" customHeight="1" thickBot="1">
      <c r="B139" s="239">
        <v>3</v>
      </c>
      <c r="C139" s="240" t="s">
        <v>132</v>
      </c>
      <c r="D139" s="241"/>
      <c r="E139" s="241"/>
      <c r="F139" s="242"/>
      <c r="G139" s="266"/>
      <c r="I139" s="472" t="str">
        <f>I10</f>
        <v>Museu do Diamante</v>
      </c>
      <c r="J139" s="473"/>
      <c r="M139" s="472" t="str">
        <f>M10</f>
        <v>Museu do Diamante</v>
      </c>
      <c r="N139" s="473"/>
      <c r="P139" s="385"/>
    </row>
    <row r="140" spans="1:16" ht="21.75" thickBot="1">
      <c r="A140" s="88"/>
      <c r="B140" s="243"/>
      <c r="C140" s="244"/>
      <c r="D140" s="474"/>
      <c r="E140" s="474"/>
      <c r="F140" s="474"/>
      <c r="G140" s="271"/>
      <c r="I140" s="475">
        <f>I22</f>
        <v>0</v>
      </c>
      <c r="J140" s="476"/>
      <c r="M140" s="475">
        <f>M22</f>
        <v>0</v>
      </c>
      <c r="N140" s="476"/>
      <c r="P140" s="385"/>
    </row>
    <row r="141" spans="1:16" ht="48" customHeight="1" thickBot="1">
      <c r="A141" s="85"/>
      <c r="B141" s="467" t="s">
        <v>133</v>
      </c>
      <c r="C141" s="467"/>
      <c r="D141" s="467"/>
      <c r="E141" s="467"/>
      <c r="F141" s="467"/>
      <c r="G141" s="272"/>
      <c r="I141" s="196" t="s">
        <v>134</v>
      </c>
      <c r="J141" s="291" t="s">
        <v>135</v>
      </c>
      <c r="M141" s="196" t="s">
        <v>134</v>
      </c>
      <c r="N141" s="291" t="s">
        <v>135</v>
      </c>
      <c r="P141" s="385"/>
    </row>
    <row r="142" spans="1:16" ht="19.5" customHeight="1" thickBot="1">
      <c r="B142" s="137" t="s">
        <v>136</v>
      </c>
      <c r="C142" s="245"/>
      <c r="D142" s="246"/>
      <c r="E142" s="246"/>
      <c r="F142" s="247"/>
      <c r="G142" s="273"/>
      <c r="I142" s="292">
        <f>J137</f>
        <v>0</v>
      </c>
      <c r="J142" s="293"/>
      <c r="M142" s="292">
        <f>N137</f>
        <v>0</v>
      </c>
      <c r="N142" s="293"/>
      <c r="P142" s="385"/>
    </row>
    <row r="143" spans="1:16" ht="19.5" customHeight="1" thickBot="1">
      <c r="B143" s="248"/>
      <c r="C143" s="249" t="s">
        <v>137</v>
      </c>
      <c r="D143" s="250"/>
      <c r="E143" s="251"/>
      <c r="F143" s="252"/>
      <c r="G143" s="274"/>
      <c r="I143" s="294" t="s">
        <v>138</v>
      </c>
      <c r="J143" s="237">
        <f>I142*I144*2</f>
        <v>0</v>
      </c>
      <c r="M143" s="294" t="s">
        <v>138</v>
      </c>
      <c r="N143" s="237">
        <f>M142*M144*2</f>
        <v>0</v>
      </c>
      <c r="P143" s="385"/>
    </row>
    <row r="144" spans="1:16" ht="19.5" customHeight="1" thickBot="1">
      <c r="B144" s="248"/>
      <c r="C144" s="249" t="s">
        <v>139</v>
      </c>
      <c r="D144" s="250"/>
      <c r="E144" s="251"/>
      <c r="F144" s="252"/>
      <c r="G144" s="274"/>
      <c r="I144" s="295">
        <v>1</v>
      </c>
      <c r="J144" s="237">
        <f>J143*12</f>
        <v>0</v>
      </c>
      <c r="M144" s="295">
        <v>1</v>
      </c>
      <c r="N144" s="237">
        <f>N143*12</f>
        <v>0</v>
      </c>
      <c r="P144" s="385"/>
    </row>
    <row r="145" spans="1:16" ht="19.5" customHeight="1" thickBot="1">
      <c r="A145" s="87"/>
      <c r="B145" s="253"/>
      <c r="C145" s="254" t="s">
        <v>140</v>
      </c>
      <c r="D145" s="255"/>
      <c r="E145" s="256"/>
      <c r="F145" s="257"/>
      <c r="G145" s="275"/>
      <c r="I145" s="296"/>
      <c r="J145" s="238">
        <f>ROUND(I142/30,2)</f>
        <v>0</v>
      </c>
      <c r="M145" s="296"/>
      <c r="N145" s="238">
        <f>ROUND(M142/30,2)</f>
        <v>0</v>
      </c>
      <c r="P145" s="385"/>
    </row>
    <row r="146" spans="1:16" ht="19.5" customHeight="1">
      <c r="B146" s="125"/>
      <c r="C146" s="126"/>
      <c r="D146" s="126"/>
      <c r="E146" s="126"/>
      <c r="F146" s="126"/>
      <c r="G146" s="126"/>
    </row>
    <row r="147" spans="1:16">
      <c r="I147" s="454" t="str">
        <f>M10</f>
        <v>Museu do Diamante</v>
      </c>
      <c r="J147" s="454"/>
      <c r="K147" s="454"/>
      <c r="L147" s="454"/>
      <c r="M147" s="454"/>
      <c r="N147" s="454"/>
      <c r="O147" s="454"/>
    </row>
    <row r="148" spans="1:16">
      <c r="I148" s="438" t="s">
        <v>141</v>
      </c>
      <c r="J148" s="438"/>
      <c r="K148" s="438"/>
      <c r="L148" s="438"/>
      <c r="M148" s="438"/>
      <c r="N148" s="438"/>
      <c r="O148" s="438"/>
    </row>
    <row r="149" spans="1:16">
      <c r="I149" s="438" t="s">
        <v>17</v>
      </c>
      <c r="J149" s="438"/>
      <c r="K149" s="438"/>
      <c r="L149" s="438"/>
      <c r="M149" s="438"/>
      <c r="N149" s="438"/>
      <c r="O149" s="438"/>
    </row>
    <row r="150" spans="1:16">
      <c r="I150" s="438" t="s">
        <v>142</v>
      </c>
      <c r="J150" s="438"/>
      <c r="K150" s="438"/>
      <c r="L150" s="438"/>
      <c r="M150" s="438"/>
      <c r="N150" s="438"/>
      <c r="O150" s="438"/>
    </row>
    <row r="151" spans="1:16" ht="41.25" customHeight="1">
      <c r="I151" s="423" t="s">
        <v>143</v>
      </c>
      <c r="J151" s="423"/>
      <c r="K151" s="423"/>
      <c r="L151" s="423" t="s">
        <v>144</v>
      </c>
      <c r="M151" s="423" t="s">
        <v>63</v>
      </c>
      <c r="N151" s="423" t="s">
        <v>145</v>
      </c>
      <c r="O151" s="423" t="s">
        <v>146</v>
      </c>
    </row>
    <row r="152" spans="1:16">
      <c r="I152" s="423" t="s">
        <v>147</v>
      </c>
      <c r="J152" s="423"/>
      <c r="K152" s="423"/>
      <c r="L152" s="424">
        <f>I144</f>
        <v>1</v>
      </c>
      <c r="M152" s="425">
        <f>I142*2</f>
        <v>0</v>
      </c>
      <c r="N152" s="425">
        <f>M152*L152</f>
        <v>0</v>
      </c>
      <c r="O152" s="425">
        <f>N152*12</f>
        <v>0</v>
      </c>
    </row>
    <row r="153" spans="1:16">
      <c r="I153" s="423" t="s">
        <v>148</v>
      </c>
      <c r="J153" s="423"/>
      <c r="K153" s="423"/>
      <c r="L153" s="424">
        <f>M144</f>
        <v>1</v>
      </c>
      <c r="M153" s="425">
        <f>M142*2</f>
        <v>0</v>
      </c>
      <c r="N153" s="425">
        <f>M153*L153</f>
        <v>0</v>
      </c>
      <c r="O153" s="425">
        <f>N153*12</f>
        <v>0</v>
      </c>
    </row>
    <row r="154" spans="1:16">
      <c r="I154" s="439" t="s">
        <v>149</v>
      </c>
      <c r="J154" s="440"/>
      <c r="K154" s="440"/>
      <c r="L154" s="441">
        <f>N152+N153</f>
        <v>0</v>
      </c>
      <c r="M154" s="441"/>
      <c r="N154" s="441"/>
      <c r="O154" s="441"/>
    </row>
    <row r="155" spans="1:16">
      <c r="I155" s="442" t="s">
        <v>150</v>
      </c>
      <c r="J155" s="443"/>
      <c r="K155" s="443"/>
      <c r="L155" s="441">
        <f>O152+O153</f>
        <v>0</v>
      </c>
      <c r="M155" s="441"/>
      <c r="N155" s="441"/>
      <c r="O155" s="441"/>
    </row>
    <row r="157" spans="1:16">
      <c r="B157" s="428" t="s">
        <v>151</v>
      </c>
      <c r="C157" s="429" t="s">
        <v>152</v>
      </c>
      <c r="D157" s="429"/>
      <c r="E157" s="429"/>
      <c r="F157" s="429"/>
      <c r="G157" s="429"/>
      <c r="H157" s="429"/>
    </row>
    <row r="158" spans="1:16" ht="96">
      <c r="B158" s="423" t="s">
        <v>153</v>
      </c>
      <c r="C158" s="423" t="s">
        <v>154</v>
      </c>
      <c r="D158" s="423" t="s">
        <v>144</v>
      </c>
      <c r="E158" s="423" t="s">
        <v>155</v>
      </c>
      <c r="F158" s="423" t="s">
        <v>156</v>
      </c>
      <c r="G158" s="423" t="s">
        <v>157</v>
      </c>
      <c r="H158" s="423" t="s">
        <v>158</v>
      </c>
    </row>
    <row r="159" spans="1:16">
      <c r="B159" s="430"/>
      <c r="C159" s="431"/>
      <c r="D159" s="431"/>
      <c r="E159" s="431"/>
      <c r="F159" s="432"/>
      <c r="G159" s="432"/>
      <c r="H159" s="432"/>
    </row>
    <row r="160" spans="1:16">
      <c r="B160" s="430"/>
      <c r="C160" s="431"/>
      <c r="D160" s="431"/>
      <c r="E160" s="431"/>
      <c r="F160" s="432"/>
      <c r="G160" s="432"/>
      <c r="H160" s="432"/>
    </row>
    <row r="161" spans="2:8">
      <c r="B161" s="430"/>
      <c r="C161" s="431"/>
      <c r="D161" s="431"/>
      <c r="E161" s="431"/>
      <c r="F161" s="432"/>
      <c r="G161" s="432"/>
      <c r="H161" s="432"/>
    </row>
    <row r="162" spans="2:8">
      <c r="B162" s="430"/>
      <c r="C162" s="431"/>
      <c r="D162" s="431"/>
      <c r="E162" s="431"/>
      <c r="F162" s="432"/>
      <c r="G162" s="432"/>
      <c r="H162" s="432"/>
    </row>
    <row r="163" spans="2:8">
      <c r="B163" s="430"/>
      <c r="C163" s="431"/>
      <c r="D163" s="431"/>
      <c r="E163" s="431"/>
      <c r="F163" s="432"/>
      <c r="G163" s="432"/>
      <c r="H163" s="432"/>
    </row>
    <row r="164" spans="2:8">
      <c r="B164" s="430"/>
      <c r="C164" s="431"/>
      <c r="D164" s="431"/>
      <c r="E164" s="431"/>
      <c r="F164" s="432"/>
      <c r="G164" s="432"/>
      <c r="H164" s="432"/>
    </row>
    <row r="165" spans="2:8">
      <c r="B165" s="430"/>
      <c r="C165" s="431"/>
      <c r="D165" s="431"/>
      <c r="E165" s="431"/>
      <c r="F165" s="432"/>
      <c r="G165" s="432"/>
      <c r="H165" s="432"/>
    </row>
    <row r="166" spans="2:8">
      <c r="B166" s="435" t="s">
        <v>159</v>
      </c>
      <c r="C166" s="436"/>
      <c r="D166" s="436"/>
      <c r="E166" s="436"/>
      <c r="F166" s="436"/>
      <c r="G166" s="437"/>
      <c r="H166" s="434" t="s">
        <v>160</v>
      </c>
    </row>
    <row r="167" spans="2:8">
      <c r="B167" s="435" t="s">
        <v>161</v>
      </c>
      <c r="C167" s="436"/>
      <c r="D167" s="436"/>
      <c r="E167" s="436"/>
      <c r="F167" s="436"/>
      <c r="G167" s="437"/>
      <c r="H167" s="434">
        <f>(L152+L153)*2</f>
        <v>4</v>
      </c>
    </row>
    <row r="168" spans="2:8">
      <c r="B168" s="435" t="s">
        <v>162</v>
      </c>
      <c r="C168" s="436"/>
      <c r="D168" s="436"/>
      <c r="E168" s="436"/>
      <c r="F168" s="436"/>
      <c r="G168" s="437"/>
      <c r="H168" s="434" t="e">
        <f>H166/H167</f>
        <v>#VALUE!</v>
      </c>
    </row>
    <row r="169" spans="2:8">
      <c r="B169" s="426"/>
      <c r="C169" s="427"/>
      <c r="D169" s="427"/>
      <c r="E169" s="427"/>
    </row>
    <row r="170" spans="2:8">
      <c r="B170" s="426"/>
      <c r="C170" s="427"/>
      <c r="D170" s="427"/>
      <c r="E170" s="427"/>
    </row>
    <row r="171" spans="2:8">
      <c r="B171" s="426"/>
      <c r="C171" s="427"/>
      <c r="D171" s="427"/>
      <c r="E171" s="427"/>
    </row>
    <row r="172" spans="2:8">
      <c r="B172" s="428" t="s">
        <v>163</v>
      </c>
      <c r="C172" s="429" t="s">
        <v>164</v>
      </c>
      <c r="D172" s="429"/>
      <c r="E172" s="429"/>
      <c r="F172" s="429"/>
      <c r="G172" s="429"/>
      <c r="H172" s="429"/>
    </row>
    <row r="173" spans="2:8" ht="96">
      <c r="B173" s="423" t="s">
        <v>153</v>
      </c>
      <c r="C173" s="423" t="s">
        <v>154</v>
      </c>
      <c r="D173" s="423" t="s">
        <v>144</v>
      </c>
      <c r="E173" s="423" t="s">
        <v>155</v>
      </c>
      <c r="F173" s="423" t="s">
        <v>156</v>
      </c>
      <c r="G173" s="423" t="s">
        <v>157</v>
      </c>
      <c r="H173" s="423" t="s">
        <v>158</v>
      </c>
    </row>
    <row r="174" spans="2:8">
      <c r="B174" s="433"/>
      <c r="C174" s="432"/>
      <c r="D174" s="432"/>
      <c r="E174" s="432"/>
      <c r="F174" s="432"/>
      <c r="G174" s="432"/>
      <c r="H174" s="432"/>
    </row>
    <row r="175" spans="2:8">
      <c r="B175" s="433"/>
      <c r="C175" s="432"/>
      <c r="D175" s="432"/>
      <c r="E175" s="432"/>
      <c r="F175" s="432"/>
      <c r="G175" s="432"/>
      <c r="H175" s="432"/>
    </row>
    <row r="176" spans="2:8">
      <c r="B176" s="433"/>
      <c r="C176" s="432"/>
      <c r="D176" s="432"/>
      <c r="E176" s="432"/>
      <c r="F176" s="432"/>
      <c r="G176" s="432"/>
      <c r="H176" s="432"/>
    </row>
    <row r="177" spans="2:8">
      <c r="B177" s="433"/>
      <c r="C177" s="432"/>
      <c r="D177" s="432"/>
      <c r="E177" s="432"/>
      <c r="F177" s="432"/>
      <c r="G177" s="432"/>
      <c r="H177" s="432"/>
    </row>
    <row r="178" spans="2:8">
      <c r="B178" s="433"/>
      <c r="C178" s="432"/>
      <c r="D178" s="432"/>
      <c r="E178" s="432"/>
      <c r="F178" s="432"/>
      <c r="G178" s="432"/>
      <c r="H178" s="432"/>
    </row>
    <row r="179" spans="2:8">
      <c r="B179" s="433"/>
      <c r="C179" s="432"/>
      <c r="D179" s="432"/>
      <c r="E179" s="432"/>
      <c r="F179" s="432"/>
      <c r="G179" s="432"/>
      <c r="H179" s="432"/>
    </row>
    <row r="180" spans="2:8">
      <c r="B180" s="433"/>
      <c r="C180" s="432"/>
      <c r="D180" s="432"/>
      <c r="E180" s="432"/>
      <c r="F180" s="432"/>
      <c r="G180" s="432"/>
      <c r="H180" s="432"/>
    </row>
    <row r="181" spans="2:8">
      <c r="B181" s="435" t="s">
        <v>159</v>
      </c>
      <c r="C181" s="436"/>
      <c r="D181" s="436"/>
      <c r="E181" s="436"/>
      <c r="F181" s="436"/>
      <c r="G181" s="437"/>
      <c r="H181" s="434" t="s">
        <v>160</v>
      </c>
    </row>
    <row r="182" spans="2:8">
      <c r="B182" s="435" t="s">
        <v>161</v>
      </c>
      <c r="C182" s="436"/>
      <c r="D182" s="436"/>
      <c r="E182" s="436"/>
      <c r="F182" s="436"/>
      <c r="G182" s="437"/>
      <c r="H182" s="434">
        <f>(L152+L153)*2</f>
        <v>4</v>
      </c>
    </row>
    <row r="183" spans="2:8">
      <c r="B183" s="435" t="s">
        <v>162</v>
      </c>
      <c r="C183" s="436"/>
      <c r="D183" s="436"/>
      <c r="E183" s="436"/>
      <c r="F183" s="436"/>
      <c r="G183" s="437"/>
      <c r="H183" s="434" t="e">
        <f>H181/H182</f>
        <v>#VALUE!</v>
      </c>
    </row>
  </sheetData>
  <mergeCells count="31">
    <mergeCell ref="B2:F2"/>
    <mergeCell ref="B4:C4"/>
    <mergeCell ref="B9:F9"/>
    <mergeCell ref="I10:J11"/>
    <mergeCell ref="M10:N11"/>
    <mergeCell ref="B12:F13"/>
    <mergeCell ref="I12:J13"/>
    <mergeCell ref="M12:N13"/>
    <mergeCell ref="I147:O147"/>
    <mergeCell ref="I148:O148"/>
    <mergeCell ref="B141:F141"/>
    <mergeCell ref="I29:J29"/>
    <mergeCell ref="M29:N29"/>
    <mergeCell ref="C95:F95"/>
    <mergeCell ref="I139:J139"/>
    <mergeCell ref="M139:N139"/>
    <mergeCell ref="D140:F140"/>
    <mergeCell ref="I140:J140"/>
    <mergeCell ref="M140:N140"/>
    <mergeCell ref="I149:O149"/>
    <mergeCell ref="I150:O150"/>
    <mergeCell ref="I154:K154"/>
    <mergeCell ref="L154:O154"/>
    <mergeCell ref="I155:K155"/>
    <mergeCell ref="L155:O155"/>
    <mergeCell ref="B183:G183"/>
    <mergeCell ref="B166:G166"/>
    <mergeCell ref="B167:G167"/>
    <mergeCell ref="B168:G168"/>
    <mergeCell ref="B181:G181"/>
    <mergeCell ref="B182:G182"/>
  </mergeCells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C6BC-181D-4828-B972-34021379FF0A}">
  <sheetPr>
    <tabColor rgb="FF92D050"/>
    <pageSetUpPr fitToPage="1"/>
  </sheetPr>
  <dimension ref="A1:U183"/>
  <sheetViews>
    <sheetView topLeftCell="A155" zoomScale="130" zoomScaleNormal="130" workbookViewId="0">
      <selection activeCell="H157" sqref="B157:H183"/>
    </sheetView>
  </sheetViews>
  <sheetFormatPr defaultRowHeight="15"/>
  <cols>
    <col min="1" max="1" width="5.140625" style="80" customWidth="1"/>
    <col min="2" max="2" width="21.7109375" style="83" customWidth="1"/>
    <col min="3" max="3" width="63.7109375" style="80" customWidth="1"/>
    <col min="4" max="4" width="19.85546875" style="80" customWidth="1"/>
    <col min="5" max="5" width="21" style="80" customWidth="1"/>
    <col min="6" max="6" width="17.5703125" style="80" customWidth="1"/>
    <col min="7" max="7" width="8.5703125" style="80" customWidth="1"/>
    <col min="8" max="8" width="14.7109375" style="79" customWidth="1"/>
    <col min="9" max="9" width="18.5703125" style="78" customWidth="1"/>
    <col min="10" max="10" width="18.42578125" style="78" customWidth="1"/>
    <col min="11" max="11" width="2.140625" style="78" customWidth="1"/>
    <col min="12" max="12" width="6" style="78" customWidth="1"/>
    <col min="13" max="14" width="16" style="78" customWidth="1"/>
    <col min="15" max="15" width="29.5703125" style="78" customWidth="1"/>
    <col min="16" max="16" width="22.85546875" style="415" customWidth="1"/>
    <col min="17" max="17" width="1.85546875" style="78" customWidth="1"/>
    <col min="18" max="22" width="9.140625" style="78" customWidth="1"/>
    <col min="23" max="16384" width="9.140625" style="78"/>
  </cols>
  <sheetData>
    <row r="1" spans="1:14" ht="15.75" thickBot="1"/>
    <row r="2" spans="1:14" ht="28.5" thickBot="1">
      <c r="B2" s="455" t="s">
        <v>0</v>
      </c>
      <c r="C2" s="456"/>
      <c r="D2" s="456"/>
      <c r="E2" s="456"/>
      <c r="F2" s="457"/>
      <c r="G2" s="276"/>
    </row>
    <row r="3" spans="1:14" ht="28.5" thickBot="1">
      <c r="B3" s="84"/>
      <c r="C3" s="84"/>
      <c r="D3" s="84"/>
      <c r="E3" s="84"/>
      <c r="F3" s="84"/>
      <c r="G3" s="84"/>
    </row>
    <row r="4" spans="1:14" ht="16.5" thickBot="1">
      <c r="B4" s="458" t="s">
        <v>1</v>
      </c>
      <c r="C4" s="459"/>
      <c r="D4" s="89"/>
      <c r="E4" s="89"/>
      <c r="F4" s="89"/>
      <c r="G4" s="89"/>
    </row>
    <row r="5" spans="1:14">
      <c r="B5" s="95" t="s">
        <v>2</v>
      </c>
      <c r="C5" s="96"/>
      <c r="D5" s="89"/>
      <c r="E5" s="89"/>
      <c r="F5" s="89"/>
      <c r="G5" s="89"/>
    </row>
    <row r="6" spans="1:14" ht="15.75" thickBot="1">
      <c r="B6" s="90"/>
      <c r="C6" s="91"/>
      <c r="D6" s="89"/>
      <c r="E6" s="89"/>
      <c r="F6" s="89"/>
      <c r="G6" s="89"/>
    </row>
    <row r="7" spans="1:14" ht="15.75" thickBot="1">
      <c r="B7" s="92"/>
      <c r="C7" s="89"/>
      <c r="D7" s="89"/>
      <c r="E7" s="89"/>
      <c r="F7" s="89"/>
      <c r="G7" s="89"/>
    </row>
    <row r="8" spans="1:14" ht="15.75" thickBot="1">
      <c r="B8" s="97" t="s">
        <v>3</v>
      </c>
      <c r="C8" s="93"/>
      <c r="D8" s="93"/>
      <c r="E8" s="93"/>
      <c r="F8" s="94"/>
      <c r="G8" s="277"/>
    </row>
    <row r="9" spans="1:14" ht="24" thickBot="1">
      <c r="B9" s="460" t="s">
        <v>4</v>
      </c>
      <c r="C9" s="461"/>
      <c r="D9" s="461"/>
      <c r="E9" s="461"/>
      <c r="F9" s="462"/>
      <c r="G9" s="278"/>
      <c r="I9" s="106"/>
      <c r="J9" s="106"/>
    </row>
    <row r="10" spans="1:14" ht="15" customHeight="1">
      <c r="B10" s="78"/>
      <c r="C10" s="78"/>
      <c r="D10" s="78"/>
      <c r="E10" s="78"/>
      <c r="F10" s="78"/>
      <c r="G10" s="78"/>
      <c r="I10" s="463" t="s">
        <v>169</v>
      </c>
      <c r="J10" s="464"/>
      <c r="M10" s="463" t="s">
        <v>169</v>
      </c>
      <c r="N10" s="464"/>
    </row>
    <row r="11" spans="1:14" ht="24.75" customHeight="1" thickBot="1">
      <c r="A11" s="85"/>
      <c r="B11" s="86"/>
      <c r="C11" s="85"/>
      <c r="D11" s="85"/>
      <c r="E11" s="85"/>
      <c r="F11" s="85"/>
      <c r="G11" s="85"/>
      <c r="I11" s="465"/>
      <c r="J11" s="466"/>
      <c r="M11" s="465"/>
      <c r="N11" s="466"/>
    </row>
    <row r="12" spans="1:14" ht="15.75" customHeight="1">
      <c r="A12" s="87"/>
      <c r="B12" s="444" t="s">
        <v>6</v>
      </c>
      <c r="C12" s="445"/>
      <c r="D12" s="445"/>
      <c r="E12" s="445"/>
      <c r="F12" s="446"/>
      <c r="G12" s="279"/>
      <c r="I12" s="450" t="s">
        <v>7</v>
      </c>
      <c r="J12" s="451"/>
      <c r="M12" s="450" t="s">
        <v>8</v>
      </c>
      <c r="N12" s="451"/>
    </row>
    <row r="13" spans="1:14" ht="29.25" customHeight="1" thickBot="1">
      <c r="B13" s="447"/>
      <c r="C13" s="448"/>
      <c r="D13" s="448"/>
      <c r="E13" s="448"/>
      <c r="F13" s="449"/>
      <c r="G13" s="279"/>
      <c r="I13" s="452"/>
      <c r="J13" s="453"/>
      <c r="M13" s="452"/>
      <c r="N13" s="453"/>
    </row>
    <row r="14" spans="1:14" ht="18" customHeight="1">
      <c r="B14" s="98" t="s">
        <v>9</v>
      </c>
      <c r="C14" s="99" t="s">
        <v>10</v>
      </c>
      <c r="D14" s="100"/>
      <c r="E14" s="100"/>
      <c r="F14" s="101"/>
      <c r="G14" s="263"/>
      <c r="I14" s="341"/>
      <c r="J14" s="342"/>
      <c r="M14" s="341"/>
      <c r="N14" s="342"/>
    </row>
    <row r="15" spans="1:14" ht="18" customHeight="1">
      <c r="B15" s="98" t="s">
        <v>11</v>
      </c>
      <c r="C15" s="99" t="s">
        <v>12</v>
      </c>
      <c r="D15" s="100"/>
      <c r="E15" s="100"/>
      <c r="F15" s="101"/>
      <c r="G15" s="263"/>
      <c r="I15" s="343"/>
      <c r="J15" s="344"/>
      <c r="M15" s="343"/>
      <c r="N15" s="344"/>
    </row>
    <row r="16" spans="1:14" ht="18" customHeight="1">
      <c r="B16" s="98" t="s">
        <v>13</v>
      </c>
      <c r="C16" s="99" t="s">
        <v>14</v>
      </c>
      <c r="D16" s="100"/>
      <c r="E16" s="100"/>
      <c r="F16" s="101"/>
      <c r="G16" s="263"/>
      <c r="I16" s="343"/>
      <c r="J16" s="344"/>
      <c r="M16" s="343"/>
      <c r="N16" s="344"/>
    </row>
    <row r="17" spans="1:16" ht="18" customHeight="1">
      <c r="B17" s="98" t="s">
        <v>15</v>
      </c>
      <c r="C17" s="99" t="s">
        <v>16</v>
      </c>
      <c r="D17" s="100"/>
      <c r="E17" s="100"/>
      <c r="F17" s="101"/>
      <c r="G17" s="263"/>
      <c r="I17" s="422" t="s">
        <v>17</v>
      </c>
      <c r="J17" s="344"/>
      <c r="M17" s="422" t="s">
        <v>17</v>
      </c>
      <c r="N17" s="344"/>
    </row>
    <row r="18" spans="1:16" ht="18" customHeight="1">
      <c r="B18" s="98" t="s">
        <v>18</v>
      </c>
      <c r="C18" s="99" t="s">
        <v>19</v>
      </c>
      <c r="D18" s="100"/>
      <c r="E18" s="100"/>
      <c r="F18" s="101"/>
      <c r="G18" s="263"/>
      <c r="I18" s="343"/>
      <c r="J18" s="344"/>
      <c r="M18" s="343"/>
      <c r="N18" s="344"/>
    </row>
    <row r="19" spans="1:16" ht="18" customHeight="1" thickBot="1">
      <c r="B19" s="102" t="s">
        <v>20</v>
      </c>
      <c r="C19" s="103" t="s">
        <v>21</v>
      </c>
      <c r="D19" s="104"/>
      <c r="E19" s="104"/>
      <c r="F19" s="105"/>
      <c r="G19" s="263"/>
      <c r="I19" s="345">
        <v>12</v>
      </c>
      <c r="J19" s="346"/>
      <c r="M19" s="345">
        <v>12</v>
      </c>
      <c r="N19" s="346"/>
    </row>
    <row r="20" spans="1:16" ht="18" customHeight="1" thickBot="1">
      <c r="I20" s="1"/>
      <c r="J20" s="1"/>
      <c r="K20" s="297"/>
      <c r="M20" s="1"/>
      <c r="N20" s="1"/>
    </row>
    <row r="21" spans="1:16" ht="18" customHeight="1" thickBot="1">
      <c r="B21" s="107" t="s">
        <v>22</v>
      </c>
      <c r="C21" s="108"/>
      <c r="D21" s="108"/>
      <c r="E21" s="108"/>
      <c r="F21" s="109"/>
      <c r="G21" s="264"/>
      <c r="I21" s="347"/>
      <c r="J21" s="348"/>
      <c r="K21" s="297"/>
      <c r="M21" s="347"/>
      <c r="N21" s="348"/>
    </row>
    <row r="22" spans="1:16" ht="15.75" customHeight="1">
      <c r="B22" s="111" t="s">
        <v>23</v>
      </c>
      <c r="C22" s="112"/>
      <c r="D22" s="112"/>
      <c r="E22" s="112"/>
      <c r="F22" s="113"/>
      <c r="G22" s="265"/>
      <c r="I22" s="343"/>
      <c r="J22" s="344"/>
      <c r="K22" s="297"/>
      <c r="M22" s="343"/>
      <c r="N22" s="344"/>
    </row>
    <row r="23" spans="1:16" ht="15.75" thickBot="1">
      <c r="B23" s="114" t="s">
        <v>24</v>
      </c>
      <c r="C23" s="115"/>
      <c r="D23" s="115"/>
      <c r="E23" s="115"/>
      <c r="F23" s="116"/>
      <c r="G23" s="265"/>
      <c r="I23" s="349"/>
      <c r="J23" s="350"/>
      <c r="K23" s="297"/>
      <c r="M23" s="349"/>
      <c r="N23" s="350"/>
    </row>
    <row r="24" spans="1:16" ht="18" customHeight="1">
      <c r="B24" s="117">
        <v>1</v>
      </c>
      <c r="C24" s="118" t="s">
        <v>25</v>
      </c>
      <c r="D24" s="119"/>
      <c r="E24" s="119"/>
      <c r="F24" s="120"/>
      <c r="G24" s="265"/>
      <c r="I24" s="351"/>
      <c r="J24" s="344"/>
      <c r="K24" s="297"/>
      <c r="M24" s="351"/>
      <c r="N24" s="344"/>
    </row>
    <row r="25" spans="1:16" ht="18" customHeight="1">
      <c r="B25" s="117">
        <v>3</v>
      </c>
      <c r="C25" s="118" t="s">
        <v>26</v>
      </c>
      <c r="D25" s="121"/>
      <c r="E25" s="119"/>
      <c r="F25" s="120"/>
      <c r="G25" s="265"/>
      <c r="I25" s="389"/>
      <c r="J25" s="350"/>
      <c r="K25" s="297"/>
      <c r="M25" s="389"/>
      <c r="N25" s="390"/>
      <c r="O25" s="391"/>
    </row>
    <row r="26" spans="1:16" ht="18" customHeight="1" thickBot="1">
      <c r="B26" s="122">
        <v>5</v>
      </c>
      <c r="C26" s="123" t="s">
        <v>27</v>
      </c>
      <c r="D26" s="124"/>
      <c r="E26" s="115"/>
      <c r="F26" s="116"/>
      <c r="G26" s="265"/>
      <c r="I26" s="352"/>
      <c r="J26" s="346"/>
      <c r="K26" s="297"/>
      <c r="M26" s="352"/>
      <c r="N26" s="346"/>
    </row>
    <row r="27" spans="1:16" ht="18" customHeight="1" thickBot="1">
      <c r="B27" s="125"/>
      <c r="C27" s="126"/>
      <c r="D27" s="127"/>
      <c r="E27" s="126"/>
      <c r="F27" s="126"/>
      <c r="G27" s="126"/>
      <c r="I27" s="1"/>
      <c r="J27" s="339"/>
      <c r="K27" s="297"/>
      <c r="M27" s="1"/>
      <c r="N27" s="339"/>
    </row>
    <row r="28" spans="1:16" ht="19.5" customHeight="1" thickBot="1">
      <c r="B28" s="128" t="s">
        <v>28</v>
      </c>
      <c r="C28" s="129" t="s">
        <v>29</v>
      </c>
      <c r="D28" s="130"/>
      <c r="E28" s="130"/>
      <c r="F28" s="131"/>
      <c r="G28" s="266"/>
      <c r="I28" s="376"/>
      <c r="J28" s="377"/>
      <c r="K28" s="297"/>
      <c r="M28" s="376"/>
      <c r="N28" s="377"/>
    </row>
    <row r="29" spans="1:16" ht="15.75" customHeight="1" thickBot="1">
      <c r="A29" s="85"/>
      <c r="B29" s="132"/>
      <c r="C29" s="133"/>
      <c r="D29" s="134"/>
      <c r="E29" s="133"/>
      <c r="F29" s="133"/>
      <c r="G29" s="133"/>
      <c r="I29" s="468" t="str">
        <f>I10</f>
        <v>Museu Regional de Caeté</v>
      </c>
      <c r="J29" s="468"/>
      <c r="M29" s="468" t="str">
        <f>M10</f>
        <v>Museu Regional de Caeté</v>
      </c>
      <c r="N29" s="468"/>
    </row>
    <row r="30" spans="1:16" ht="16.5" thickBot="1">
      <c r="B30" s="154" t="s">
        <v>30</v>
      </c>
      <c r="C30" s="155" t="s">
        <v>31</v>
      </c>
      <c r="D30" s="156"/>
      <c r="E30" s="156"/>
      <c r="F30" s="157"/>
      <c r="G30" s="280"/>
      <c r="I30" s="290"/>
      <c r="J30" s="340"/>
      <c r="M30" s="290"/>
      <c r="N30" s="340"/>
    </row>
    <row r="31" spans="1:16" ht="18.75" customHeight="1" thickBot="1">
      <c r="A31" s="83"/>
      <c r="B31" s="158">
        <v>1</v>
      </c>
      <c r="C31" s="159" t="s">
        <v>31</v>
      </c>
      <c r="D31" s="160"/>
      <c r="E31" s="160"/>
      <c r="F31" s="161"/>
      <c r="G31" s="281"/>
      <c r="I31" s="353" t="s">
        <v>32</v>
      </c>
      <c r="J31" s="354" t="s">
        <v>33</v>
      </c>
      <c r="M31" s="353" t="s">
        <v>32</v>
      </c>
      <c r="N31" s="354" t="s">
        <v>33</v>
      </c>
    </row>
    <row r="32" spans="1:16" ht="18.75" customHeight="1">
      <c r="B32" s="137" t="s">
        <v>34</v>
      </c>
      <c r="C32" s="138" t="s">
        <v>35</v>
      </c>
      <c r="D32" s="139"/>
      <c r="E32" s="139"/>
      <c r="F32" s="140"/>
      <c r="G32" s="267"/>
      <c r="I32" s="355"/>
      <c r="J32" s="356">
        <f>I25</f>
        <v>0</v>
      </c>
      <c r="M32" s="355"/>
      <c r="N32" s="356">
        <f>M25</f>
        <v>0</v>
      </c>
      <c r="P32" s="385"/>
    </row>
    <row r="33" spans="2:21" ht="18.75" customHeight="1">
      <c r="B33" s="141" t="s">
        <v>11</v>
      </c>
      <c r="C33" s="118" t="s">
        <v>36</v>
      </c>
      <c r="D33" s="126"/>
      <c r="E33" s="126"/>
      <c r="F33" s="142"/>
      <c r="G33" s="268"/>
      <c r="I33" s="357"/>
      <c r="J33" s="358"/>
      <c r="M33" s="357"/>
      <c r="N33" s="358"/>
      <c r="P33" s="385"/>
    </row>
    <row r="34" spans="2:21" ht="18.75" customHeight="1">
      <c r="B34" s="141" t="s">
        <v>13</v>
      </c>
      <c r="C34" s="118" t="s">
        <v>37</v>
      </c>
      <c r="D34" s="143"/>
      <c r="E34" s="126"/>
      <c r="F34" s="144"/>
      <c r="G34" s="269"/>
      <c r="I34" s="357"/>
      <c r="J34" s="359"/>
      <c r="M34" s="357"/>
      <c r="N34" s="359"/>
      <c r="P34" s="385"/>
    </row>
    <row r="35" spans="2:21" ht="18.75" customHeight="1">
      <c r="B35" s="141" t="s">
        <v>15</v>
      </c>
      <c r="C35" s="118" t="s">
        <v>38</v>
      </c>
      <c r="D35" s="126"/>
      <c r="E35" s="126"/>
      <c r="F35" s="145"/>
      <c r="G35" s="267"/>
      <c r="I35" s="393"/>
      <c r="J35" s="394"/>
      <c r="M35" s="393"/>
      <c r="N35" s="394"/>
      <c r="P35" s="385"/>
    </row>
    <row r="36" spans="2:21" ht="18.75" customHeight="1">
      <c r="B36" s="141" t="s">
        <v>20</v>
      </c>
      <c r="C36" s="118" t="s">
        <v>39</v>
      </c>
      <c r="D36" s="126"/>
      <c r="E36" s="126"/>
      <c r="F36" s="145"/>
      <c r="G36" s="267"/>
      <c r="I36" s="395"/>
      <c r="J36" s="396"/>
      <c r="M36" s="395"/>
      <c r="N36" s="396"/>
      <c r="P36" s="385"/>
    </row>
    <row r="37" spans="2:21" ht="18.75" customHeight="1">
      <c r="B37" s="141" t="s">
        <v>18</v>
      </c>
      <c r="C37" s="118" t="s">
        <v>40</v>
      </c>
      <c r="D37" s="126"/>
      <c r="E37" s="126"/>
      <c r="F37" s="142"/>
      <c r="G37" s="268"/>
      <c r="I37" s="338"/>
      <c r="J37" s="359"/>
      <c r="M37" s="338"/>
      <c r="N37" s="359"/>
      <c r="P37" s="385"/>
    </row>
    <row r="38" spans="2:21" ht="18.75" customHeight="1" thickBot="1">
      <c r="B38" s="146" t="s">
        <v>41</v>
      </c>
      <c r="C38" s="123" t="s">
        <v>40</v>
      </c>
      <c r="D38" s="147"/>
      <c r="E38" s="147"/>
      <c r="F38" s="148"/>
      <c r="G38" s="270"/>
      <c r="I38" s="360"/>
      <c r="J38" s="361"/>
      <c r="M38" s="360"/>
      <c r="N38" s="361"/>
      <c r="P38" s="385"/>
    </row>
    <row r="39" spans="2:21" ht="18.75" customHeight="1" thickBot="1">
      <c r="B39" s="149"/>
      <c r="C39" s="150" t="s">
        <v>42</v>
      </c>
      <c r="D39" s="150"/>
      <c r="E39" s="150"/>
      <c r="F39" s="151"/>
      <c r="G39" s="153"/>
      <c r="I39" s="362"/>
      <c r="J39" s="363">
        <f>ROUND(SUM(J32:J38),2)</f>
        <v>0</v>
      </c>
      <c r="M39" s="362"/>
      <c r="N39" s="363">
        <f>ROUND(SUM(N32:N38),2)</f>
        <v>0</v>
      </c>
      <c r="P39" s="385"/>
    </row>
    <row r="40" spans="2:21" ht="18.75" customHeight="1" thickBot="1">
      <c r="B40" s="136"/>
      <c r="C40" s="153"/>
      <c r="D40" s="153"/>
      <c r="E40" s="153"/>
      <c r="F40" s="153"/>
      <c r="G40" s="153"/>
      <c r="I40" s="306"/>
      <c r="J40" s="307"/>
      <c r="M40" s="306"/>
      <c r="N40" s="307"/>
      <c r="P40" s="385"/>
    </row>
    <row r="41" spans="2:21" ht="18.75" customHeight="1" thickBot="1">
      <c r="B41" s="154" t="s">
        <v>43</v>
      </c>
      <c r="C41" s="155" t="s">
        <v>44</v>
      </c>
      <c r="D41" s="156"/>
      <c r="E41" s="156"/>
      <c r="F41" s="157"/>
      <c r="G41" s="280"/>
      <c r="I41" s="297"/>
      <c r="J41" s="297"/>
      <c r="M41" s="297"/>
      <c r="N41" s="297"/>
      <c r="P41" s="385"/>
    </row>
    <row r="42" spans="2:21" ht="18.75" customHeight="1" thickBot="1">
      <c r="B42" s="158" t="s">
        <v>45</v>
      </c>
      <c r="C42" s="159" t="s">
        <v>46</v>
      </c>
      <c r="D42" s="160"/>
      <c r="E42" s="160"/>
      <c r="F42" s="161"/>
      <c r="G42" s="281"/>
      <c r="I42" s="300" t="s">
        <v>32</v>
      </c>
      <c r="J42" s="308" t="s">
        <v>33</v>
      </c>
      <c r="M42" s="300" t="s">
        <v>32</v>
      </c>
      <c r="N42" s="308" t="s">
        <v>33</v>
      </c>
      <c r="P42" s="385"/>
    </row>
    <row r="43" spans="2:21" ht="18.75" customHeight="1">
      <c r="B43" s="162" t="s">
        <v>34</v>
      </c>
      <c r="C43" s="163" t="s">
        <v>47</v>
      </c>
      <c r="D43" s="164"/>
      <c r="E43" s="165"/>
      <c r="F43" s="166"/>
      <c r="G43" s="282"/>
      <c r="I43" s="309">
        <v>8.3299999999999999E-2</v>
      </c>
      <c r="J43" s="310">
        <f>ROUND(I43*J39,2)</f>
        <v>0</v>
      </c>
      <c r="M43" s="309">
        <v>8.3299999999999999E-2</v>
      </c>
      <c r="N43" s="310">
        <f>ROUND(M43*N39,2)</f>
        <v>0</v>
      </c>
      <c r="P43" s="385"/>
      <c r="U43" s="414"/>
    </row>
    <row r="44" spans="2:21" ht="18.75" customHeight="1" thickBot="1">
      <c r="B44" s="167" t="s">
        <v>11</v>
      </c>
      <c r="C44" s="168" t="s">
        <v>48</v>
      </c>
      <c r="D44" s="169"/>
      <c r="E44" s="169"/>
      <c r="F44" s="170"/>
      <c r="G44" s="282"/>
      <c r="I44" s="311"/>
      <c r="J44" s="312">
        <f>ROUND(I44*J39,2)</f>
        <v>0</v>
      </c>
      <c r="M44" s="311"/>
      <c r="N44" s="312">
        <f>ROUND(M44*N39,2)</f>
        <v>0</v>
      </c>
      <c r="P44" s="385"/>
    </row>
    <row r="45" spans="2:21" ht="18.75" customHeight="1" thickBot="1">
      <c r="B45" s="171"/>
      <c r="C45" s="172" t="s">
        <v>42</v>
      </c>
      <c r="D45" s="172"/>
      <c r="E45" s="172"/>
      <c r="F45" s="173"/>
      <c r="G45" s="186"/>
      <c r="I45" s="313">
        <f>SUM(I43:I44)</f>
        <v>8.3299999999999999E-2</v>
      </c>
      <c r="J45" s="314">
        <f>SUM(J43:J44)</f>
        <v>0</v>
      </c>
      <c r="M45" s="313">
        <f>SUM(M43:M44)</f>
        <v>8.3299999999999999E-2</v>
      </c>
      <c r="N45" s="314">
        <f>SUM(N43:N44)</f>
        <v>0</v>
      </c>
      <c r="P45" s="385"/>
    </row>
    <row r="46" spans="2:21" ht="18.75" customHeight="1" thickBot="1">
      <c r="B46" s="136"/>
      <c r="C46" s="153"/>
      <c r="D46" s="153"/>
      <c r="E46" s="153"/>
      <c r="F46" s="153"/>
      <c r="G46" s="153"/>
      <c r="I46" s="306"/>
      <c r="J46" s="307"/>
      <c r="M46" s="306"/>
      <c r="N46" s="307"/>
      <c r="P46" s="385"/>
    </row>
    <row r="47" spans="2:21" ht="18.75" customHeight="1" thickBot="1">
      <c r="B47" s="158" t="s">
        <v>49</v>
      </c>
      <c r="C47" s="176" t="s">
        <v>50</v>
      </c>
      <c r="D47" s="160"/>
      <c r="E47" s="160"/>
      <c r="F47" s="161"/>
      <c r="G47" s="281"/>
      <c r="I47" s="300" t="s">
        <v>32</v>
      </c>
      <c r="J47" s="308" t="s">
        <v>33</v>
      </c>
      <c r="M47" s="300" t="s">
        <v>32</v>
      </c>
      <c r="N47" s="308" t="s">
        <v>33</v>
      </c>
      <c r="P47" s="385"/>
    </row>
    <row r="48" spans="2:21" ht="18.75" customHeight="1">
      <c r="B48" s="177" t="s">
        <v>34</v>
      </c>
      <c r="C48" s="178" t="s">
        <v>51</v>
      </c>
      <c r="D48" s="179"/>
      <c r="E48" s="179"/>
      <c r="F48" s="180"/>
      <c r="G48" s="283"/>
      <c r="I48" s="311">
        <v>0.2</v>
      </c>
      <c r="J48" s="312">
        <f>ROUND(I48*(J39+J45),3)</f>
        <v>0</v>
      </c>
      <c r="M48" s="311">
        <v>0.2</v>
      </c>
      <c r="N48" s="312">
        <f>ROUND(M48*(N39+N45),3)</f>
        <v>0</v>
      </c>
      <c r="P48" s="385"/>
    </row>
    <row r="49" spans="2:16" ht="18.75" customHeight="1">
      <c r="B49" s="177" t="s">
        <v>11</v>
      </c>
      <c r="C49" s="178" t="s">
        <v>52</v>
      </c>
      <c r="D49" s="179"/>
      <c r="E49" s="179"/>
      <c r="F49" s="180"/>
      <c r="G49" s="283"/>
      <c r="I49" s="311">
        <v>2.5000000000000001E-2</v>
      </c>
      <c r="J49" s="312">
        <f>ROUND(I49*(J39+J45),3)</f>
        <v>0</v>
      </c>
      <c r="M49" s="311">
        <v>2.5000000000000001E-2</v>
      </c>
      <c r="N49" s="312">
        <f>ROUND(M49*(N39+N45),3)</f>
        <v>0</v>
      </c>
      <c r="P49" s="385"/>
    </row>
    <row r="50" spans="2:16" ht="18.75" customHeight="1">
      <c r="B50" s="177" t="s">
        <v>13</v>
      </c>
      <c r="C50" s="178" t="s">
        <v>53</v>
      </c>
      <c r="D50" s="179"/>
      <c r="E50" s="179"/>
      <c r="F50" s="180"/>
      <c r="G50" s="283"/>
      <c r="I50" s="311"/>
      <c r="J50" s="312">
        <f>ROUND(I50*(J39+J45),3)</f>
        <v>0</v>
      </c>
      <c r="M50" s="311"/>
      <c r="N50" s="312">
        <f>ROUND(M50*(N39+N45),3)</f>
        <v>0</v>
      </c>
      <c r="P50" s="385"/>
    </row>
    <row r="51" spans="2:16" ht="18.75" customHeight="1">
      <c r="B51" s="177" t="s">
        <v>15</v>
      </c>
      <c r="C51" s="178" t="s">
        <v>54</v>
      </c>
      <c r="D51" s="179"/>
      <c r="E51" s="179"/>
      <c r="F51" s="180"/>
      <c r="G51" s="283"/>
      <c r="I51" s="315">
        <v>1.4999999999999999E-2</v>
      </c>
      <c r="J51" s="312">
        <f>ROUND(I51*(J39+J45),3)</f>
        <v>0</v>
      </c>
      <c r="M51" s="315">
        <v>1.4999999999999999E-2</v>
      </c>
      <c r="N51" s="312">
        <f>ROUND(M51*(N39+N45),3)</f>
        <v>0</v>
      </c>
      <c r="P51" s="385"/>
    </row>
    <row r="52" spans="2:16" ht="18.75" customHeight="1">
      <c r="B52" s="177" t="s">
        <v>20</v>
      </c>
      <c r="C52" s="178" t="s">
        <v>55</v>
      </c>
      <c r="D52" s="179"/>
      <c r="E52" s="179"/>
      <c r="F52" s="180"/>
      <c r="G52" s="283"/>
      <c r="I52" s="311">
        <v>0.01</v>
      </c>
      <c r="J52" s="312">
        <f>ROUND(I52*(J39+J45),3)</f>
        <v>0</v>
      </c>
      <c r="M52" s="311">
        <v>0.01</v>
      </c>
      <c r="N52" s="312">
        <f>ROUND(M52*(N39+N45),3)</f>
        <v>0</v>
      </c>
      <c r="P52" s="385"/>
    </row>
    <row r="53" spans="2:16" ht="18.75" customHeight="1">
      <c r="B53" s="177" t="s">
        <v>18</v>
      </c>
      <c r="C53" s="178" t="s">
        <v>56</v>
      </c>
      <c r="D53" s="179"/>
      <c r="E53" s="179"/>
      <c r="F53" s="180"/>
      <c r="G53" s="283"/>
      <c r="I53" s="311">
        <v>6.0000000000000001E-3</v>
      </c>
      <c r="J53" s="312">
        <f>ROUND(I53*(J39+J45),3)</f>
        <v>0</v>
      </c>
      <c r="M53" s="311">
        <v>6.0000000000000001E-3</v>
      </c>
      <c r="N53" s="312">
        <f>ROUND(M53*(N39+N45),3)</f>
        <v>0</v>
      </c>
      <c r="P53" s="385"/>
    </row>
    <row r="54" spans="2:16" ht="18.75" customHeight="1">
      <c r="B54" s="177" t="s">
        <v>41</v>
      </c>
      <c r="C54" s="178" t="s">
        <v>57</v>
      </c>
      <c r="D54" s="179"/>
      <c r="E54" s="179"/>
      <c r="F54" s="180"/>
      <c r="G54" s="283"/>
      <c r="I54" s="311">
        <v>2E-3</v>
      </c>
      <c r="J54" s="312">
        <f>ROUND(I54*(J39+J45),3)</f>
        <v>0</v>
      </c>
      <c r="M54" s="311">
        <v>2E-3</v>
      </c>
      <c r="N54" s="312">
        <f>ROUND(M54*(N39+N45),3)</f>
        <v>0</v>
      </c>
      <c r="P54" s="385"/>
    </row>
    <row r="55" spans="2:16" ht="18.75" customHeight="1" thickBot="1">
      <c r="B55" s="177" t="s">
        <v>58</v>
      </c>
      <c r="C55" s="178" t="s">
        <v>59</v>
      </c>
      <c r="D55" s="179"/>
      <c r="E55" s="179"/>
      <c r="F55" s="180"/>
      <c r="G55" s="283"/>
      <c r="I55" s="311">
        <v>0.08</v>
      </c>
      <c r="J55" s="312">
        <f>ROUND(I55*(J39+J45),3)</f>
        <v>0</v>
      </c>
      <c r="M55" s="311">
        <v>0.08</v>
      </c>
      <c r="N55" s="312">
        <f>ROUND(M55*(N39+N45),3)</f>
        <v>0</v>
      </c>
      <c r="P55" s="385"/>
    </row>
    <row r="56" spans="2:16" ht="18.75" customHeight="1" thickBot="1">
      <c r="B56" s="171"/>
      <c r="C56" s="181" t="s">
        <v>60</v>
      </c>
      <c r="D56" s="172"/>
      <c r="E56" s="172"/>
      <c r="F56" s="173"/>
      <c r="G56" s="186"/>
      <c r="I56" s="316">
        <f>SUM(I48:I55)</f>
        <v>0.33800000000000002</v>
      </c>
      <c r="J56" s="314">
        <f>SUM(J48:J55)</f>
        <v>0</v>
      </c>
      <c r="M56" s="316">
        <f>SUM(M48:M55)</f>
        <v>0.33800000000000002</v>
      </c>
      <c r="N56" s="314">
        <f>SUM(N48:N55)</f>
        <v>0</v>
      </c>
      <c r="P56" s="385"/>
    </row>
    <row r="57" spans="2:16" ht="18.75" customHeight="1" thickBot="1">
      <c r="B57" s="185"/>
      <c r="C57" s="186"/>
      <c r="D57" s="186"/>
      <c r="E57" s="186"/>
      <c r="F57" s="186"/>
      <c r="G57" s="186"/>
      <c r="I57" s="298"/>
      <c r="J57" s="299"/>
      <c r="M57" s="298"/>
      <c r="N57" s="299"/>
      <c r="P57" s="385"/>
    </row>
    <row r="58" spans="2:16" ht="18.75" customHeight="1" thickBot="1">
      <c r="B58" s="158" t="s">
        <v>61</v>
      </c>
      <c r="C58" s="365" t="s">
        <v>62</v>
      </c>
      <c r="D58" s="187"/>
      <c r="E58" s="187"/>
      <c r="F58" s="188"/>
      <c r="G58" s="281"/>
      <c r="H58" s="326"/>
      <c r="I58" s="236" t="s">
        <v>63</v>
      </c>
      <c r="J58" s="317" t="s">
        <v>64</v>
      </c>
      <c r="L58" s="110"/>
      <c r="M58" s="236" t="s">
        <v>63</v>
      </c>
      <c r="N58" s="317" t="s">
        <v>64</v>
      </c>
      <c r="P58" s="385"/>
    </row>
    <row r="59" spans="2:16" ht="18.75" customHeight="1">
      <c r="B59" s="378" t="s">
        <v>34</v>
      </c>
      <c r="C59" s="380" t="s">
        <v>170</v>
      </c>
      <c r="D59" s="381"/>
      <c r="E59" s="382"/>
      <c r="F59" s="383"/>
      <c r="G59" s="284"/>
      <c r="H59" s="288">
        <v>15.21</v>
      </c>
      <c r="I59" s="406"/>
      <c r="J59" s="407">
        <f>ROUND(IF(((I59*H59*2)-(6%*I25))&lt;0,0,(I59*H59*2)-(6%*I25)),2)</f>
        <v>0</v>
      </c>
      <c r="L59" s="384">
        <v>15.21</v>
      </c>
      <c r="M59" s="417"/>
      <c r="N59" s="407">
        <f>ROUND(IF(((M59*L59*2)-(6%*M25))&lt;0,0,(M59*L59*2)-(6%*M25)),2)</f>
        <v>0</v>
      </c>
      <c r="P59" s="385"/>
    </row>
    <row r="60" spans="2:16" ht="18.75" customHeight="1" thickBot="1">
      <c r="B60" s="378" t="s">
        <v>11</v>
      </c>
      <c r="C60" s="191" t="s">
        <v>66</v>
      </c>
      <c r="D60" s="190"/>
      <c r="E60" s="189"/>
      <c r="F60" s="192"/>
      <c r="G60" s="284"/>
      <c r="H60" s="289">
        <v>15.21</v>
      </c>
      <c r="I60" s="406"/>
      <c r="J60" s="407">
        <f>ROUND((I60*H60*0.9),2)</f>
        <v>0</v>
      </c>
      <c r="L60" s="289">
        <v>15.21</v>
      </c>
      <c r="M60" s="406"/>
      <c r="N60" s="407">
        <f>ROUND((M60*L60*0.9),2)</f>
        <v>0</v>
      </c>
      <c r="P60" s="385"/>
    </row>
    <row r="61" spans="2:16" ht="18.75" customHeight="1">
      <c r="B61" s="167" t="s">
        <v>13</v>
      </c>
      <c r="C61" s="168" t="s">
        <v>67</v>
      </c>
      <c r="D61" s="179"/>
      <c r="E61" s="179"/>
      <c r="F61" s="180"/>
      <c r="G61" s="283"/>
      <c r="I61" s="408"/>
      <c r="J61" s="397"/>
      <c r="L61" s="79"/>
      <c r="M61" s="408"/>
      <c r="N61" s="397"/>
      <c r="P61" s="385"/>
    </row>
    <row r="62" spans="2:16" ht="18.75" customHeight="1">
      <c r="B62" s="167" t="s">
        <v>15</v>
      </c>
      <c r="C62" s="168" t="s">
        <v>68</v>
      </c>
      <c r="D62" s="179"/>
      <c r="E62" s="179"/>
      <c r="F62" s="180"/>
      <c r="G62" s="283"/>
      <c r="I62" s="408"/>
      <c r="J62" s="397"/>
      <c r="L62" s="79"/>
      <c r="M62" s="408"/>
      <c r="N62" s="397"/>
      <c r="P62" s="385"/>
    </row>
    <row r="63" spans="2:16" ht="18.75" customHeight="1">
      <c r="B63" s="167" t="s">
        <v>69</v>
      </c>
      <c r="C63" s="168" t="s">
        <v>70</v>
      </c>
      <c r="D63" s="179"/>
      <c r="E63" s="179"/>
      <c r="F63" s="180"/>
      <c r="G63" s="283"/>
      <c r="I63" s="408"/>
      <c r="J63" s="397"/>
      <c r="L63" s="79"/>
      <c r="M63" s="408"/>
      <c r="N63" s="397"/>
      <c r="P63" s="385"/>
    </row>
    <row r="64" spans="2:16" ht="18.75" customHeight="1">
      <c r="B64" s="167" t="s">
        <v>18</v>
      </c>
      <c r="C64" s="168" t="s">
        <v>71</v>
      </c>
      <c r="D64" s="179"/>
      <c r="E64" s="179"/>
      <c r="F64" s="180"/>
      <c r="G64" s="283"/>
      <c r="I64" s="408"/>
      <c r="J64" s="397"/>
      <c r="L64" s="79"/>
      <c r="M64" s="408"/>
      <c r="N64" s="397"/>
      <c r="P64" s="385"/>
    </row>
    <row r="65" spans="2:16" ht="18.75" customHeight="1" thickBot="1">
      <c r="B65" s="167" t="s">
        <v>41</v>
      </c>
      <c r="C65" s="193" t="s">
        <v>72</v>
      </c>
      <c r="D65" s="194"/>
      <c r="E65" s="194"/>
      <c r="F65" s="195"/>
      <c r="G65" s="283"/>
      <c r="I65" s="408"/>
      <c r="J65" s="418"/>
      <c r="L65" s="79"/>
      <c r="M65" s="408"/>
      <c r="N65" s="418"/>
      <c r="P65" s="385"/>
    </row>
    <row r="66" spans="2:16" ht="18.75" customHeight="1" thickBot="1">
      <c r="B66" s="171"/>
      <c r="C66" s="379" t="s">
        <v>60</v>
      </c>
      <c r="D66" s="367"/>
      <c r="E66" s="367"/>
      <c r="F66" s="368"/>
      <c r="G66" s="186"/>
      <c r="I66" s="314"/>
      <c r="J66" s="318">
        <f>SUM(J59:J65)</f>
        <v>0</v>
      </c>
      <c r="L66" s="110"/>
      <c r="M66" s="314"/>
      <c r="N66" s="318">
        <f>SUM(N59:N65)</f>
        <v>0</v>
      </c>
      <c r="P66" s="385"/>
    </row>
    <row r="67" spans="2:16" ht="18.75" customHeight="1" thickBot="1">
      <c r="B67" s="185"/>
      <c r="C67" s="186"/>
      <c r="D67" s="186"/>
      <c r="E67" s="186"/>
      <c r="F67" s="186"/>
      <c r="G67" s="186"/>
      <c r="I67" s="297"/>
      <c r="J67" s="297"/>
      <c r="L67" s="110"/>
      <c r="M67" s="297"/>
      <c r="N67" s="297"/>
      <c r="P67" s="385"/>
    </row>
    <row r="68" spans="2:16" ht="18.75" customHeight="1" thickBot="1">
      <c r="B68" s="204" t="s">
        <v>73</v>
      </c>
      <c r="C68" s="203"/>
      <c r="D68" s="203"/>
      <c r="E68" s="203"/>
      <c r="F68" s="202"/>
      <c r="G68" s="285"/>
      <c r="I68" s="297"/>
      <c r="J68" s="297"/>
      <c r="M68" s="297"/>
      <c r="N68" s="297"/>
      <c r="P68" s="385"/>
    </row>
    <row r="69" spans="2:16" ht="18.75" customHeight="1" thickBot="1">
      <c r="B69" s="201">
        <v>2</v>
      </c>
      <c r="C69" s="187" t="s">
        <v>44</v>
      </c>
      <c r="D69" s="187"/>
      <c r="E69" s="187"/>
      <c r="F69" s="188"/>
      <c r="G69" s="281"/>
      <c r="I69" s="300" t="s">
        <v>32</v>
      </c>
      <c r="J69" s="308" t="s">
        <v>33</v>
      </c>
      <c r="L69" s="110"/>
      <c r="M69" s="300" t="s">
        <v>32</v>
      </c>
      <c r="N69" s="308" t="s">
        <v>33</v>
      </c>
      <c r="P69" s="385"/>
    </row>
    <row r="70" spans="2:16" ht="18.75" customHeight="1">
      <c r="B70" s="200" t="s">
        <v>74</v>
      </c>
      <c r="C70" s="199" t="str">
        <f>C42</f>
        <v>13º Salário, Férias e Adicional de Férias</v>
      </c>
      <c r="D70" s="198"/>
      <c r="E70" s="198"/>
      <c r="F70" s="197"/>
      <c r="G70" s="283"/>
      <c r="I70" s="309">
        <f>I45</f>
        <v>8.3299999999999999E-2</v>
      </c>
      <c r="J70" s="310">
        <f>ROUND(J45,2)</f>
        <v>0</v>
      </c>
      <c r="L70" s="110"/>
      <c r="M70" s="309">
        <f>M45</f>
        <v>8.3299999999999999E-2</v>
      </c>
      <c r="N70" s="310">
        <f>ROUND(N45,2)</f>
        <v>0</v>
      </c>
      <c r="P70" s="385"/>
    </row>
    <row r="71" spans="2:16" ht="18.75" customHeight="1">
      <c r="B71" s="177" t="s">
        <v>75</v>
      </c>
      <c r="C71" s="178" t="str">
        <f>C47</f>
        <v>Encargos Previdenciários (GPS), Fundo de Garantia por Tempo de Serviço (FGTS) e outras contribuições</v>
      </c>
      <c r="D71" s="179"/>
      <c r="E71" s="179"/>
      <c r="F71" s="180"/>
      <c r="G71" s="283"/>
      <c r="I71" s="311">
        <f>I56</f>
        <v>0.33800000000000002</v>
      </c>
      <c r="J71" s="312">
        <f>ROUND(J56,2)</f>
        <v>0</v>
      </c>
      <c r="L71" s="110"/>
      <c r="M71" s="311">
        <f>M56</f>
        <v>0.33800000000000002</v>
      </c>
      <c r="N71" s="312">
        <f>ROUND(N56,2)</f>
        <v>0</v>
      </c>
      <c r="P71" s="385"/>
    </row>
    <row r="72" spans="2:16" ht="18.75" customHeight="1" thickBot="1">
      <c r="B72" s="177" t="s">
        <v>76</v>
      </c>
      <c r="C72" s="178" t="str">
        <f>C58</f>
        <v>Benefícios Mensais e Diários</v>
      </c>
      <c r="D72" s="179"/>
      <c r="E72" s="179"/>
      <c r="F72" s="180"/>
      <c r="G72" s="283"/>
      <c r="I72" s="311"/>
      <c r="J72" s="312">
        <f>ROUND(J66,2)</f>
        <v>0</v>
      </c>
      <c r="L72" s="110"/>
      <c r="M72" s="311"/>
      <c r="N72" s="312">
        <f>ROUND(N66,2)</f>
        <v>0</v>
      </c>
      <c r="P72" s="385"/>
    </row>
    <row r="73" spans="2:16" ht="18.75" customHeight="1" thickBot="1">
      <c r="B73" s="171"/>
      <c r="C73" s="172" t="s">
        <v>42</v>
      </c>
      <c r="D73" s="172"/>
      <c r="E73" s="172"/>
      <c r="F73" s="173"/>
      <c r="G73" s="186"/>
      <c r="I73" s="313"/>
      <c r="J73" s="314">
        <f>SUM(J70:J72)</f>
        <v>0</v>
      </c>
      <c r="L73" s="110"/>
      <c r="M73" s="313"/>
      <c r="N73" s="314">
        <f>SUM(N70:N72)</f>
        <v>0</v>
      </c>
      <c r="P73" s="385"/>
    </row>
    <row r="74" spans="2:16" ht="18.75" customHeight="1" thickBot="1">
      <c r="B74" s="185"/>
      <c r="C74" s="186"/>
      <c r="D74" s="186"/>
      <c r="E74" s="186"/>
      <c r="F74" s="186"/>
      <c r="G74" s="186"/>
      <c r="I74" s="298"/>
      <c r="J74" s="299"/>
      <c r="M74" s="298"/>
      <c r="N74" s="299"/>
      <c r="P74" s="385"/>
    </row>
    <row r="75" spans="2:16" ht="18.75" customHeight="1" thickBot="1">
      <c r="B75" s="154" t="s">
        <v>77</v>
      </c>
      <c r="C75" s="205" t="s">
        <v>78</v>
      </c>
      <c r="D75" s="206"/>
      <c r="E75" s="206"/>
      <c r="F75" s="207"/>
      <c r="G75" s="286"/>
      <c r="I75" s="298"/>
      <c r="J75" s="299"/>
      <c r="M75" s="298"/>
      <c r="N75" s="299"/>
      <c r="P75" s="385"/>
    </row>
    <row r="76" spans="2:16" ht="18.75" customHeight="1" thickBot="1">
      <c r="B76" s="208">
        <v>3</v>
      </c>
      <c r="C76" s="160" t="s">
        <v>79</v>
      </c>
      <c r="D76" s="160"/>
      <c r="E76" s="160"/>
      <c r="F76" s="161"/>
      <c r="G76" s="281"/>
      <c r="I76" s="300" t="s">
        <v>32</v>
      </c>
      <c r="J76" s="308" t="s">
        <v>33</v>
      </c>
      <c r="M76" s="300" t="s">
        <v>32</v>
      </c>
      <c r="N76" s="308" t="s">
        <v>33</v>
      </c>
      <c r="P76" s="385"/>
    </row>
    <row r="77" spans="2:16" ht="18.75" customHeight="1">
      <c r="B77" s="200" t="s">
        <v>34</v>
      </c>
      <c r="C77" s="163" t="s">
        <v>80</v>
      </c>
      <c r="D77" s="199"/>
      <c r="E77" s="199"/>
      <c r="F77" s="197"/>
      <c r="G77" s="283"/>
      <c r="I77" s="409"/>
      <c r="J77" s="410">
        <f>ROUND(I77*J39,2)</f>
        <v>0</v>
      </c>
      <c r="M77" s="409"/>
      <c r="N77" s="410">
        <f>ROUND(M77*N39,2)</f>
        <v>0</v>
      </c>
      <c r="P77" s="385"/>
    </row>
    <row r="78" spans="2:16" ht="18.75" customHeight="1">
      <c r="B78" s="177" t="s">
        <v>11</v>
      </c>
      <c r="C78" s="168" t="s">
        <v>81</v>
      </c>
      <c r="D78" s="178"/>
      <c r="E78" s="178"/>
      <c r="F78" s="180"/>
      <c r="G78" s="283"/>
      <c r="I78" s="399"/>
      <c r="J78" s="397">
        <f>ROUND(I78*J39,2)</f>
        <v>0</v>
      </c>
      <c r="M78" s="399"/>
      <c r="N78" s="397">
        <f>ROUND(M78*N39,2)</f>
        <v>0</v>
      </c>
      <c r="P78" s="385"/>
    </row>
    <row r="79" spans="2:16" ht="18.75" customHeight="1">
      <c r="B79" s="177" t="s">
        <v>13</v>
      </c>
      <c r="C79" s="168" t="s">
        <v>82</v>
      </c>
      <c r="D79" s="178"/>
      <c r="E79" s="178"/>
      <c r="F79" s="180"/>
      <c r="G79" s="283"/>
      <c r="I79" s="411"/>
      <c r="J79" s="397">
        <f>ROUND(I79*J39,2)</f>
        <v>0</v>
      </c>
      <c r="M79" s="411"/>
      <c r="N79" s="397">
        <f>ROUND(M79*N39,2)</f>
        <v>0</v>
      </c>
      <c r="P79" s="385"/>
    </row>
    <row r="80" spans="2:16" ht="18.75" customHeight="1">
      <c r="B80" s="177" t="s">
        <v>15</v>
      </c>
      <c r="C80" s="168" t="s">
        <v>83</v>
      </c>
      <c r="D80" s="178"/>
      <c r="E80" s="178"/>
      <c r="F80" s="180"/>
      <c r="G80" s="283"/>
      <c r="I80" s="399"/>
      <c r="J80" s="397">
        <f>ROUND(I80*J39,2)</f>
        <v>0</v>
      </c>
      <c r="M80" s="399"/>
      <c r="N80" s="397">
        <f>ROUND(M80*N39,2)</f>
        <v>0</v>
      </c>
      <c r="P80" s="385"/>
    </row>
    <row r="81" spans="2:18" ht="18.75" customHeight="1">
      <c r="B81" s="177" t="s">
        <v>20</v>
      </c>
      <c r="C81" s="168" t="s">
        <v>84</v>
      </c>
      <c r="D81" s="178"/>
      <c r="E81" s="178"/>
      <c r="F81" s="180"/>
      <c r="G81" s="283"/>
      <c r="I81" s="303">
        <f>I80*I56</f>
        <v>0</v>
      </c>
      <c r="J81" s="312">
        <f>ROUND(I81*J39,2)</f>
        <v>0</v>
      </c>
      <c r="M81" s="375">
        <f>M80*M66</f>
        <v>0</v>
      </c>
      <c r="N81" s="312">
        <f>ROUND(M81*N39,2)</f>
        <v>0</v>
      </c>
      <c r="P81" s="385"/>
    </row>
    <row r="82" spans="2:18" ht="18.75" customHeight="1" thickBot="1">
      <c r="B82" s="209" t="s">
        <v>18</v>
      </c>
      <c r="C82" s="168" t="s">
        <v>85</v>
      </c>
      <c r="D82" s="210"/>
      <c r="E82" s="210"/>
      <c r="F82" s="195"/>
      <c r="G82" s="283"/>
      <c r="I82" s="319">
        <f>I80*I79</f>
        <v>0</v>
      </c>
      <c r="J82" s="312">
        <f>ROUND(I82*J39,2)</f>
        <v>0</v>
      </c>
      <c r="M82" s="319">
        <f>M80*M79</f>
        <v>0</v>
      </c>
      <c r="N82" s="312">
        <f>ROUND(M82*N39,2)</f>
        <v>0</v>
      </c>
      <c r="P82" s="385"/>
    </row>
    <row r="83" spans="2:18" ht="18.75" customHeight="1" thickBot="1">
      <c r="B83" s="171"/>
      <c r="C83" s="172" t="s">
        <v>42</v>
      </c>
      <c r="D83" s="172"/>
      <c r="E83" s="172"/>
      <c r="F83" s="173"/>
      <c r="G83" s="186"/>
      <c r="I83" s="313">
        <f>SUM(I77:I82)</f>
        <v>0</v>
      </c>
      <c r="J83" s="314">
        <f>SUM(J77:J82)</f>
        <v>0</v>
      </c>
      <c r="M83" s="313">
        <f>SUM(M77:M82)</f>
        <v>0</v>
      </c>
      <c r="N83" s="314">
        <f>SUM(N77:N82)</f>
        <v>0</v>
      </c>
      <c r="P83" s="385"/>
    </row>
    <row r="84" spans="2:18" ht="18.75" customHeight="1" thickBot="1">
      <c r="B84" s="185"/>
      <c r="C84" s="186"/>
      <c r="D84" s="186"/>
      <c r="E84" s="186"/>
      <c r="F84" s="186"/>
      <c r="G84" s="186"/>
      <c r="I84" s="298"/>
      <c r="J84" s="299"/>
      <c r="M84" s="298"/>
      <c r="N84" s="299"/>
      <c r="P84" s="385"/>
    </row>
    <row r="85" spans="2:18" ht="18.75" customHeight="1" thickBot="1">
      <c r="B85" s="154" t="s">
        <v>86</v>
      </c>
      <c r="C85" s="205" t="s">
        <v>87</v>
      </c>
      <c r="D85" s="211"/>
      <c r="E85" s="211"/>
      <c r="F85" s="212"/>
      <c r="G85" s="280"/>
      <c r="I85" s="298"/>
      <c r="J85" s="299"/>
      <c r="M85" s="298"/>
      <c r="N85" s="299"/>
      <c r="P85" s="385"/>
    </row>
    <row r="86" spans="2:18" ht="18.75" customHeight="1" thickBot="1">
      <c r="B86" s="364" t="s">
        <v>88</v>
      </c>
      <c r="C86" s="365" t="s">
        <v>89</v>
      </c>
      <c r="D86" s="187"/>
      <c r="E86" s="187"/>
      <c r="F86" s="188"/>
      <c r="G86" s="281"/>
      <c r="I86" s="369" t="s">
        <v>32</v>
      </c>
      <c r="J86" s="354" t="s">
        <v>33</v>
      </c>
      <c r="M86" s="369" t="s">
        <v>32</v>
      </c>
      <c r="N86" s="354" t="s">
        <v>33</v>
      </c>
      <c r="P86" s="385"/>
    </row>
    <row r="87" spans="2:18" ht="18.75" customHeight="1">
      <c r="B87" s="200" t="s">
        <v>34</v>
      </c>
      <c r="C87" s="199" t="s">
        <v>90</v>
      </c>
      <c r="D87" s="198"/>
      <c r="E87" s="198"/>
      <c r="F87" s="197"/>
      <c r="G87" s="283"/>
      <c r="I87" s="370"/>
      <c r="J87" s="371">
        <f>ROUND(I87*J39,2)</f>
        <v>0</v>
      </c>
      <c r="M87" s="370"/>
      <c r="N87" s="371">
        <f>M87*N39</f>
        <v>0</v>
      </c>
      <c r="P87" s="386"/>
      <c r="R87" s="386"/>
    </row>
    <row r="88" spans="2:18" ht="18.75" customHeight="1">
      <c r="B88" s="177" t="s">
        <v>11</v>
      </c>
      <c r="C88" s="178" t="s">
        <v>91</v>
      </c>
      <c r="D88" s="179"/>
      <c r="E88" s="179"/>
      <c r="F88" s="180"/>
      <c r="G88" s="283"/>
      <c r="I88" s="412"/>
      <c r="J88" s="372">
        <f>ROUND(I88*J39,2)</f>
        <v>0</v>
      </c>
      <c r="M88" s="370"/>
      <c r="N88" s="372">
        <f>ROUND(M88*N39,2)</f>
        <v>0</v>
      </c>
      <c r="P88" s="385"/>
    </row>
    <row r="89" spans="2:18" ht="18.75" customHeight="1">
      <c r="B89" s="177" t="s">
        <v>13</v>
      </c>
      <c r="C89" s="178" t="s">
        <v>92</v>
      </c>
      <c r="D89" s="179"/>
      <c r="E89" s="179"/>
      <c r="F89" s="180"/>
      <c r="G89" s="283"/>
      <c r="I89" s="412"/>
      <c r="J89" s="372">
        <f>ROUND(I89*J39,2)</f>
        <v>0</v>
      </c>
      <c r="M89" s="370"/>
      <c r="N89" s="372">
        <f>ROUND(M89*N39,2)</f>
        <v>0</v>
      </c>
      <c r="P89" s="385"/>
    </row>
    <row r="90" spans="2:18" ht="18.75" customHeight="1">
      <c r="B90" s="177" t="s">
        <v>15</v>
      </c>
      <c r="C90" s="168" t="s">
        <v>93</v>
      </c>
      <c r="D90" s="179"/>
      <c r="E90" s="179"/>
      <c r="F90" s="180"/>
      <c r="G90" s="283"/>
      <c r="I90" s="412"/>
      <c r="J90" s="372">
        <f>ROUND(I90*J39,2)</f>
        <v>0</v>
      </c>
      <c r="M90" s="370"/>
      <c r="N90" s="372">
        <f>ROUND(M90*N39,2)</f>
        <v>0</v>
      </c>
      <c r="P90" s="385"/>
    </row>
    <row r="91" spans="2:18" ht="18.75" customHeight="1">
      <c r="B91" s="167" t="s">
        <v>20</v>
      </c>
      <c r="C91" s="168" t="s">
        <v>94</v>
      </c>
      <c r="D91" s="179"/>
      <c r="E91" s="179"/>
      <c r="F91" s="180"/>
      <c r="G91" s="283"/>
      <c r="I91" s="412"/>
      <c r="J91" s="372">
        <f>ROUND(I91*J39,2)</f>
        <v>0</v>
      </c>
      <c r="M91" s="370"/>
      <c r="N91" s="372">
        <f>ROUND(M91*N39,2)</f>
        <v>0</v>
      </c>
      <c r="P91" s="385"/>
    </row>
    <row r="92" spans="2:18" ht="18.75" customHeight="1" thickBot="1">
      <c r="B92" s="209" t="s">
        <v>18</v>
      </c>
      <c r="C92" s="420" t="s">
        <v>95</v>
      </c>
      <c r="D92" s="194"/>
      <c r="E92" s="194"/>
      <c r="F92" s="195"/>
      <c r="G92" s="283"/>
      <c r="I92" s="413"/>
      <c r="J92" s="373">
        <f>ROUND(I92*J39,2)</f>
        <v>0</v>
      </c>
      <c r="M92" s="419"/>
      <c r="N92" s="373">
        <f>ROUND(M92*N39,2)</f>
        <v>0</v>
      </c>
      <c r="P92" s="385"/>
    </row>
    <row r="93" spans="2:18" ht="18.75" customHeight="1" thickBot="1">
      <c r="B93" s="366"/>
      <c r="C93" s="367" t="s">
        <v>42</v>
      </c>
      <c r="D93" s="367"/>
      <c r="E93" s="367"/>
      <c r="F93" s="368"/>
      <c r="G93" s="186"/>
      <c r="I93" s="374">
        <f>SUM(I88:I92)</f>
        <v>0</v>
      </c>
      <c r="J93" s="318">
        <f>SUM(J87:J92)</f>
        <v>0</v>
      </c>
      <c r="M93" s="374">
        <f>SUM(M87:M92)</f>
        <v>0</v>
      </c>
      <c r="N93" s="318">
        <f>SUM(N87:N92)</f>
        <v>0</v>
      </c>
      <c r="P93" s="385"/>
    </row>
    <row r="94" spans="2:18" ht="18.75" customHeight="1" thickBot="1">
      <c r="B94" s="185"/>
      <c r="C94" s="186"/>
      <c r="D94" s="186"/>
      <c r="E94" s="186"/>
      <c r="F94" s="186"/>
      <c r="G94" s="186"/>
      <c r="I94" s="298"/>
      <c r="J94" s="299"/>
      <c r="M94" s="298"/>
      <c r="N94" s="299"/>
      <c r="P94" s="385"/>
    </row>
    <row r="95" spans="2:18" ht="18.75" customHeight="1" thickBot="1">
      <c r="B95" s="158" t="s">
        <v>96</v>
      </c>
      <c r="C95" s="469" t="s">
        <v>97</v>
      </c>
      <c r="D95" s="470"/>
      <c r="E95" s="470"/>
      <c r="F95" s="471"/>
      <c r="G95" s="281"/>
      <c r="I95" s="300" t="s">
        <v>32</v>
      </c>
      <c r="J95" s="301" t="s">
        <v>98</v>
      </c>
      <c r="M95" s="300" t="s">
        <v>32</v>
      </c>
      <c r="N95" s="301" t="s">
        <v>98</v>
      </c>
      <c r="P95" s="385"/>
    </row>
    <row r="96" spans="2:18" ht="18.75" customHeight="1" thickBot="1">
      <c r="B96" s="177" t="s">
        <v>34</v>
      </c>
      <c r="C96" s="199" t="s">
        <v>99</v>
      </c>
      <c r="D96" s="215"/>
      <c r="E96" s="179"/>
      <c r="F96" s="180"/>
      <c r="G96" s="283"/>
      <c r="I96" s="302"/>
      <c r="J96" s="320">
        <f>(J32+J33)/220*(1+I96)*H60</f>
        <v>0</v>
      </c>
      <c r="M96" s="302"/>
      <c r="N96" s="320">
        <f>(N32+N33)/220*(1+M96)*L60</f>
        <v>0</v>
      </c>
      <c r="P96" s="385"/>
    </row>
    <row r="97" spans="2:16" ht="18.75" customHeight="1" thickBot="1">
      <c r="B97" s="171"/>
      <c r="C97" s="181" t="s">
        <v>60</v>
      </c>
      <c r="D97" s="172"/>
      <c r="E97" s="172"/>
      <c r="F97" s="173"/>
      <c r="G97" s="186"/>
      <c r="I97" s="321"/>
      <c r="J97" s="322">
        <f>J96</f>
        <v>0</v>
      </c>
      <c r="M97" s="321"/>
      <c r="N97" s="322">
        <f>N96</f>
        <v>0</v>
      </c>
      <c r="P97" s="385"/>
    </row>
    <row r="98" spans="2:16" ht="18.75" customHeight="1" thickBot="1">
      <c r="B98" s="185"/>
      <c r="C98" s="392" t="s">
        <v>100</v>
      </c>
      <c r="D98" s="186"/>
      <c r="E98" s="186"/>
      <c r="F98" s="186"/>
      <c r="G98" s="186"/>
      <c r="I98" s="323"/>
      <c r="J98" s="324"/>
      <c r="M98" s="323"/>
      <c r="N98" s="324"/>
      <c r="P98" s="385"/>
    </row>
    <row r="99" spans="2:16" ht="18.75" customHeight="1" thickBot="1">
      <c r="B99" s="204" t="s">
        <v>101</v>
      </c>
      <c r="C99" s="203"/>
      <c r="D99" s="203"/>
      <c r="E99" s="203"/>
      <c r="F99" s="202"/>
      <c r="G99" s="285"/>
      <c r="I99" s="297"/>
      <c r="J99" s="297"/>
      <c r="M99" s="297"/>
      <c r="N99" s="297"/>
      <c r="P99" s="385"/>
    </row>
    <row r="100" spans="2:16" ht="18.75" customHeight="1" thickBot="1">
      <c r="B100" s="201">
        <v>4</v>
      </c>
      <c r="C100" s="187" t="str">
        <f>C85</f>
        <v>Custo de Reposição do Profissional Ausente</v>
      </c>
      <c r="D100" s="187"/>
      <c r="E100" s="187"/>
      <c r="F100" s="188"/>
      <c r="G100" s="281"/>
      <c r="I100" s="300" t="s">
        <v>32</v>
      </c>
      <c r="J100" s="301" t="s">
        <v>98</v>
      </c>
      <c r="M100" s="300" t="s">
        <v>32</v>
      </c>
      <c r="N100" s="301" t="s">
        <v>98</v>
      </c>
      <c r="P100" s="385"/>
    </row>
    <row r="101" spans="2:16" ht="18.75" customHeight="1">
      <c r="B101" s="200" t="s">
        <v>102</v>
      </c>
      <c r="C101" s="199" t="str">
        <f>C86</f>
        <v>Substituto nas Ausências Legais (Redação data pela Instrução Normativa nº 7 de 2018)</v>
      </c>
      <c r="D101" s="198"/>
      <c r="E101" s="198"/>
      <c r="F101" s="197"/>
      <c r="G101" s="283"/>
      <c r="I101" s="302"/>
      <c r="J101" s="325">
        <f>J93</f>
        <v>0</v>
      </c>
      <c r="M101" s="302"/>
      <c r="N101" s="325">
        <f>N93</f>
        <v>0</v>
      </c>
      <c r="P101" s="385"/>
    </row>
    <row r="102" spans="2:16" ht="18.75" customHeight="1" thickBot="1">
      <c r="B102" s="177" t="s">
        <v>103</v>
      </c>
      <c r="C102" s="178" t="str">
        <f>C95</f>
        <v>Intervalo Intrajornada*</v>
      </c>
      <c r="D102" s="179"/>
      <c r="E102" s="179"/>
      <c r="F102" s="180"/>
      <c r="G102" s="283"/>
      <c r="I102" s="303"/>
      <c r="J102" s="325">
        <f>J97</f>
        <v>0</v>
      </c>
      <c r="M102" s="303"/>
      <c r="N102" s="325">
        <f>N97</f>
        <v>0</v>
      </c>
      <c r="P102" s="385"/>
    </row>
    <row r="103" spans="2:16" ht="18.75" customHeight="1" thickBot="1">
      <c r="B103" s="171"/>
      <c r="C103" s="172" t="s">
        <v>42</v>
      </c>
      <c r="D103" s="172"/>
      <c r="E103" s="172"/>
      <c r="F103" s="173"/>
      <c r="G103" s="186"/>
      <c r="I103" s="304"/>
      <c r="J103" s="305">
        <f>SUM(J101:J102)</f>
        <v>0</v>
      </c>
      <c r="M103" s="304"/>
      <c r="N103" s="305">
        <f>SUM(N101:N102)</f>
        <v>0</v>
      </c>
      <c r="P103" s="385"/>
    </row>
    <row r="104" spans="2:16" ht="18.75" customHeight="1" thickBot="1">
      <c r="B104" s="185"/>
      <c r="C104" s="186"/>
      <c r="D104" s="186"/>
      <c r="E104" s="186"/>
      <c r="F104" s="186"/>
      <c r="G104" s="186"/>
      <c r="I104" s="297"/>
      <c r="J104" s="297"/>
      <c r="M104" s="297"/>
      <c r="N104" s="421"/>
      <c r="P104" s="385"/>
    </row>
    <row r="105" spans="2:16" ht="18.75" customHeight="1" thickBot="1">
      <c r="B105" s="154" t="s">
        <v>104</v>
      </c>
      <c r="C105" s="205" t="s">
        <v>105</v>
      </c>
      <c r="D105" s="206"/>
      <c r="E105" s="206"/>
      <c r="F105" s="207"/>
      <c r="G105" s="286"/>
      <c r="I105" s="298"/>
      <c r="J105" s="299"/>
      <c r="M105" s="298"/>
      <c r="N105" s="299"/>
      <c r="P105" s="385"/>
    </row>
    <row r="106" spans="2:16" ht="18.75" customHeight="1" thickBot="1">
      <c r="B106" s="208">
        <v>5</v>
      </c>
      <c r="C106" s="160" t="s">
        <v>105</v>
      </c>
      <c r="D106" s="160"/>
      <c r="E106" s="160"/>
      <c r="F106" s="161"/>
      <c r="G106" s="281"/>
      <c r="I106" s="300" t="s">
        <v>32</v>
      </c>
      <c r="J106" s="301" t="s">
        <v>98</v>
      </c>
      <c r="M106" s="300" t="s">
        <v>32</v>
      </c>
      <c r="N106" s="301" t="s">
        <v>98</v>
      </c>
      <c r="P106" s="385"/>
    </row>
    <row r="107" spans="2:16" ht="18.75" customHeight="1">
      <c r="B107" s="200" t="s">
        <v>34</v>
      </c>
      <c r="C107" s="163" t="s">
        <v>106</v>
      </c>
      <c r="D107" s="199"/>
      <c r="E107" s="199"/>
      <c r="F107" s="197"/>
      <c r="G107" s="283"/>
      <c r="I107" s="302"/>
      <c r="J107" s="398"/>
      <c r="M107" s="302"/>
      <c r="N107" s="387"/>
      <c r="P107" s="416"/>
    </row>
    <row r="108" spans="2:16" ht="18.75" customHeight="1">
      <c r="B108" s="177" t="s">
        <v>11</v>
      </c>
      <c r="C108" s="168" t="s">
        <v>107</v>
      </c>
      <c r="D108" s="178"/>
      <c r="E108" s="178"/>
      <c r="F108" s="180"/>
      <c r="G108" s="283"/>
      <c r="I108" s="303"/>
      <c r="J108" s="398"/>
      <c r="M108" s="303"/>
      <c r="N108" s="387"/>
      <c r="P108" s="385"/>
    </row>
    <row r="109" spans="2:16" ht="18.75" customHeight="1">
      <c r="B109" s="177" t="s">
        <v>13</v>
      </c>
      <c r="C109" s="168" t="s">
        <v>108</v>
      </c>
      <c r="D109" s="388"/>
      <c r="E109" s="178"/>
      <c r="F109" s="180"/>
      <c r="G109" s="283"/>
      <c r="I109" s="303"/>
      <c r="J109" s="398"/>
      <c r="M109" s="303"/>
      <c r="N109" s="325"/>
      <c r="P109" s="385"/>
    </row>
    <row r="110" spans="2:16" ht="18.75" customHeight="1" thickBot="1">
      <c r="B110" s="177" t="s">
        <v>15</v>
      </c>
      <c r="C110" s="168" t="s">
        <v>109</v>
      </c>
      <c r="D110" s="178"/>
      <c r="E110" s="178"/>
      <c r="F110" s="180"/>
      <c r="G110" s="283"/>
      <c r="I110" s="303"/>
      <c r="J110" s="398"/>
      <c r="M110" s="303"/>
      <c r="N110" s="387"/>
      <c r="P110" s="385"/>
    </row>
    <row r="111" spans="2:16" ht="18.75" customHeight="1" thickBot="1">
      <c r="B111" s="171"/>
      <c r="C111" s="172" t="s">
        <v>42</v>
      </c>
      <c r="D111" s="172"/>
      <c r="E111" s="172"/>
      <c r="F111" s="173"/>
      <c r="G111" s="186"/>
      <c r="I111" s="304"/>
      <c r="J111" s="305">
        <f>SUM(J107:J110)</f>
        <v>0</v>
      </c>
      <c r="M111" s="304"/>
      <c r="N111" s="305">
        <f>SUM(N107:N110)</f>
        <v>0</v>
      </c>
      <c r="P111" s="385"/>
    </row>
    <row r="112" spans="2:16" ht="18.75" customHeight="1" thickBot="1">
      <c r="B112" s="185"/>
      <c r="C112" s="186"/>
      <c r="D112" s="186"/>
      <c r="E112" s="186"/>
      <c r="F112" s="186"/>
      <c r="G112" s="186"/>
      <c r="I112" s="298"/>
      <c r="J112" s="299"/>
      <c r="M112" s="298"/>
      <c r="N112" s="299"/>
      <c r="P112" s="385"/>
    </row>
    <row r="113" spans="2:16" ht="18.75" customHeight="1" thickBot="1">
      <c r="B113" s="154" t="s">
        <v>110</v>
      </c>
      <c r="C113" s="205" t="s">
        <v>111</v>
      </c>
      <c r="D113" s="206"/>
      <c r="E113" s="206"/>
      <c r="F113" s="207"/>
      <c r="G113" s="286"/>
      <c r="I113" s="298"/>
      <c r="J113" s="299"/>
      <c r="M113" s="298"/>
      <c r="N113" s="299"/>
      <c r="P113" s="385"/>
    </row>
    <row r="114" spans="2:16" ht="18.75" customHeight="1" thickBot="1">
      <c r="B114" s="158">
        <v>6</v>
      </c>
      <c r="C114" s="159" t="s">
        <v>111</v>
      </c>
      <c r="D114" s="160"/>
      <c r="E114" s="160"/>
      <c r="F114" s="161"/>
      <c r="G114" s="281"/>
      <c r="I114" s="300" t="s">
        <v>32</v>
      </c>
      <c r="J114" s="301" t="s">
        <v>98</v>
      </c>
      <c r="M114" s="300" t="s">
        <v>32</v>
      </c>
      <c r="N114" s="301" t="s">
        <v>98</v>
      </c>
      <c r="P114" s="385"/>
    </row>
    <row r="115" spans="2:16" ht="18.75" customHeight="1">
      <c r="B115" s="162" t="s">
        <v>34</v>
      </c>
      <c r="C115" s="168" t="s">
        <v>112</v>
      </c>
      <c r="D115" s="179"/>
      <c r="E115" s="179"/>
      <c r="F115" s="180"/>
      <c r="G115" s="283"/>
      <c r="I115" s="400"/>
      <c r="J115" s="401">
        <f>J135*I115</f>
        <v>0</v>
      </c>
      <c r="M115" s="400"/>
      <c r="N115" s="401">
        <f>N135*M115</f>
        <v>0</v>
      </c>
      <c r="P115" s="385"/>
    </row>
    <row r="116" spans="2:16" ht="18.75" customHeight="1">
      <c r="B116" s="167" t="s">
        <v>11</v>
      </c>
      <c r="C116" s="168" t="s">
        <v>113</v>
      </c>
      <c r="D116" s="179"/>
      <c r="E116" s="179"/>
      <c r="F116" s="180"/>
      <c r="G116" s="283"/>
      <c r="I116" s="402"/>
      <c r="J116" s="403">
        <f>(J115+J135)*I116</f>
        <v>0</v>
      </c>
      <c r="M116" s="402"/>
      <c r="N116" s="403">
        <f>(N115+N135)*M116</f>
        <v>0</v>
      </c>
      <c r="P116" s="385"/>
    </row>
    <row r="117" spans="2:16" ht="18.75" customHeight="1">
      <c r="B117" s="167" t="s">
        <v>11</v>
      </c>
      <c r="C117" s="168" t="s">
        <v>114</v>
      </c>
      <c r="D117" s="179"/>
      <c r="E117" s="179"/>
      <c r="F117" s="180"/>
      <c r="G117" s="283"/>
      <c r="I117" s="400">
        <f>SUM(I118:I120)</f>
        <v>0.02</v>
      </c>
      <c r="J117" s="401">
        <f>SUM(J118:J120)+0</f>
        <v>0</v>
      </c>
      <c r="M117" s="400">
        <f>SUM(M118:M120)</f>
        <v>0.02</v>
      </c>
      <c r="N117" s="401">
        <f>SUM(N118:N120)+0</f>
        <v>0</v>
      </c>
      <c r="P117" s="385"/>
    </row>
    <row r="118" spans="2:16" ht="18.75" customHeight="1">
      <c r="B118" s="167"/>
      <c r="C118" s="219" t="s">
        <v>115</v>
      </c>
      <c r="D118" s="179"/>
      <c r="E118" s="179"/>
      <c r="F118" s="180"/>
      <c r="G118" s="283"/>
      <c r="I118" s="404"/>
      <c r="J118" s="405">
        <f>ROUND(I118*J126,2)</f>
        <v>0</v>
      </c>
      <c r="M118" s="404"/>
      <c r="N118" s="405">
        <f>ROUND(M118*N126,2)</f>
        <v>0</v>
      </c>
      <c r="P118" s="385"/>
    </row>
    <row r="119" spans="2:16" ht="18.75" customHeight="1">
      <c r="B119" s="167"/>
      <c r="C119" s="219" t="s">
        <v>116</v>
      </c>
      <c r="D119" s="179"/>
      <c r="E119" s="179"/>
      <c r="F119" s="180"/>
      <c r="G119" s="283"/>
      <c r="I119" s="404"/>
      <c r="J119" s="405">
        <f>ROUND(I119*J126,2)</f>
        <v>0</v>
      </c>
      <c r="M119" s="404"/>
      <c r="N119" s="405">
        <f>ROUND(M119*N126,2)</f>
        <v>0</v>
      </c>
      <c r="P119" s="385"/>
    </row>
    <row r="120" spans="2:16" ht="18.75" customHeight="1" thickBot="1">
      <c r="B120" s="167"/>
      <c r="C120" s="219" t="s">
        <v>117</v>
      </c>
      <c r="D120" s="179"/>
      <c r="E120" s="179"/>
      <c r="F120" s="180"/>
      <c r="G120" s="283"/>
      <c r="I120" s="404">
        <v>0.02</v>
      </c>
      <c r="J120" s="405">
        <f>ROUND(I120*J126,2)</f>
        <v>0</v>
      </c>
      <c r="M120" s="404">
        <v>0.02</v>
      </c>
      <c r="N120" s="405">
        <f>ROUND(M120*N126,2)</f>
        <v>0</v>
      </c>
      <c r="P120" s="385"/>
    </row>
    <row r="121" spans="2:16" ht="18.75" customHeight="1" thickBot="1">
      <c r="B121" s="171"/>
      <c r="C121" s="172" t="s">
        <v>42</v>
      </c>
      <c r="D121" s="172"/>
      <c r="E121" s="172"/>
      <c r="F121" s="173"/>
      <c r="G121" s="186"/>
      <c r="I121" s="313">
        <f>SUM(I115:I117)</f>
        <v>0.02</v>
      </c>
      <c r="J121" s="327">
        <f>SUM(J115:J117)</f>
        <v>0</v>
      </c>
      <c r="M121" s="313">
        <f>SUM(M115:M117)</f>
        <v>0.02</v>
      </c>
      <c r="N121" s="327">
        <f>SUM(N115:N117)</f>
        <v>0</v>
      </c>
      <c r="P121" s="385"/>
    </row>
    <row r="122" spans="2:16" ht="18.75" customHeight="1" thickBot="1">
      <c r="B122" s="183"/>
      <c r="C122" s="184"/>
      <c r="D122" s="184"/>
      <c r="E122" s="184"/>
      <c r="F122" s="184"/>
      <c r="G122" s="186"/>
      <c r="I122" s="306"/>
      <c r="J122" s="307"/>
      <c r="M122" s="306"/>
      <c r="N122" s="307"/>
      <c r="P122" s="385"/>
    </row>
    <row r="123" spans="2:16" ht="19.5" customHeight="1" thickBot="1">
      <c r="B123" s="220" t="s">
        <v>118</v>
      </c>
      <c r="C123" s="221"/>
      <c r="D123" s="221"/>
      <c r="E123" s="221"/>
      <c r="F123" s="222"/>
      <c r="G123" s="186"/>
      <c r="I123" s="328" t="s">
        <v>32</v>
      </c>
      <c r="J123" s="329" t="s">
        <v>64</v>
      </c>
      <c r="M123" s="328" t="s">
        <v>32</v>
      </c>
      <c r="N123" s="329" t="s">
        <v>64</v>
      </c>
      <c r="P123" s="385"/>
    </row>
    <row r="124" spans="2:16" ht="19.5" customHeight="1">
      <c r="B124" s="223" t="s">
        <v>34</v>
      </c>
      <c r="C124" s="224" t="s">
        <v>119</v>
      </c>
      <c r="D124" s="225"/>
      <c r="E124" s="225"/>
      <c r="F124" s="226"/>
      <c r="G124" s="287"/>
      <c r="I124" s="330">
        <f>I117</f>
        <v>0.02</v>
      </c>
      <c r="J124" s="331"/>
      <c r="M124" s="330">
        <f>M117</f>
        <v>0.02</v>
      </c>
      <c r="N124" s="331"/>
      <c r="P124" s="385"/>
    </row>
    <row r="125" spans="2:16" ht="19.5" customHeight="1">
      <c r="B125" s="227" t="s">
        <v>11</v>
      </c>
      <c r="C125" s="228" t="s">
        <v>120</v>
      </c>
      <c r="D125" s="229"/>
      <c r="E125" s="229"/>
      <c r="F125" s="230"/>
      <c r="G125" s="287"/>
      <c r="I125" s="332"/>
      <c r="J125" s="333">
        <f>J135+J115+J116</f>
        <v>0</v>
      </c>
      <c r="M125" s="332"/>
      <c r="N125" s="333">
        <f>N135+N115+N116</f>
        <v>0</v>
      </c>
      <c r="P125" s="385"/>
    </row>
    <row r="126" spans="2:16" ht="19.5" customHeight="1" thickBot="1">
      <c r="B126" s="227" t="s">
        <v>13</v>
      </c>
      <c r="C126" s="228" t="s">
        <v>121</v>
      </c>
      <c r="D126" s="229"/>
      <c r="E126" s="229"/>
      <c r="F126" s="230"/>
      <c r="G126" s="287"/>
      <c r="I126" s="332"/>
      <c r="J126" s="333">
        <f>J125/(1-I124)</f>
        <v>0</v>
      </c>
      <c r="M126" s="332"/>
      <c r="N126" s="333">
        <f>N125/(1-M124)</f>
        <v>0</v>
      </c>
      <c r="P126" s="385"/>
    </row>
    <row r="127" spans="2:16" ht="19.5" customHeight="1" thickBot="1">
      <c r="B127" s="231"/>
      <c r="C127" s="232" t="s">
        <v>122</v>
      </c>
      <c r="D127" s="232"/>
      <c r="E127" s="232"/>
      <c r="F127" s="233"/>
      <c r="G127" s="186"/>
      <c r="I127" s="334"/>
      <c r="J127" s="335">
        <f>J126-J125</f>
        <v>0</v>
      </c>
      <c r="M127" s="334"/>
      <c r="N127" s="335">
        <f>N126-N125</f>
        <v>0</v>
      </c>
      <c r="P127" s="385"/>
    </row>
    <row r="128" spans="2:16" ht="19.5" customHeight="1" thickBot="1">
      <c r="B128" s="82"/>
      <c r="C128" s="81"/>
      <c r="D128" s="81"/>
      <c r="E128" s="81"/>
      <c r="F128" s="81"/>
      <c r="G128" s="81"/>
      <c r="I128" s="336"/>
      <c r="J128" s="337"/>
      <c r="M128" s="336"/>
      <c r="N128" s="337"/>
      <c r="P128" s="385"/>
    </row>
    <row r="129" spans="1:16" ht="19.5" customHeight="1" thickBot="1">
      <c r="B129" s="158"/>
      <c r="C129" s="160" t="s">
        <v>123</v>
      </c>
      <c r="D129" s="160"/>
      <c r="E129" s="160"/>
      <c r="F129" s="161"/>
      <c r="G129" s="281"/>
      <c r="I129" s="182" t="s">
        <v>32</v>
      </c>
      <c r="J129" s="216" t="s">
        <v>64</v>
      </c>
      <c r="M129" s="182" t="s">
        <v>32</v>
      </c>
      <c r="N129" s="216" t="s">
        <v>64</v>
      </c>
      <c r="P129" s="385"/>
    </row>
    <row r="130" spans="1:16" ht="19.5" customHeight="1">
      <c r="B130" s="200" t="s">
        <v>34</v>
      </c>
      <c r="C130" s="199" t="s">
        <v>124</v>
      </c>
      <c r="D130" s="198"/>
      <c r="E130" s="198"/>
      <c r="F130" s="197"/>
      <c r="G130" s="283"/>
      <c r="I130" s="259"/>
      <c r="J130" s="213">
        <f>J39</f>
        <v>0</v>
      </c>
      <c r="M130" s="259"/>
      <c r="N130" s="213">
        <f>N39</f>
        <v>0</v>
      </c>
      <c r="P130" s="385"/>
    </row>
    <row r="131" spans="1:16" ht="19.5" customHeight="1">
      <c r="B131" s="177" t="s">
        <v>11</v>
      </c>
      <c r="C131" s="178" t="s">
        <v>125</v>
      </c>
      <c r="D131" s="179"/>
      <c r="E131" s="179"/>
      <c r="F131" s="180"/>
      <c r="G131" s="283"/>
      <c r="I131" s="152"/>
      <c r="J131" s="214">
        <f>J73</f>
        <v>0</v>
      </c>
      <c r="M131" s="152"/>
      <c r="N131" s="214">
        <f>N73</f>
        <v>0</v>
      </c>
      <c r="P131" s="385"/>
    </row>
    <row r="132" spans="1:16" ht="19.5" customHeight="1">
      <c r="B132" s="177" t="s">
        <v>13</v>
      </c>
      <c r="C132" s="178" t="s">
        <v>126</v>
      </c>
      <c r="D132" s="179"/>
      <c r="E132" s="179"/>
      <c r="F132" s="180"/>
      <c r="G132" s="283"/>
      <c r="I132" s="152"/>
      <c r="J132" s="214">
        <f>J83</f>
        <v>0</v>
      </c>
      <c r="M132" s="152"/>
      <c r="N132" s="214">
        <f>N83</f>
        <v>0</v>
      </c>
      <c r="P132" s="385"/>
    </row>
    <row r="133" spans="1:16" ht="19.5" customHeight="1">
      <c r="B133" s="177" t="s">
        <v>15</v>
      </c>
      <c r="C133" s="178" t="s">
        <v>127</v>
      </c>
      <c r="D133" s="179"/>
      <c r="E133" s="179"/>
      <c r="F133" s="180"/>
      <c r="G133" s="283"/>
      <c r="I133" s="152"/>
      <c r="J133" s="214">
        <f>J103</f>
        <v>0</v>
      </c>
      <c r="M133" s="152"/>
      <c r="N133" s="214">
        <f>N103</f>
        <v>0</v>
      </c>
      <c r="P133" s="385"/>
    </row>
    <row r="134" spans="1:16" ht="19.5" customHeight="1" thickBot="1">
      <c r="B134" s="177" t="s">
        <v>20</v>
      </c>
      <c r="C134" s="178" t="s">
        <v>128</v>
      </c>
      <c r="D134" s="179"/>
      <c r="E134" s="179"/>
      <c r="F134" s="180"/>
      <c r="G134" s="283"/>
      <c r="I134" s="152"/>
      <c r="J134" s="214">
        <f>J111</f>
        <v>0</v>
      </c>
      <c r="M134" s="152"/>
      <c r="N134" s="214">
        <f>N111</f>
        <v>0</v>
      </c>
      <c r="P134" s="385"/>
    </row>
    <row r="135" spans="1:16" ht="19.5" customHeight="1" thickBot="1">
      <c r="B135" s="171"/>
      <c r="C135" s="172" t="s">
        <v>129</v>
      </c>
      <c r="D135" s="172"/>
      <c r="E135" s="172"/>
      <c r="F135" s="173"/>
      <c r="G135" s="186"/>
      <c r="I135" s="217"/>
      <c r="J135" s="218">
        <f>ROUND(SUM(J130:J134),2)-0</f>
        <v>0</v>
      </c>
      <c r="M135" s="217"/>
      <c r="N135" s="218">
        <f>ROUND(SUM(N130:N134),2)-0</f>
        <v>0</v>
      </c>
      <c r="P135" s="385"/>
    </row>
    <row r="136" spans="1:16" ht="19.5" customHeight="1" thickBot="1">
      <c r="B136" s="234" t="s">
        <v>18</v>
      </c>
      <c r="C136" s="235" t="s">
        <v>130</v>
      </c>
      <c r="D136" s="174"/>
      <c r="E136" s="174"/>
      <c r="F136" s="175"/>
      <c r="G136" s="283"/>
      <c r="I136" s="260"/>
      <c r="J136" s="261">
        <f>J121</f>
        <v>0</v>
      </c>
      <c r="M136" s="260"/>
      <c r="N136" s="261">
        <f>N121</f>
        <v>0</v>
      </c>
      <c r="P136" s="385"/>
    </row>
    <row r="137" spans="1:16" ht="19.5" customHeight="1" thickBot="1">
      <c r="B137" s="171"/>
      <c r="C137" s="172" t="s">
        <v>131</v>
      </c>
      <c r="D137" s="172"/>
      <c r="E137" s="172"/>
      <c r="F137" s="173"/>
      <c r="G137" s="186"/>
      <c r="I137" s="217"/>
      <c r="J137" s="262">
        <f>J135+J136</f>
        <v>0</v>
      </c>
      <c r="M137" s="217"/>
      <c r="N137" s="262">
        <f>N135+N136</f>
        <v>0</v>
      </c>
      <c r="P137" s="385"/>
    </row>
    <row r="138" spans="1:16" ht="19.5" customHeight="1" thickBot="1">
      <c r="B138" s="82"/>
      <c r="C138" s="81"/>
      <c r="D138" s="81"/>
      <c r="E138" s="81"/>
      <c r="F138" s="81"/>
      <c r="G138" s="81"/>
      <c r="I138" s="135"/>
      <c r="J138" s="258"/>
      <c r="M138" s="135"/>
      <c r="N138" s="258"/>
      <c r="P138" s="385"/>
    </row>
    <row r="139" spans="1:16" ht="46.5" customHeight="1" thickBot="1">
      <c r="B139" s="239">
        <v>3</v>
      </c>
      <c r="C139" s="240" t="s">
        <v>132</v>
      </c>
      <c r="D139" s="241"/>
      <c r="E139" s="241"/>
      <c r="F139" s="242"/>
      <c r="G139" s="266"/>
      <c r="I139" s="472" t="str">
        <f>I10</f>
        <v>Museu Regional de Caeté</v>
      </c>
      <c r="J139" s="473"/>
      <c r="M139" s="472" t="str">
        <f>M10</f>
        <v>Museu Regional de Caeté</v>
      </c>
      <c r="N139" s="473"/>
      <c r="P139" s="385"/>
    </row>
    <row r="140" spans="1:16" ht="21.75" thickBot="1">
      <c r="A140" s="88"/>
      <c r="B140" s="243"/>
      <c r="C140" s="244"/>
      <c r="D140" s="474"/>
      <c r="E140" s="474"/>
      <c r="F140" s="474"/>
      <c r="G140" s="271"/>
      <c r="I140" s="475">
        <f>I22</f>
        <v>0</v>
      </c>
      <c r="J140" s="476"/>
      <c r="M140" s="475">
        <f>M22</f>
        <v>0</v>
      </c>
      <c r="N140" s="476"/>
      <c r="P140" s="385"/>
    </row>
    <row r="141" spans="1:16" ht="48" customHeight="1" thickBot="1">
      <c r="A141" s="85"/>
      <c r="B141" s="467" t="s">
        <v>133</v>
      </c>
      <c r="C141" s="467"/>
      <c r="D141" s="467"/>
      <c r="E141" s="467"/>
      <c r="F141" s="467"/>
      <c r="G141" s="272"/>
      <c r="I141" s="196" t="s">
        <v>134</v>
      </c>
      <c r="J141" s="291" t="s">
        <v>135</v>
      </c>
      <c r="M141" s="196" t="s">
        <v>134</v>
      </c>
      <c r="N141" s="291" t="s">
        <v>135</v>
      </c>
      <c r="P141" s="385"/>
    </row>
    <row r="142" spans="1:16" ht="19.5" customHeight="1" thickBot="1">
      <c r="B142" s="137" t="s">
        <v>136</v>
      </c>
      <c r="C142" s="245"/>
      <c r="D142" s="246"/>
      <c r="E142" s="246"/>
      <c r="F142" s="247"/>
      <c r="G142" s="273"/>
      <c r="I142" s="292">
        <f>J137</f>
        <v>0</v>
      </c>
      <c r="J142" s="293"/>
      <c r="M142" s="292">
        <f>N137</f>
        <v>0</v>
      </c>
      <c r="N142" s="293"/>
      <c r="P142" s="385"/>
    </row>
    <row r="143" spans="1:16" ht="19.5" customHeight="1" thickBot="1">
      <c r="B143" s="248"/>
      <c r="C143" s="249" t="s">
        <v>137</v>
      </c>
      <c r="D143" s="250"/>
      <c r="E143" s="251"/>
      <c r="F143" s="252"/>
      <c r="G143" s="274"/>
      <c r="I143" s="294" t="s">
        <v>138</v>
      </c>
      <c r="J143" s="237">
        <f>I142*I144*2</f>
        <v>0</v>
      </c>
      <c r="M143" s="294" t="s">
        <v>138</v>
      </c>
      <c r="N143" s="237">
        <f>M142*M144*2</f>
        <v>0</v>
      </c>
      <c r="P143" s="385"/>
    </row>
    <row r="144" spans="1:16" ht="19.5" customHeight="1" thickBot="1">
      <c r="B144" s="248"/>
      <c r="C144" s="249" t="s">
        <v>139</v>
      </c>
      <c r="D144" s="250"/>
      <c r="E144" s="251"/>
      <c r="F144" s="252"/>
      <c r="G144" s="274"/>
      <c r="I144" s="295">
        <v>1</v>
      </c>
      <c r="J144" s="237">
        <f>J143*12</f>
        <v>0</v>
      </c>
      <c r="M144" s="295">
        <v>1</v>
      </c>
      <c r="N144" s="237">
        <f>N143*12</f>
        <v>0</v>
      </c>
      <c r="P144" s="385"/>
    </row>
    <row r="145" spans="1:16" ht="19.5" customHeight="1" thickBot="1">
      <c r="A145" s="87"/>
      <c r="B145" s="253"/>
      <c r="C145" s="254" t="s">
        <v>140</v>
      </c>
      <c r="D145" s="255"/>
      <c r="E145" s="256"/>
      <c r="F145" s="257"/>
      <c r="G145" s="275"/>
      <c r="I145" s="296"/>
      <c r="J145" s="238">
        <f>ROUND(I142/30,2)</f>
        <v>0</v>
      </c>
      <c r="M145" s="296"/>
      <c r="N145" s="238">
        <f>ROUND(M142/30,2)</f>
        <v>0</v>
      </c>
      <c r="P145" s="385"/>
    </row>
    <row r="146" spans="1:16" ht="19.5" customHeight="1">
      <c r="B146" s="125"/>
      <c r="C146" s="126"/>
      <c r="D146" s="126"/>
      <c r="E146" s="126"/>
      <c r="F146" s="126"/>
      <c r="G146" s="126"/>
    </row>
    <row r="147" spans="1:16">
      <c r="I147" s="454" t="str">
        <f>M10</f>
        <v>Museu Regional de Caeté</v>
      </c>
      <c r="J147" s="454"/>
      <c r="K147" s="454"/>
      <c r="L147" s="454"/>
      <c r="M147" s="454"/>
      <c r="N147" s="454"/>
      <c r="O147" s="454"/>
    </row>
    <row r="148" spans="1:16">
      <c r="I148" s="438" t="s">
        <v>141</v>
      </c>
      <c r="J148" s="438"/>
      <c r="K148" s="438"/>
      <c r="L148" s="438"/>
      <c r="M148" s="438"/>
      <c r="N148" s="438"/>
      <c r="O148" s="438"/>
    </row>
    <row r="149" spans="1:16">
      <c r="I149" s="438" t="s">
        <v>17</v>
      </c>
      <c r="J149" s="438"/>
      <c r="K149" s="438"/>
      <c r="L149" s="438"/>
      <c r="M149" s="438"/>
      <c r="N149" s="438"/>
      <c r="O149" s="438"/>
    </row>
    <row r="150" spans="1:16">
      <c r="I150" s="438" t="s">
        <v>142</v>
      </c>
      <c r="J150" s="438"/>
      <c r="K150" s="438"/>
      <c r="L150" s="438"/>
      <c r="M150" s="438"/>
      <c r="N150" s="438"/>
      <c r="O150" s="438"/>
    </row>
    <row r="151" spans="1:16" ht="35.25" customHeight="1">
      <c r="I151" s="423" t="s">
        <v>143</v>
      </c>
      <c r="J151" s="423"/>
      <c r="K151" s="423"/>
      <c r="L151" s="423" t="s">
        <v>144</v>
      </c>
      <c r="M151" s="423" t="s">
        <v>63</v>
      </c>
      <c r="N151" s="423" t="s">
        <v>145</v>
      </c>
      <c r="O151" s="423" t="s">
        <v>146</v>
      </c>
    </row>
    <row r="152" spans="1:16">
      <c r="I152" s="423" t="s">
        <v>147</v>
      </c>
      <c r="J152" s="423"/>
      <c r="K152" s="423"/>
      <c r="L152" s="424">
        <f>I144</f>
        <v>1</v>
      </c>
      <c r="M152" s="425">
        <f>I142*2</f>
        <v>0</v>
      </c>
      <c r="N152" s="425">
        <f>M152*L152</f>
        <v>0</v>
      </c>
      <c r="O152" s="425">
        <f>N152*12</f>
        <v>0</v>
      </c>
    </row>
    <row r="153" spans="1:16">
      <c r="I153" s="423" t="s">
        <v>148</v>
      </c>
      <c r="J153" s="423"/>
      <c r="K153" s="423"/>
      <c r="L153" s="424">
        <f>M144</f>
        <v>1</v>
      </c>
      <c r="M153" s="425">
        <f>M142*2</f>
        <v>0</v>
      </c>
      <c r="N153" s="425">
        <f>M153*L153</f>
        <v>0</v>
      </c>
      <c r="O153" s="425">
        <f>N153*12</f>
        <v>0</v>
      </c>
    </row>
    <row r="154" spans="1:16">
      <c r="I154" s="439" t="s">
        <v>149</v>
      </c>
      <c r="J154" s="440"/>
      <c r="K154" s="440"/>
      <c r="L154" s="441">
        <f>N152+N153</f>
        <v>0</v>
      </c>
      <c r="M154" s="441"/>
      <c r="N154" s="441"/>
      <c r="O154" s="441"/>
    </row>
    <row r="155" spans="1:16">
      <c r="I155" s="442" t="s">
        <v>150</v>
      </c>
      <c r="J155" s="443"/>
      <c r="K155" s="443"/>
      <c r="L155" s="441">
        <f>O152+O153</f>
        <v>0</v>
      </c>
      <c r="M155" s="441"/>
      <c r="N155" s="441"/>
      <c r="O155" s="441"/>
    </row>
    <row r="157" spans="1:16">
      <c r="B157" s="428" t="s">
        <v>151</v>
      </c>
      <c r="C157" s="429" t="s">
        <v>152</v>
      </c>
      <c r="D157" s="429"/>
      <c r="E157" s="429"/>
      <c r="F157" s="429"/>
      <c r="G157" s="429"/>
      <c r="H157" s="429"/>
    </row>
    <row r="158" spans="1:16" ht="96">
      <c r="B158" s="423" t="s">
        <v>153</v>
      </c>
      <c r="C158" s="423" t="s">
        <v>154</v>
      </c>
      <c r="D158" s="423" t="s">
        <v>144</v>
      </c>
      <c r="E158" s="423" t="s">
        <v>155</v>
      </c>
      <c r="F158" s="423" t="s">
        <v>156</v>
      </c>
      <c r="G158" s="423" t="s">
        <v>157</v>
      </c>
      <c r="H158" s="423" t="s">
        <v>158</v>
      </c>
    </row>
    <row r="159" spans="1:16">
      <c r="B159" s="430"/>
      <c r="C159" s="431"/>
      <c r="D159" s="431"/>
      <c r="E159" s="431"/>
      <c r="F159" s="432"/>
      <c r="G159" s="432"/>
      <c r="H159" s="432"/>
    </row>
    <row r="160" spans="1:16">
      <c r="B160" s="430"/>
      <c r="C160" s="431"/>
      <c r="D160" s="431"/>
      <c r="E160" s="431"/>
      <c r="F160" s="432"/>
      <c r="G160" s="432"/>
      <c r="H160" s="432"/>
    </row>
    <row r="161" spans="2:8">
      <c r="B161" s="430"/>
      <c r="C161" s="431"/>
      <c r="D161" s="431"/>
      <c r="E161" s="431"/>
      <c r="F161" s="432"/>
      <c r="G161" s="432"/>
      <c r="H161" s="432"/>
    </row>
    <row r="162" spans="2:8">
      <c r="B162" s="430"/>
      <c r="C162" s="431"/>
      <c r="D162" s="431"/>
      <c r="E162" s="431"/>
      <c r="F162" s="432"/>
      <c r="G162" s="432"/>
      <c r="H162" s="432"/>
    </row>
    <row r="163" spans="2:8">
      <c r="B163" s="430"/>
      <c r="C163" s="431"/>
      <c r="D163" s="431"/>
      <c r="E163" s="431"/>
      <c r="F163" s="432"/>
      <c r="G163" s="432"/>
      <c r="H163" s="432"/>
    </row>
    <row r="164" spans="2:8">
      <c r="B164" s="430"/>
      <c r="C164" s="431"/>
      <c r="D164" s="431"/>
      <c r="E164" s="431"/>
      <c r="F164" s="432"/>
      <c r="G164" s="432"/>
      <c r="H164" s="432"/>
    </row>
    <row r="165" spans="2:8">
      <c r="B165" s="430"/>
      <c r="C165" s="431"/>
      <c r="D165" s="431"/>
      <c r="E165" s="431"/>
      <c r="F165" s="432"/>
      <c r="G165" s="432"/>
      <c r="H165" s="432"/>
    </row>
    <row r="166" spans="2:8">
      <c r="B166" s="435" t="s">
        <v>159</v>
      </c>
      <c r="C166" s="436"/>
      <c r="D166" s="436"/>
      <c r="E166" s="436"/>
      <c r="F166" s="436"/>
      <c r="G166" s="437"/>
      <c r="H166" s="434" t="s">
        <v>160</v>
      </c>
    </row>
    <row r="167" spans="2:8">
      <c r="B167" s="435" t="s">
        <v>161</v>
      </c>
      <c r="C167" s="436"/>
      <c r="D167" s="436"/>
      <c r="E167" s="436"/>
      <c r="F167" s="436"/>
      <c r="G167" s="437"/>
      <c r="H167" s="434">
        <f>(L152+L153)*2</f>
        <v>4</v>
      </c>
    </row>
    <row r="168" spans="2:8">
      <c r="B168" s="435" t="s">
        <v>162</v>
      </c>
      <c r="C168" s="436"/>
      <c r="D168" s="436"/>
      <c r="E168" s="436"/>
      <c r="F168" s="436"/>
      <c r="G168" s="437"/>
      <c r="H168" s="434" t="e">
        <f>H166/H167</f>
        <v>#VALUE!</v>
      </c>
    </row>
    <row r="169" spans="2:8">
      <c r="B169" s="426"/>
      <c r="C169" s="427"/>
      <c r="D169" s="427"/>
      <c r="E169" s="427"/>
    </row>
    <row r="170" spans="2:8">
      <c r="B170" s="426"/>
      <c r="C170" s="427"/>
      <c r="D170" s="427"/>
      <c r="E170" s="427"/>
    </row>
    <row r="171" spans="2:8">
      <c r="B171" s="426"/>
      <c r="C171" s="427"/>
      <c r="D171" s="427"/>
      <c r="E171" s="427"/>
    </row>
    <row r="172" spans="2:8">
      <c r="B172" s="428" t="s">
        <v>163</v>
      </c>
      <c r="C172" s="429" t="s">
        <v>164</v>
      </c>
      <c r="D172" s="429"/>
      <c r="E172" s="429"/>
      <c r="F172" s="429"/>
      <c r="G172" s="429"/>
      <c r="H172" s="429"/>
    </row>
    <row r="173" spans="2:8" ht="96">
      <c r="B173" s="423" t="s">
        <v>153</v>
      </c>
      <c r="C173" s="423" t="s">
        <v>154</v>
      </c>
      <c r="D173" s="423" t="s">
        <v>144</v>
      </c>
      <c r="E173" s="423" t="s">
        <v>155</v>
      </c>
      <c r="F173" s="423" t="s">
        <v>156</v>
      </c>
      <c r="G173" s="423" t="s">
        <v>157</v>
      </c>
      <c r="H173" s="423" t="s">
        <v>158</v>
      </c>
    </row>
    <row r="174" spans="2:8">
      <c r="B174" s="433"/>
      <c r="C174" s="432"/>
      <c r="D174" s="432"/>
      <c r="E174" s="432"/>
      <c r="F174" s="432"/>
      <c r="G174" s="432"/>
      <c r="H174" s="432"/>
    </row>
    <row r="175" spans="2:8">
      <c r="B175" s="433"/>
      <c r="C175" s="432"/>
      <c r="D175" s="432"/>
      <c r="E175" s="432"/>
      <c r="F175" s="432"/>
      <c r="G175" s="432"/>
      <c r="H175" s="432"/>
    </row>
    <row r="176" spans="2:8">
      <c r="B176" s="433"/>
      <c r="C176" s="432"/>
      <c r="D176" s="432"/>
      <c r="E176" s="432"/>
      <c r="F176" s="432"/>
      <c r="G176" s="432"/>
      <c r="H176" s="432"/>
    </row>
    <row r="177" spans="2:8">
      <c r="B177" s="433"/>
      <c r="C177" s="432"/>
      <c r="D177" s="432"/>
      <c r="E177" s="432"/>
      <c r="F177" s="432"/>
      <c r="G177" s="432"/>
      <c r="H177" s="432"/>
    </row>
    <row r="178" spans="2:8">
      <c r="B178" s="433"/>
      <c r="C178" s="432"/>
      <c r="D178" s="432"/>
      <c r="E178" s="432"/>
      <c r="F178" s="432"/>
      <c r="G178" s="432"/>
      <c r="H178" s="432"/>
    </row>
    <row r="179" spans="2:8">
      <c r="B179" s="433"/>
      <c r="C179" s="432"/>
      <c r="D179" s="432"/>
      <c r="E179" s="432"/>
      <c r="F179" s="432"/>
      <c r="G179" s="432"/>
      <c r="H179" s="432"/>
    </row>
    <row r="180" spans="2:8">
      <c r="B180" s="433"/>
      <c r="C180" s="432"/>
      <c r="D180" s="432"/>
      <c r="E180" s="432"/>
      <c r="F180" s="432"/>
      <c r="G180" s="432"/>
      <c r="H180" s="432"/>
    </row>
    <row r="181" spans="2:8">
      <c r="B181" s="435" t="s">
        <v>159</v>
      </c>
      <c r="C181" s="436"/>
      <c r="D181" s="436"/>
      <c r="E181" s="436"/>
      <c r="F181" s="436"/>
      <c r="G181" s="437"/>
      <c r="H181" s="434" t="s">
        <v>160</v>
      </c>
    </row>
    <row r="182" spans="2:8">
      <c r="B182" s="435" t="s">
        <v>161</v>
      </c>
      <c r="C182" s="436"/>
      <c r="D182" s="436"/>
      <c r="E182" s="436"/>
      <c r="F182" s="436"/>
      <c r="G182" s="437"/>
      <c r="H182" s="434">
        <f>(L152+L153)*2</f>
        <v>4</v>
      </c>
    </row>
    <row r="183" spans="2:8">
      <c r="B183" s="435" t="s">
        <v>162</v>
      </c>
      <c r="C183" s="436"/>
      <c r="D183" s="436"/>
      <c r="E183" s="436"/>
      <c r="F183" s="436"/>
      <c r="G183" s="437"/>
      <c r="H183" s="434" t="e">
        <f>H181/H182</f>
        <v>#VALUE!</v>
      </c>
    </row>
  </sheetData>
  <mergeCells count="31">
    <mergeCell ref="B2:F2"/>
    <mergeCell ref="B4:C4"/>
    <mergeCell ref="B9:F9"/>
    <mergeCell ref="I10:J11"/>
    <mergeCell ref="M10:N11"/>
    <mergeCell ref="B12:F13"/>
    <mergeCell ref="I12:J13"/>
    <mergeCell ref="M12:N13"/>
    <mergeCell ref="I147:O147"/>
    <mergeCell ref="I148:O148"/>
    <mergeCell ref="B141:F141"/>
    <mergeCell ref="I29:J29"/>
    <mergeCell ref="M29:N29"/>
    <mergeCell ref="C95:F95"/>
    <mergeCell ref="I139:J139"/>
    <mergeCell ref="M139:N139"/>
    <mergeCell ref="D140:F140"/>
    <mergeCell ref="I140:J140"/>
    <mergeCell ref="M140:N140"/>
    <mergeCell ref="I149:O149"/>
    <mergeCell ref="I150:O150"/>
    <mergeCell ref="I154:K154"/>
    <mergeCell ref="L154:O154"/>
    <mergeCell ref="I155:K155"/>
    <mergeCell ref="L155:O155"/>
    <mergeCell ref="B183:G183"/>
    <mergeCell ref="B166:G166"/>
    <mergeCell ref="B167:G167"/>
    <mergeCell ref="B168:G168"/>
    <mergeCell ref="B181:G181"/>
    <mergeCell ref="B182:G182"/>
  </mergeCells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6582-958E-4652-8765-D733296D09B9}">
  <sheetPr>
    <tabColor rgb="FF92D050"/>
    <pageSetUpPr fitToPage="1"/>
  </sheetPr>
  <dimension ref="A1:U183"/>
  <sheetViews>
    <sheetView topLeftCell="C113" zoomScale="130" zoomScaleNormal="130" workbookViewId="0">
      <selection activeCell="C59" sqref="C59"/>
    </sheetView>
  </sheetViews>
  <sheetFormatPr defaultRowHeight="15"/>
  <cols>
    <col min="1" max="1" width="5.140625" style="80" customWidth="1"/>
    <col min="2" max="2" width="21.7109375" style="83" customWidth="1"/>
    <col min="3" max="3" width="63.7109375" style="80" customWidth="1"/>
    <col min="4" max="4" width="11.5703125" style="80" customWidth="1"/>
    <col min="5" max="5" width="9.42578125" style="80" customWidth="1"/>
    <col min="6" max="6" width="7.85546875" style="80" customWidth="1"/>
    <col min="7" max="7" width="13.7109375" style="80" customWidth="1"/>
    <col min="8" max="8" width="13.28515625" style="79" customWidth="1"/>
    <col min="9" max="9" width="18.5703125" style="78" customWidth="1"/>
    <col min="10" max="10" width="18.42578125" style="78" customWidth="1"/>
    <col min="11" max="11" width="2.140625" style="78" customWidth="1"/>
    <col min="12" max="12" width="6" style="78" customWidth="1"/>
    <col min="13" max="14" width="16" style="78" customWidth="1"/>
    <col min="15" max="15" width="25.85546875" style="78" customWidth="1"/>
    <col min="16" max="16" width="22.85546875" style="415" customWidth="1"/>
    <col min="17" max="17" width="1.85546875" style="78" customWidth="1"/>
    <col min="18" max="22" width="9.140625" style="78" customWidth="1"/>
    <col min="23" max="16384" width="9.140625" style="78"/>
  </cols>
  <sheetData>
    <row r="1" spans="1:14" ht="15.75" thickBot="1"/>
    <row r="2" spans="1:14" ht="28.5" thickBot="1">
      <c r="B2" s="455" t="s">
        <v>0</v>
      </c>
      <c r="C2" s="456"/>
      <c r="D2" s="456"/>
      <c r="E2" s="456"/>
      <c r="F2" s="457"/>
      <c r="G2" s="276"/>
    </row>
    <row r="3" spans="1:14" ht="28.5" thickBot="1">
      <c r="B3" s="84"/>
      <c r="C3" s="84"/>
      <c r="D3" s="84"/>
      <c r="E3" s="84"/>
      <c r="F3" s="84"/>
      <c r="G3" s="84"/>
    </row>
    <row r="4" spans="1:14" ht="16.5" thickBot="1">
      <c r="B4" s="458" t="s">
        <v>1</v>
      </c>
      <c r="C4" s="459"/>
      <c r="D4" s="89"/>
      <c r="E4" s="89"/>
      <c r="F4" s="89"/>
      <c r="G4" s="89"/>
    </row>
    <row r="5" spans="1:14">
      <c r="B5" s="95" t="s">
        <v>2</v>
      </c>
      <c r="C5" s="96"/>
      <c r="D5" s="89"/>
      <c r="E5" s="89"/>
      <c r="F5" s="89"/>
      <c r="G5" s="89"/>
    </row>
    <row r="6" spans="1:14" ht="15.75" thickBot="1">
      <c r="B6" s="90"/>
      <c r="C6" s="91"/>
      <c r="D6" s="89"/>
      <c r="E6" s="89"/>
      <c r="F6" s="89"/>
      <c r="G6" s="89"/>
    </row>
    <row r="7" spans="1:14" ht="15.75" thickBot="1">
      <c r="B7" s="92"/>
      <c r="C7" s="89"/>
      <c r="D7" s="89"/>
      <c r="E7" s="89"/>
      <c r="F7" s="89"/>
      <c r="G7" s="89"/>
    </row>
    <row r="8" spans="1:14" ht="15.75" thickBot="1">
      <c r="B8" s="97" t="s">
        <v>3</v>
      </c>
      <c r="C8" s="93"/>
      <c r="D8" s="93"/>
      <c r="E8" s="93"/>
      <c r="F8" s="94"/>
      <c r="G8" s="277"/>
    </row>
    <row r="9" spans="1:14" ht="24" thickBot="1">
      <c r="B9" s="460" t="s">
        <v>4</v>
      </c>
      <c r="C9" s="461"/>
      <c r="D9" s="461"/>
      <c r="E9" s="461"/>
      <c r="F9" s="462"/>
      <c r="G9" s="278"/>
      <c r="I9" s="106"/>
      <c r="J9" s="106"/>
    </row>
    <row r="10" spans="1:14" ht="15" customHeight="1">
      <c r="B10" s="78"/>
      <c r="C10" s="78"/>
      <c r="D10" s="78"/>
      <c r="E10" s="78"/>
      <c r="F10" s="78"/>
      <c r="G10" s="78"/>
      <c r="I10" s="463" t="s">
        <v>171</v>
      </c>
      <c r="J10" s="464"/>
      <c r="M10" s="463" t="s">
        <v>171</v>
      </c>
      <c r="N10" s="464"/>
    </row>
    <row r="11" spans="1:14" ht="24.75" customHeight="1" thickBot="1">
      <c r="A11" s="85"/>
      <c r="B11" s="86"/>
      <c r="C11" s="85"/>
      <c r="D11" s="85"/>
      <c r="E11" s="85"/>
      <c r="F11" s="85"/>
      <c r="G11" s="85"/>
      <c r="I11" s="465"/>
      <c r="J11" s="466"/>
      <c r="M11" s="465"/>
      <c r="N11" s="466"/>
    </row>
    <row r="12" spans="1:14" ht="15.75" customHeight="1">
      <c r="A12" s="87"/>
      <c r="B12" s="444" t="s">
        <v>6</v>
      </c>
      <c r="C12" s="445"/>
      <c r="D12" s="445"/>
      <c r="E12" s="445"/>
      <c r="F12" s="446"/>
      <c r="G12" s="279"/>
      <c r="I12" s="450" t="s">
        <v>172</v>
      </c>
      <c r="J12" s="451"/>
      <c r="M12" s="450" t="s">
        <v>8</v>
      </c>
      <c r="N12" s="451"/>
    </row>
    <row r="13" spans="1:14" ht="29.25" customHeight="1" thickBot="1">
      <c r="B13" s="447"/>
      <c r="C13" s="448"/>
      <c r="D13" s="448"/>
      <c r="E13" s="448"/>
      <c r="F13" s="449"/>
      <c r="G13" s="279"/>
      <c r="I13" s="452"/>
      <c r="J13" s="453"/>
      <c r="M13" s="452"/>
      <c r="N13" s="453"/>
    </row>
    <row r="14" spans="1:14" ht="18" customHeight="1">
      <c r="B14" s="98" t="s">
        <v>9</v>
      </c>
      <c r="C14" s="99" t="s">
        <v>10</v>
      </c>
      <c r="D14" s="100"/>
      <c r="E14" s="100"/>
      <c r="F14" s="101"/>
      <c r="G14" s="263"/>
      <c r="I14" s="341"/>
      <c r="J14" s="342"/>
      <c r="M14" s="341"/>
      <c r="N14" s="342"/>
    </row>
    <row r="15" spans="1:14" ht="18" customHeight="1">
      <c r="B15" s="98" t="s">
        <v>11</v>
      </c>
      <c r="C15" s="99" t="s">
        <v>12</v>
      </c>
      <c r="D15" s="100"/>
      <c r="E15" s="100"/>
      <c r="F15" s="101"/>
      <c r="G15" s="263"/>
      <c r="I15" s="343"/>
      <c r="J15" s="344"/>
      <c r="M15" s="343"/>
      <c r="N15" s="344"/>
    </row>
    <row r="16" spans="1:14" ht="18" customHeight="1">
      <c r="B16" s="98" t="s">
        <v>13</v>
      </c>
      <c r="C16" s="99" t="s">
        <v>14</v>
      </c>
      <c r="D16" s="100"/>
      <c r="E16" s="100"/>
      <c r="F16" s="101"/>
      <c r="G16" s="263"/>
      <c r="I16" s="343"/>
      <c r="J16" s="344"/>
      <c r="M16" s="343"/>
      <c r="N16" s="344"/>
    </row>
    <row r="17" spans="1:16" ht="18" customHeight="1">
      <c r="B17" s="98" t="s">
        <v>15</v>
      </c>
      <c r="C17" s="99" t="s">
        <v>16</v>
      </c>
      <c r="D17" s="100"/>
      <c r="E17" s="100"/>
      <c r="F17" s="101"/>
      <c r="G17" s="263"/>
      <c r="I17" s="422" t="s">
        <v>17</v>
      </c>
      <c r="J17" s="344"/>
      <c r="M17" s="422" t="s">
        <v>17</v>
      </c>
      <c r="N17" s="344"/>
    </row>
    <row r="18" spans="1:16" ht="18" customHeight="1">
      <c r="B18" s="98" t="s">
        <v>18</v>
      </c>
      <c r="C18" s="99" t="s">
        <v>19</v>
      </c>
      <c r="D18" s="100"/>
      <c r="E18" s="100"/>
      <c r="F18" s="101"/>
      <c r="G18" s="263"/>
      <c r="I18" s="343"/>
      <c r="J18" s="344"/>
      <c r="M18" s="343"/>
      <c r="N18" s="344"/>
    </row>
    <row r="19" spans="1:16" ht="18" customHeight="1" thickBot="1">
      <c r="B19" s="102" t="s">
        <v>20</v>
      </c>
      <c r="C19" s="103" t="s">
        <v>21</v>
      </c>
      <c r="D19" s="104"/>
      <c r="E19" s="104"/>
      <c r="F19" s="105"/>
      <c r="G19" s="263"/>
      <c r="I19" s="345">
        <v>12</v>
      </c>
      <c r="J19" s="346"/>
      <c r="M19" s="345">
        <v>12</v>
      </c>
      <c r="N19" s="346"/>
    </row>
    <row r="20" spans="1:16" ht="18" customHeight="1" thickBot="1">
      <c r="I20" s="1"/>
      <c r="J20" s="1"/>
      <c r="K20" s="297"/>
      <c r="M20" s="1"/>
      <c r="N20" s="1"/>
    </row>
    <row r="21" spans="1:16" ht="18" customHeight="1" thickBot="1">
      <c r="B21" s="107" t="s">
        <v>22</v>
      </c>
      <c r="C21" s="108"/>
      <c r="D21" s="108"/>
      <c r="E21" s="108"/>
      <c r="F21" s="109"/>
      <c r="G21" s="264"/>
      <c r="I21" s="347"/>
      <c r="J21" s="348"/>
      <c r="K21" s="297"/>
      <c r="M21" s="347"/>
      <c r="N21" s="348"/>
    </row>
    <row r="22" spans="1:16" ht="15.75" customHeight="1">
      <c r="B22" s="111" t="s">
        <v>23</v>
      </c>
      <c r="C22" s="112"/>
      <c r="D22" s="112"/>
      <c r="E22" s="112"/>
      <c r="F22" s="113"/>
      <c r="G22" s="265"/>
      <c r="I22" s="343"/>
      <c r="J22" s="344"/>
      <c r="K22" s="297"/>
      <c r="M22" s="343"/>
      <c r="N22" s="344"/>
    </row>
    <row r="23" spans="1:16" ht="15.75" thickBot="1">
      <c r="B23" s="114" t="s">
        <v>24</v>
      </c>
      <c r="C23" s="115"/>
      <c r="D23" s="115"/>
      <c r="E23" s="115"/>
      <c r="F23" s="116"/>
      <c r="G23" s="265"/>
      <c r="I23" s="349"/>
      <c r="J23" s="350"/>
      <c r="K23" s="297"/>
      <c r="M23" s="349"/>
      <c r="N23" s="350"/>
    </row>
    <row r="24" spans="1:16" ht="18" customHeight="1">
      <c r="B24" s="117">
        <v>1</v>
      </c>
      <c r="C24" s="118" t="s">
        <v>25</v>
      </c>
      <c r="D24" s="119"/>
      <c r="E24" s="119"/>
      <c r="F24" s="120"/>
      <c r="G24" s="265"/>
      <c r="I24" s="351"/>
      <c r="J24" s="344"/>
      <c r="K24" s="297"/>
      <c r="M24" s="351"/>
      <c r="N24" s="344"/>
    </row>
    <row r="25" spans="1:16" ht="18" customHeight="1">
      <c r="B25" s="117">
        <v>3</v>
      </c>
      <c r="C25" s="118" t="s">
        <v>26</v>
      </c>
      <c r="D25" s="121"/>
      <c r="E25" s="119"/>
      <c r="F25" s="120"/>
      <c r="G25" s="265"/>
      <c r="I25" s="389"/>
      <c r="J25" s="350"/>
      <c r="K25" s="297"/>
      <c r="M25" s="389"/>
      <c r="N25" s="390"/>
      <c r="O25" s="391"/>
    </row>
    <row r="26" spans="1:16" ht="18" customHeight="1" thickBot="1">
      <c r="B26" s="122">
        <v>5</v>
      </c>
      <c r="C26" s="123" t="s">
        <v>27</v>
      </c>
      <c r="D26" s="124"/>
      <c r="E26" s="115"/>
      <c r="F26" s="116"/>
      <c r="G26" s="265"/>
      <c r="I26" s="352"/>
      <c r="J26" s="346"/>
      <c r="K26" s="297"/>
      <c r="M26" s="352"/>
      <c r="N26" s="346"/>
    </row>
    <row r="27" spans="1:16" ht="18" customHeight="1" thickBot="1">
      <c r="B27" s="125"/>
      <c r="C27" s="126"/>
      <c r="D27" s="127"/>
      <c r="E27" s="126"/>
      <c r="F27" s="126"/>
      <c r="G27" s="126"/>
      <c r="I27" s="1"/>
      <c r="J27" s="339"/>
      <c r="K27" s="297"/>
      <c r="M27" s="1"/>
      <c r="N27" s="339"/>
    </row>
    <row r="28" spans="1:16" ht="19.5" customHeight="1" thickBot="1">
      <c r="B28" s="128" t="s">
        <v>28</v>
      </c>
      <c r="C28" s="129" t="s">
        <v>29</v>
      </c>
      <c r="D28" s="130"/>
      <c r="E28" s="130"/>
      <c r="F28" s="131"/>
      <c r="G28" s="266"/>
      <c r="I28" s="376"/>
      <c r="J28" s="377"/>
      <c r="K28" s="297"/>
      <c r="M28" s="376"/>
      <c r="N28" s="377"/>
    </row>
    <row r="29" spans="1:16" ht="15.75" customHeight="1" thickBot="1">
      <c r="A29" s="85"/>
      <c r="B29" s="132"/>
      <c r="C29" s="133"/>
      <c r="D29" s="134"/>
      <c r="E29" s="133"/>
      <c r="F29" s="133"/>
      <c r="G29" s="133"/>
      <c r="I29" s="468" t="str">
        <f>I10</f>
        <v>Museu do Ouro / Casa Borba Gato</v>
      </c>
      <c r="J29" s="468"/>
      <c r="M29" s="468" t="str">
        <f>M10</f>
        <v>Museu do Ouro / Casa Borba Gato</v>
      </c>
      <c r="N29" s="468"/>
    </row>
    <row r="30" spans="1:16" ht="16.5" thickBot="1">
      <c r="B30" s="154" t="s">
        <v>30</v>
      </c>
      <c r="C30" s="155" t="s">
        <v>31</v>
      </c>
      <c r="D30" s="156"/>
      <c r="E30" s="156"/>
      <c r="F30" s="157"/>
      <c r="G30" s="280"/>
      <c r="I30" s="290"/>
      <c r="J30" s="340"/>
      <c r="M30" s="290"/>
      <c r="N30" s="340"/>
    </row>
    <row r="31" spans="1:16" ht="18.75" customHeight="1" thickBot="1">
      <c r="A31" s="83"/>
      <c r="B31" s="158">
        <v>1</v>
      </c>
      <c r="C31" s="159" t="s">
        <v>31</v>
      </c>
      <c r="D31" s="160"/>
      <c r="E31" s="160"/>
      <c r="F31" s="161"/>
      <c r="G31" s="281"/>
      <c r="I31" s="353" t="s">
        <v>32</v>
      </c>
      <c r="J31" s="354" t="s">
        <v>33</v>
      </c>
      <c r="M31" s="353" t="s">
        <v>32</v>
      </c>
      <c r="N31" s="354" t="s">
        <v>33</v>
      </c>
    </row>
    <row r="32" spans="1:16" ht="18.75" customHeight="1">
      <c r="B32" s="137" t="s">
        <v>34</v>
      </c>
      <c r="C32" s="138" t="s">
        <v>35</v>
      </c>
      <c r="D32" s="139"/>
      <c r="E32" s="139"/>
      <c r="F32" s="140"/>
      <c r="G32" s="267"/>
      <c r="I32" s="355"/>
      <c r="J32" s="356">
        <f>I25</f>
        <v>0</v>
      </c>
      <c r="M32" s="355"/>
      <c r="N32" s="356">
        <f>M25</f>
        <v>0</v>
      </c>
      <c r="P32" s="385"/>
    </row>
    <row r="33" spans="2:21" ht="18.75" customHeight="1">
      <c r="B33" s="141" t="s">
        <v>11</v>
      </c>
      <c r="C33" s="118" t="s">
        <v>36</v>
      </c>
      <c r="D33" s="126"/>
      <c r="E33" s="126"/>
      <c r="F33" s="142"/>
      <c r="G33" s="268"/>
      <c r="I33" s="357"/>
      <c r="J33" s="358"/>
      <c r="M33" s="357"/>
      <c r="N33" s="358"/>
      <c r="P33" s="385"/>
    </row>
    <row r="34" spans="2:21" ht="18.75" customHeight="1">
      <c r="B34" s="141" t="s">
        <v>13</v>
      </c>
      <c r="C34" s="118" t="s">
        <v>37</v>
      </c>
      <c r="D34" s="143"/>
      <c r="E34" s="126"/>
      <c r="F34" s="144"/>
      <c r="G34" s="269"/>
      <c r="I34" s="357"/>
      <c r="J34" s="359"/>
      <c r="M34" s="357"/>
      <c r="N34" s="359"/>
      <c r="P34" s="385"/>
    </row>
    <row r="35" spans="2:21" ht="18.75" customHeight="1">
      <c r="B35" s="141" t="s">
        <v>15</v>
      </c>
      <c r="C35" s="118" t="s">
        <v>38</v>
      </c>
      <c r="D35" s="126"/>
      <c r="E35" s="126"/>
      <c r="F35" s="145"/>
      <c r="G35" s="267"/>
      <c r="I35" s="393"/>
      <c r="J35" s="394"/>
      <c r="M35" s="393"/>
      <c r="N35" s="394"/>
      <c r="P35" s="385"/>
    </row>
    <row r="36" spans="2:21" ht="18.75" customHeight="1">
      <c r="B36" s="141" t="s">
        <v>20</v>
      </c>
      <c r="C36" s="118" t="s">
        <v>39</v>
      </c>
      <c r="D36" s="126"/>
      <c r="E36" s="126"/>
      <c r="F36" s="145"/>
      <c r="G36" s="267"/>
      <c r="I36" s="395"/>
      <c r="J36" s="396"/>
      <c r="M36" s="395"/>
      <c r="N36" s="396"/>
      <c r="P36" s="385"/>
    </row>
    <row r="37" spans="2:21" ht="18.75" customHeight="1">
      <c r="B37" s="141" t="s">
        <v>18</v>
      </c>
      <c r="C37" s="118" t="s">
        <v>40</v>
      </c>
      <c r="D37" s="126"/>
      <c r="E37" s="126"/>
      <c r="F37" s="142"/>
      <c r="G37" s="268"/>
      <c r="I37" s="338"/>
      <c r="J37" s="359"/>
      <c r="M37" s="338"/>
      <c r="N37" s="359"/>
      <c r="P37" s="385"/>
    </row>
    <row r="38" spans="2:21" ht="18.75" customHeight="1" thickBot="1">
      <c r="B38" s="146" t="s">
        <v>41</v>
      </c>
      <c r="C38" s="123" t="s">
        <v>40</v>
      </c>
      <c r="D38" s="147"/>
      <c r="E38" s="147"/>
      <c r="F38" s="148"/>
      <c r="G38" s="270"/>
      <c r="I38" s="360"/>
      <c r="J38" s="361"/>
      <c r="M38" s="360"/>
      <c r="N38" s="361"/>
      <c r="P38" s="385"/>
    </row>
    <row r="39" spans="2:21" ht="18.75" customHeight="1" thickBot="1">
      <c r="B39" s="149"/>
      <c r="C39" s="150" t="s">
        <v>42</v>
      </c>
      <c r="D39" s="150"/>
      <c r="E39" s="150"/>
      <c r="F39" s="151"/>
      <c r="G39" s="153"/>
      <c r="I39" s="362"/>
      <c r="J39" s="363">
        <f>ROUND(SUM(J32:J38),2)</f>
        <v>0</v>
      </c>
      <c r="M39" s="362"/>
      <c r="N39" s="363">
        <f>ROUND(SUM(N32:N38),2)</f>
        <v>0</v>
      </c>
      <c r="P39" s="385"/>
    </row>
    <row r="40" spans="2:21" ht="18.75" customHeight="1" thickBot="1">
      <c r="B40" s="136"/>
      <c r="C40" s="153"/>
      <c r="D40" s="153"/>
      <c r="E40" s="153"/>
      <c r="F40" s="153"/>
      <c r="G40" s="153"/>
      <c r="I40" s="306"/>
      <c r="J40" s="307"/>
      <c r="M40" s="306"/>
      <c r="N40" s="307"/>
      <c r="P40" s="385"/>
    </row>
    <row r="41" spans="2:21" ht="18.75" customHeight="1" thickBot="1">
      <c r="B41" s="154" t="s">
        <v>43</v>
      </c>
      <c r="C41" s="155" t="s">
        <v>44</v>
      </c>
      <c r="D41" s="156"/>
      <c r="E41" s="156"/>
      <c r="F41" s="157"/>
      <c r="G41" s="280"/>
      <c r="I41" s="297"/>
      <c r="J41" s="297"/>
      <c r="M41" s="297"/>
      <c r="N41" s="297"/>
      <c r="P41" s="385"/>
    </row>
    <row r="42" spans="2:21" ht="18.75" customHeight="1" thickBot="1">
      <c r="B42" s="158" t="s">
        <v>45</v>
      </c>
      <c r="C42" s="159" t="s">
        <v>46</v>
      </c>
      <c r="D42" s="160"/>
      <c r="E42" s="160"/>
      <c r="F42" s="161"/>
      <c r="G42" s="281"/>
      <c r="I42" s="300" t="s">
        <v>32</v>
      </c>
      <c r="J42" s="308" t="s">
        <v>33</v>
      </c>
      <c r="M42" s="300" t="s">
        <v>32</v>
      </c>
      <c r="N42" s="308" t="s">
        <v>33</v>
      </c>
      <c r="P42" s="385"/>
    </row>
    <row r="43" spans="2:21" ht="18.75" customHeight="1">
      <c r="B43" s="162" t="s">
        <v>34</v>
      </c>
      <c r="C43" s="163" t="s">
        <v>47</v>
      </c>
      <c r="D43" s="164"/>
      <c r="E43" s="165"/>
      <c r="F43" s="166"/>
      <c r="G43" s="282"/>
      <c r="I43" s="309">
        <v>8.3299999999999999E-2</v>
      </c>
      <c r="J43" s="310">
        <f>ROUND(I43*J39,2)</f>
        <v>0</v>
      </c>
      <c r="M43" s="309">
        <v>8.3299999999999999E-2</v>
      </c>
      <c r="N43" s="310">
        <f>ROUND(M43*N39,2)</f>
        <v>0</v>
      </c>
      <c r="P43" s="385"/>
      <c r="U43" s="414"/>
    </row>
    <row r="44" spans="2:21" ht="18.75" customHeight="1" thickBot="1">
      <c r="B44" s="167" t="s">
        <v>11</v>
      </c>
      <c r="C44" s="168" t="s">
        <v>48</v>
      </c>
      <c r="D44" s="169"/>
      <c r="E44" s="169"/>
      <c r="F44" s="170"/>
      <c r="G44" s="282"/>
      <c r="I44" s="311"/>
      <c r="J44" s="312">
        <f>ROUND(I44*J39,2)</f>
        <v>0</v>
      </c>
      <c r="M44" s="311"/>
      <c r="N44" s="312">
        <f>ROUND(M44*N39,2)</f>
        <v>0</v>
      </c>
      <c r="P44" s="385"/>
    </row>
    <row r="45" spans="2:21" ht="18.75" customHeight="1" thickBot="1">
      <c r="B45" s="171"/>
      <c r="C45" s="172" t="s">
        <v>42</v>
      </c>
      <c r="D45" s="172"/>
      <c r="E45" s="172"/>
      <c r="F45" s="173"/>
      <c r="G45" s="186"/>
      <c r="I45" s="313">
        <f>SUM(I43:I44)</f>
        <v>8.3299999999999999E-2</v>
      </c>
      <c r="J45" s="314">
        <f>SUM(J43:J44)</f>
        <v>0</v>
      </c>
      <c r="M45" s="313">
        <f>SUM(M43:M44)</f>
        <v>8.3299999999999999E-2</v>
      </c>
      <c r="N45" s="314">
        <f>SUM(N43:N44)</f>
        <v>0</v>
      </c>
      <c r="P45" s="385"/>
    </row>
    <row r="46" spans="2:21" ht="18.75" customHeight="1" thickBot="1">
      <c r="B46" s="136"/>
      <c r="C46" s="153"/>
      <c r="D46" s="153"/>
      <c r="E46" s="153"/>
      <c r="F46" s="153"/>
      <c r="G46" s="153"/>
      <c r="I46" s="306"/>
      <c r="J46" s="307"/>
      <c r="M46" s="306"/>
      <c r="N46" s="307"/>
      <c r="P46" s="385"/>
    </row>
    <row r="47" spans="2:21" ht="18.75" customHeight="1" thickBot="1">
      <c r="B47" s="158" t="s">
        <v>49</v>
      </c>
      <c r="C47" s="176" t="s">
        <v>50</v>
      </c>
      <c r="D47" s="160"/>
      <c r="E47" s="160"/>
      <c r="F47" s="161"/>
      <c r="G47" s="281"/>
      <c r="I47" s="300" t="s">
        <v>32</v>
      </c>
      <c r="J47" s="308" t="s">
        <v>33</v>
      </c>
      <c r="M47" s="300" t="s">
        <v>32</v>
      </c>
      <c r="N47" s="308" t="s">
        <v>33</v>
      </c>
      <c r="P47" s="385"/>
    </row>
    <row r="48" spans="2:21" ht="18.75" customHeight="1">
      <c r="B48" s="177" t="s">
        <v>34</v>
      </c>
      <c r="C48" s="178" t="s">
        <v>51</v>
      </c>
      <c r="D48" s="179"/>
      <c r="E48" s="179"/>
      <c r="F48" s="180"/>
      <c r="G48" s="283"/>
      <c r="I48" s="311">
        <v>0.2</v>
      </c>
      <c r="J48" s="312">
        <f>ROUND(I48*(J39+J45),3)</f>
        <v>0</v>
      </c>
      <c r="M48" s="311">
        <v>0.2</v>
      </c>
      <c r="N48" s="312">
        <f>ROUND(M48*(N39+N45),3)</f>
        <v>0</v>
      </c>
      <c r="P48" s="385"/>
    </row>
    <row r="49" spans="2:16" ht="18.75" customHeight="1">
      <c r="B49" s="177" t="s">
        <v>11</v>
      </c>
      <c r="C49" s="178" t="s">
        <v>52</v>
      </c>
      <c r="D49" s="179"/>
      <c r="E49" s="179"/>
      <c r="F49" s="180"/>
      <c r="G49" s="283"/>
      <c r="I49" s="311">
        <v>2.5000000000000001E-2</v>
      </c>
      <c r="J49" s="312">
        <f>ROUND(I49*(J39+J45),3)</f>
        <v>0</v>
      </c>
      <c r="M49" s="311">
        <v>2.5000000000000001E-2</v>
      </c>
      <c r="N49" s="312">
        <f>ROUND(M49*(N39+N45),3)</f>
        <v>0</v>
      </c>
      <c r="P49" s="385"/>
    </row>
    <row r="50" spans="2:16" ht="18.75" customHeight="1">
      <c r="B50" s="177" t="s">
        <v>13</v>
      </c>
      <c r="C50" s="178" t="s">
        <v>53</v>
      </c>
      <c r="D50" s="179"/>
      <c r="E50" s="179"/>
      <c r="F50" s="180"/>
      <c r="G50" s="283"/>
      <c r="I50" s="311"/>
      <c r="J50" s="312">
        <f>ROUND(I50*(J39+J45),3)</f>
        <v>0</v>
      </c>
      <c r="M50" s="311"/>
      <c r="N50" s="312">
        <f>ROUND(M50*(N39+N45),3)</f>
        <v>0</v>
      </c>
      <c r="P50" s="385"/>
    </row>
    <row r="51" spans="2:16" ht="18.75" customHeight="1">
      <c r="B51" s="177" t="s">
        <v>15</v>
      </c>
      <c r="C51" s="178" t="s">
        <v>54</v>
      </c>
      <c r="D51" s="179"/>
      <c r="E51" s="179"/>
      <c r="F51" s="180"/>
      <c r="G51" s="283"/>
      <c r="I51" s="315">
        <v>1.4999999999999999E-2</v>
      </c>
      <c r="J51" s="312">
        <f>ROUND(I51*(J39+J45),3)</f>
        <v>0</v>
      </c>
      <c r="M51" s="315">
        <v>1.4999999999999999E-2</v>
      </c>
      <c r="N51" s="312">
        <f>ROUND(M51*(N39+N45),3)</f>
        <v>0</v>
      </c>
      <c r="P51" s="385"/>
    </row>
    <row r="52" spans="2:16" ht="18.75" customHeight="1">
      <c r="B52" s="177" t="s">
        <v>20</v>
      </c>
      <c r="C52" s="178" t="s">
        <v>55</v>
      </c>
      <c r="D52" s="179"/>
      <c r="E52" s="179"/>
      <c r="F52" s="180"/>
      <c r="G52" s="283"/>
      <c r="I52" s="311">
        <v>0.01</v>
      </c>
      <c r="J52" s="312">
        <f>ROUND(I52*(J39+J45),3)</f>
        <v>0</v>
      </c>
      <c r="M52" s="311">
        <v>0.01</v>
      </c>
      <c r="N52" s="312">
        <f>ROUND(M52*(N39+N45),3)</f>
        <v>0</v>
      </c>
      <c r="P52" s="385"/>
    </row>
    <row r="53" spans="2:16" ht="18.75" customHeight="1">
      <c r="B53" s="177" t="s">
        <v>18</v>
      </c>
      <c r="C53" s="178" t="s">
        <v>56</v>
      </c>
      <c r="D53" s="179"/>
      <c r="E53" s="179"/>
      <c r="F53" s="180"/>
      <c r="G53" s="283"/>
      <c r="I53" s="311">
        <v>6.0000000000000001E-3</v>
      </c>
      <c r="J53" s="312">
        <f>ROUND(I53*(J39+J45),3)</f>
        <v>0</v>
      </c>
      <c r="M53" s="311">
        <v>6.0000000000000001E-3</v>
      </c>
      <c r="N53" s="312">
        <f>ROUND(M53*(N39+N45),3)</f>
        <v>0</v>
      </c>
      <c r="P53" s="385"/>
    </row>
    <row r="54" spans="2:16" ht="18.75" customHeight="1">
      <c r="B54" s="177" t="s">
        <v>41</v>
      </c>
      <c r="C54" s="178" t="s">
        <v>57</v>
      </c>
      <c r="D54" s="179"/>
      <c r="E54" s="179"/>
      <c r="F54" s="180"/>
      <c r="G54" s="283"/>
      <c r="I54" s="311">
        <v>2E-3</v>
      </c>
      <c r="J54" s="312">
        <f>ROUND(I54*(J39+J45),3)</f>
        <v>0</v>
      </c>
      <c r="M54" s="311">
        <v>2E-3</v>
      </c>
      <c r="N54" s="312">
        <f>ROUND(M54*(N39+N45),3)</f>
        <v>0</v>
      </c>
      <c r="P54" s="385"/>
    </row>
    <row r="55" spans="2:16" ht="18.75" customHeight="1" thickBot="1">
      <c r="B55" s="177" t="s">
        <v>58</v>
      </c>
      <c r="C55" s="178" t="s">
        <v>59</v>
      </c>
      <c r="D55" s="179"/>
      <c r="E55" s="179"/>
      <c r="F55" s="180"/>
      <c r="G55" s="283"/>
      <c r="I55" s="311">
        <v>0.08</v>
      </c>
      <c r="J55" s="312">
        <f>ROUND(I55*(J39+J45),3)</f>
        <v>0</v>
      </c>
      <c r="M55" s="311">
        <v>0.08</v>
      </c>
      <c r="N55" s="312">
        <f>ROUND(M55*(N39+N45),3)</f>
        <v>0</v>
      </c>
      <c r="P55" s="385"/>
    </row>
    <row r="56" spans="2:16" ht="18.75" customHeight="1" thickBot="1">
      <c r="B56" s="171"/>
      <c r="C56" s="181" t="s">
        <v>60</v>
      </c>
      <c r="D56" s="172"/>
      <c r="E56" s="172"/>
      <c r="F56" s="173"/>
      <c r="G56" s="186"/>
      <c r="I56" s="316">
        <f>SUM(I48:I55)</f>
        <v>0.33800000000000002</v>
      </c>
      <c r="J56" s="314">
        <f>SUM(J48:J55)</f>
        <v>0</v>
      </c>
      <c r="M56" s="316">
        <f>SUM(M48:M55)</f>
        <v>0.33800000000000002</v>
      </c>
      <c r="N56" s="314">
        <f>SUM(N48:N55)</f>
        <v>0</v>
      </c>
      <c r="P56" s="385"/>
    </row>
    <row r="57" spans="2:16" ht="18.75" customHeight="1" thickBot="1">
      <c r="B57" s="185"/>
      <c r="C57" s="186"/>
      <c r="D57" s="186"/>
      <c r="E57" s="186"/>
      <c r="F57" s="186"/>
      <c r="G57" s="186"/>
      <c r="I57" s="298"/>
      <c r="J57" s="299"/>
      <c r="M57" s="298"/>
      <c r="N57" s="299"/>
      <c r="P57" s="385"/>
    </row>
    <row r="58" spans="2:16" ht="18.75" customHeight="1" thickBot="1">
      <c r="B58" s="158" t="s">
        <v>61</v>
      </c>
      <c r="C58" s="365" t="s">
        <v>62</v>
      </c>
      <c r="D58" s="187"/>
      <c r="E58" s="187"/>
      <c r="F58" s="188"/>
      <c r="G58" s="281"/>
      <c r="H58" s="326"/>
      <c r="I58" s="236" t="s">
        <v>63</v>
      </c>
      <c r="J58" s="317" t="s">
        <v>64</v>
      </c>
      <c r="L58" s="110"/>
      <c r="M58" s="236" t="s">
        <v>63</v>
      </c>
      <c r="N58" s="317" t="s">
        <v>64</v>
      </c>
      <c r="P58" s="385"/>
    </row>
    <row r="59" spans="2:16" ht="18.75" customHeight="1">
      <c r="B59" s="378" t="s">
        <v>34</v>
      </c>
      <c r="C59" s="380" t="s">
        <v>173</v>
      </c>
      <c r="D59" s="381"/>
      <c r="E59" s="382"/>
      <c r="F59" s="383"/>
      <c r="G59" s="284"/>
      <c r="H59" s="288">
        <v>15.21</v>
      </c>
      <c r="I59" s="406"/>
      <c r="J59" s="407">
        <f>ROUND(IF(((I59*H59*2)-(6%*I25))&lt;0,0,(I59*H59*2)-(6%*I25)),2)</f>
        <v>0</v>
      </c>
      <c r="L59" s="384">
        <v>15.21</v>
      </c>
      <c r="M59" s="417"/>
      <c r="N59" s="407">
        <f>ROUND(IF(((M59*L59*2)-(6%*M25))&lt;0,0,(M59*L59*2)-(6%*M25)),2)</f>
        <v>0</v>
      </c>
      <c r="P59" s="385"/>
    </row>
    <row r="60" spans="2:16" ht="18.75" customHeight="1" thickBot="1">
      <c r="B60" s="378" t="s">
        <v>11</v>
      </c>
      <c r="C60" s="191" t="s">
        <v>66</v>
      </c>
      <c r="D60" s="190"/>
      <c r="E60" s="189"/>
      <c r="F60" s="192"/>
      <c r="G60" s="284"/>
      <c r="H60" s="289">
        <v>15.21</v>
      </c>
      <c r="I60" s="406"/>
      <c r="J60" s="407">
        <f>ROUND((I60*H60*0.9),2)</f>
        <v>0</v>
      </c>
      <c r="L60" s="289">
        <v>15.21</v>
      </c>
      <c r="M60" s="406"/>
      <c r="N60" s="407">
        <f>ROUND((M60*L60*0.9),2)</f>
        <v>0</v>
      </c>
      <c r="P60" s="385"/>
    </row>
    <row r="61" spans="2:16" ht="18.75" customHeight="1">
      <c r="B61" s="167" t="s">
        <v>13</v>
      </c>
      <c r="C61" s="168" t="s">
        <v>67</v>
      </c>
      <c r="D61" s="179"/>
      <c r="E61" s="179"/>
      <c r="F61" s="180"/>
      <c r="G61" s="283"/>
      <c r="I61" s="408"/>
      <c r="J61" s="397"/>
      <c r="L61" s="79"/>
      <c r="M61" s="408"/>
      <c r="N61" s="397"/>
      <c r="P61" s="385"/>
    </row>
    <row r="62" spans="2:16" ht="18.75" customHeight="1">
      <c r="B62" s="167" t="s">
        <v>15</v>
      </c>
      <c r="C62" s="168" t="s">
        <v>68</v>
      </c>
      <c r="D62" s="179"/>
      <c r="E62" s="179"/>
      <c r="F62" s="180"/>
      <c r="G62" s="283"/>
      <c r="I62" s="408"/>
      <c r="J62" s="397"/>
      <c r="L62" s="79"/>
      <c r="M62" s="408"/>
      <c r="N62" s="397"/>
      <c r="P62" s="385"/>
    </row>
    <row r="63" spans="2:16" ht="18.75" customHeight="1">
      <c r="B63" s="167" t="s">
        <v>69</v>
      </c>
      <c r="C63" s="168" t="s">
        <v>70</v>
      </c>
      <c r="D63" s="179"/>
      <c r="E63" s="179"/>
      <c r="F63" s="180"/>
      <c r="G63" s="283"/>
      <c r="I63" s="408"/>
      <c r="J63" s="397"/>
      <c r="L63" s="79"/>
      <c r="M63" s="408"/>
      <c r="N63" s="397"/>
      <c r="P63" s="385"/>
    </row>
    <row r="64" spans="2:16" ht="18.75" customHeight="1">
      <c r="B64" s="167" t="s">
        <v>18</v>
      </c>
      <c r="C64" s="168" t="s">
        <v>71</v>
      </c>
      <c r="D64" s="179"/>
      <c r="E64" s="179"/>
      <c r="F64" s="180"/>
      <c r="G64" s="283"/>
      <c r="I64" s="408"/>
      <c r="J64" s="397"/>
      <c r="L64" s="79"/>
      <c r="M64" s="408"/>
      <c r="N64" s="397"/>
      <c r="P64" s="385"/>
    </row>
    <row r="65" spans="2:16" ht="18.75" customHeight="1" thickBot="1">
      <c r="B65" s="167" t="s">
        <v>41</v>
      </c>
      <c r="C65" s="193" t="s">
        <v>72</v>
      </c>
      <c r="D65" s="194"/>
      <c r="E65" s="194"/>
      <c r="F65" s="195"/>
      <c r="G65" s="283"/>
      <c r="I65" s="408"/>
      <c r="J65" s="418"/>
      <c r="L65" s="79"/>
      <c r="M65" s="408"/>
      <c r="N65" s="418"/>
      <c r="P65" s="385"/>
    </row>
    <row r="66" spans="2:16" ht="18.75" customHeight="1" thickBot="1">
      <c r="B66" s="171"/>
      <c r="C66" s="379" t="s">
        <v>60</v>
      </c>
      <c r="D66" s="367"/>
      <c r="E66" s="367"/>
      <c r="F66" s="368"/>
      <c r="G66" s="186"/>
      <c r="I66" s="314"/>
      <c r="J66" s="318">
        <f>SUM(J59:J65)</f>
        <v>0</v>
      </c>
      <c r="L66" s="110"/>
      <c r="M66" s="314"/>
      <c r="N66" s="318">
        <f>SUM(N59:N65)</f>
        <v>0</v>
      </c>
      <c r="P66" s="385"/>
    </row>
    <row r="67" spans="2:16" ht="18.75" customHeight="1" thickBot="1">
      <c r="B67" s="185"/>
      <c r="C67" s="186"/>
      <c r="D67" s="186"/>
      <c r="E67" s="186"/>
      <c r="F67" s="186"/>
      <c r="G67" s="186"/>
      <c r="I67" s="297"/>
      <c r="J67" s="297"/>
      <c r="L67" s="110"/>
      <c r="M67" s="297"/>
      <c r="N67" s="297"/>
      <c r="P67" s="385"/>
    </row>
    <row r="68" spans="2:16" ht="18.75" customHeight="1" thickBot="1">
      <c r="B68" s="204" t="s">
        <v>73</v>
      </c>
      <c r="C68" s="203"/>
      <c r="D68" s="203"/>
      <c r="E68" s="203"/>
      <c r="F68" s="202"/>
      <c r="G68" s="285"/>
      <c r="I68" s="297"/>
      <c r="J68" s="297"/>
      <c r="M68" s="297"/>
      <c r="N68" s="297"/>
      <c r="P68" s="385"/>
    </row>
    <row r="69" spans="2:16" ht="18.75" customHeight="1" thickBot="1">
      <c r="B69" s="201">
        <v>2</v>
      </c>
      <c r="C69" s="187" t="s">
        <v>44</v>
      </c>
      <c r="D69" s="187"/>
      <c r="E69" s="187"/>
      <c r="F69" s="188"/>
      <c r="G69" s="281"/>
      <c r="I69" s="300" t="s">
        <v>32</v>
      </c>
      <c r="J69" s="308" t="s">
        <v>33</v>
      </c>
      <c r="L69" s="110"/>
      <c r="M69" s="300" t="s">
        <v>32</v>
      </c>
      <c r="N69" s="308" t="s">
        <v>33</v>
      </c>
      <c r="P69" s="385"/>
    </row>
    <row r="70" spans="2:16" ht="18.75" customHeight="1">
      <c r="B70" s="200" t="s">
        <v>74</v>
      </c>
      <c r="C70" s="199" t="str">
        <f>C42</f>
        <v>13º Salário, Férias e Adicional de Férias</v>
      </c>
      <c r="D70" s="198"/>
      <c r="E70" s="198"/>
      <c r="F70" s="197"/>
      <c r="G70" s="283"/>
      <c r="I70" s="309">
        <f>I45</f>
        <v>8.3299999999999999E-2</v>
      </c>
      <c r="J70" s="310">
        <f>ROUND(J45,2)</f>
        <v>0</v>
      </c>
      <c r="L70" s="110"/>
      <c r="M70" s="309">
        <f>M45</f>
        <v>8.3299999999999999E-2</v>
      </c>
      <c r="N70" s="310">
        <f>ROUND(N45,2)</f>
        <v>0</v>
      </c>
      <c r="P70" s="385"/>
    </row>
    <row r="71" spans="2:16" ht="18.75" customHeight="1">
      <c r="B71" s="177" t="s">
        <v>75</v>
      </c>
      <c r="C71" s="178" t="str">
        <f>C47</f>
        <v>Encargos Previdenciários (GPS), Fundo de Garantia por Tempo de Serviço (FGTS) e outras contribuições</v>
      </c>
      <c r="D71" s="179"/>
      <c r="E71" s="179"/>
      <c r="F71" s="180"/>
      <c r="G71" s="283"/>
      <c r="I71" s="311">
        <f>I56</f>
        <v>0.33800000000000002</v>
      </c>
      <c r="J71" s="312">
        <f>ROUND(J56,2)</f>
        <v>0</v>
      </c>
      <c r="L71" s="110"/>
      <c r="M71" s="311">
        <f>M56</f>
        <v>0.33800000000000002</v>
      </c>
      <c r="N71" s="312">
        <f>ROUND(N56,2)</f>
        <v>0</v>
      </c>
      <c r="P71" s="385"/>
    </row>
    <row r="72" spans="2:16" ht="18.75" customHeight="1" thickBot="1">
      <c r="B72" s="177" t="s">
        <v>76</v>
      </c>
      <c r="C72" s="178" t="str">
        <f>C58</f>
        <v>Benefícios Mensais e Diários</v>
      </c>
      <c r="D72" s="179"/>
      <c r="E72" s="179"/>
      <c r="F72" s="180"/>
      <c r="G72" s="283"/>
      <c r="I72" s="311"/>
      <c r="J72" s="312">
        <f>ROUND(J66,2)</f>
        <v>0</v>
      </c>
      <c r="L72" s="110"/>
      <c r="M72" s="311"/>
      <c r="N72" s="312">
        <f>ROUND(N66,2)</f>
        <v>0</v>
      </c>
      <c r="P72" s="385"/>
    </row>
    <row r="73" spans="2:16" ht="18.75" customHeight="1" thickBot="1">
      <c r="B73" s="171"/>
      <c r="C73" s="172" t="s">
        <v>42</v>
      </c>
      <c r="D73" s="172"/>
      <c r="E73" s="172"/>
      <c r="F73" s="173"/>
      <c r="G73" s="186"/>
      <c r="I73" s="313"/>
      <c r="J73" s="314">
        <f>SUM(J70:J72)</f>
        <v>0</v>
      </c>
      <c r="L73" s="110"/>
      <c r="M73" s="313"/>
      <c r="N73" s="314">
        <f>SUM(N70:N72)</f>
        <v>0</v>
      </c>
      <c r="P73" s="385"/>
    </row>
    <row r="74" spans="2:16" ht="18.75" customHeight="1" thickBot="1">
      <c r="B74" s="185"/>
      <c r="C74" s="186"/>
      <c r="D74" s="186"/>
      <c r="E74" s="186"/>
      <c r="F74" s="186"/>
      <c r="G74" s="186"/>
      <c r="I74" s="298"/>
      <c r="J74" s="299"/>
      <c r="M74" s="298"/>
      <c r="N74" s="299"/>
      <c r="P74" s="385"/>
    </row>
    <row r="75" spans="2:16" ht="18.75" customHeight="1" thickBot="1">
      <c r="B75" s="154" t="s">
        <v>77</v>
      </c>
      <c r="C75" s="205" t="s">
        <v>78</v>
      </c>
      <c r="D75" s="206"/>
      <c r="E75" s="206"/>
      <c r="F75" s="207"/>
      <c r="G75" s="286"/>
      <c r="I75" s="298"/>
      <c r="J75" s="299"/>
      <c r="M75" s="298"/>
      <c r="N75" s="299"/>
      <c r="P75" s="385"/>
    </row>
    <row r="76" spans="2:16" ht="18.75" customHeight="1" thickBot="1">
      <c r="B76" s="208">
        <v>3</v>
      </c>
      <c r="C76" s="160" t="s">
        <v>79</v>
      </c>
      <c r="D76" s="160"/>
      <c r="E76" s="160"/>
      <c r="F76" s="161"/>
      <c r="G76" s="281"/>
      <c r="I76" s="300" t="s">
        <v>32</v>
      </c>
      <c r="J76" s="308" t="s">
        <v>33</v>
      </c>
      <c r="M76" s="300" t="s">
        <v>32</v>
      </c>
      <c r="N76" s="308" t="s">
        <v>33</v>
      </c>
      <c r="P76" s="385"/>
    </row>
    <row r="77" spans="2:16" ht="18.75" customHeight="1">
      <c r="B77" s="200" t="s">
        <v>34</v>
      </c>
      <c r="C77" s="163" t="s">
        <v>80</v>
      </c>
      <c r="D77" s="199"/>
      <c r="E77" s="199"/>
      <c r="F77" s="197"/>
      <c r="G77" s="283"/>
      <c r="I77" s="409"/>
      <c r="J77" s="410">
        <f>ROUND(I77*J39,2)</f>
        <v>0</v>
      </c>
      <c r="M77" s="409"/>
      <c r="N77" s="410">
        <f>ROUND(M77*N39,2)</f>
        <v>0</v>
      </c>
      <c r="P77" s="385"/>
    </row>
    <row r="78" spans="2:16" ht="18.75" customHeight="1">
      <c r="B78" s="177" t="s">
        <v>11</v>
      </c>
      <c r="C78" s="168" t="s">
        <v>81</v>
      </c>
      <c r="D78" s="178"/>
      <c r="E78" s="178"/>
      <c r="F78" s="180"/>
      <c r="G78" s="283"/>
      <c r="I78" s="399"/>
      <c r="J78" s="397">
        <f>ROUND(I78*J39,2)</f>
        <v>0</v>
      </c>
      <c r="M78" s="399"/>
      <c r="N78" s="397">
        <f>ROUND(M78*N39,2)</f>
        <v>0</v>
      </c>
      <c r="P78" s="385"/>
    </row>
    <row r="79" spans="2:16" ht="18.75" customHeight="1">
      <c r="B79" s="177" t="s">
        <v>13</v>
      </c>
      <c r="C79" s="168" t="s">
        <v>82</v>
      </c>
      <c r="D79" s="178"/>
      <c r="E79" s="178"/>
      <c r="F79" s="180"/>
      <c r="G79" s="283"/>
      <c r="I79" s="411"/>
      <c r="J79" s="397">
        <f>ROUND(I79*J39,2)</f>
        <v>0</v>
      </c>
      <c r="M79" s="411"/>
      <c r="N79" s="397">
        <f>ROUND(M79*N39,2)</f>
        <v>0</v>
      </c>
      <c r="P79" s="385"/>
    </row>
    <row r="80" spans="2:16" ht="18.75" customHeight="1">
      <c r="B80" s="177" t="s">
        <v>15</v>
      </c>
      <c r="C80" s="168" t="s">
        <v>83</v>
      </c>
      <c r="D80" s="178"/>
      <c r="E80" s="178"/>
      <c r="F80" s="180"/>
      <c r="G80" s="283"/>
      <c r="I80" s="399"/>
      <c r="J80" s="397">
        <f>ROUND(I80*J39,2)</f>
        <v>0</v>
      </c>
      <c r="M80" s="399"/>
      <c r="N80" s="397">
        <f>ROUND(M80*N39,2)</f>
        <v>0</v>
      </c>
      <c r="P80" s="385"/>
    </row>
    <row r="81" spans="2:18" ht="18.75" customHeight="1">
      <c r="B81" s="177" t="s">
        <v>20</v>
      </c>
      <c r="C81" s="168" t="s">
        <v>84</v>
      </c>
      <c r="D81" s="178"/>
      <c r="E81" s="178"/>
      <c r="F81" s="180"/>
      <c r="G81" s="283"/>
      <c r="I81" s="303">
        <f>I80*I56</f>
        <v>0</v>
      </c>
      <c r="J81" s="312">
        <f>ROUND(I81*J39,2)</f>
        <v>0</v>
      </c>
      <c r="M81" s="375">
        <f>M80*M66</f>
        <v>0</v>
      </c>
      <c r="N81" s="312">
        <f>ROUND(M81*N39,2)</f>
        <v>0</v>
      </c>
      <c r="P81" s="385"/>
    </row>
    <row r="82" spans="2:18" ht="18.75" customHeight="1" thickBot="1">
      <c r="B82" s="209" t="s">
        <v>18</v>
      </c>
      <c r="C82" s="168" t="s">
        <v>85</v>
      </c>
      <c r="D82" s="210"/>
      <c r="E82" s="210"/>
      <c r="F82" s="195"/>
      <c r="G82" s="283"/>
      <c r="I82" s="319">
        <f>I80*I79</f>
        <v>0</v>
      </c>
      <c r="J82" s="312">
        <f>ROUND(I82*J39,2)</f>
        <v>0</v>
      </c>
      <c r="M82" s="319">
        <f>M80*M79</f>
        <v>0</v>
      </c>
      <c r="N82" s="312">
        <f>ROUND(M82*N39,2)</f>
        <v>0</v>
      </c>
      <c r="P82" s="385"/>
    </row>
    <row r="83" spans="2:18" ht="18.75" customHeight="1" thickBot="1">
      <c r="B83" s="171"/>
      <c r="C83" s="172" t="s">
        <v>42</v>
      </c>
      <c r="D83" s="172"/>
      <c r="E83" s="172"/>
      <c r="F83" s="173"/>
      <c r="G83" s="186"/>
      <c r="I83" s="313">
        <f>SUM(I77:I82)</f>
        <v>0</v>
      </c>
      <c r="J83" s="314">
        <f>SUM(J77:J82)</f>
        <v>0</v>
      </c>
      <c r="M83" s="313">
        <f>SUM(M77:M82)</f>
        <v>0</v>
      </c>
      <c r="N83" s="314">
        <f>SUM(N77:N82)</f>
        <v>0</v>
      </c>
      <c r="P83" s="385"/>
    </row>
    <row r="84" spans="2:18" ht="18.75" customHeight="1" thickBot="1">
      <c r="B84" s="185"/>
      <c r="C84" s="186"/>
      <c r="D84" s="186"/>
      <c r="E84" s="186"/>
      <c r="F84" s="186"/>
      <c r="G84" s="186"/>
      <c r="I84" s="298"/>
      <c r="J84" s="299"/>
      <c r="M84" s="298"/>
      <c r="N84" s="299"/>
      <c r="P84" s="385"/>
    </row>
    <row r="85" spans="2:18" ht="18.75" customHeight="1" thickBot="1">
      <c r="B85" s="154" t="s">
        <v>86</v>
      </c>
      <c r="C85" s="205" t="s">
        <v>87</v>
      </c>
      <c r="D85" s="211"/>
      <c r="E85" s="211"/>
      <c r="F85" s="212"/>
      <c r="G85" s="280"/>
      <c r="I85" s="298"/>
      <c r="J85" s="299"/>
      <c r="M85" s="298"/>
      <c r="N85" s="299"/>
      <c r="P85" s="385"/>
    </row>
    <row r="86" spans="2:18" ht="18.75" customHeight="1" thickBot="1">
      <c r="B86" s="364" t="s">
        <v>88</v>
      </c>
      <c r="C86" s="365" t="s">
        <v>89</v>
      </c>
      <c r="D86" s="187"/>
      <c r="E86" s="187"/>
      <c r="F86" s="188"/>
      <c r="G86" s="281"/>
      <c r="I86" s="369" t="s">
        <v>32</v>
      </c>
      <c r="J86" s="354" t="s">
        <v>33</v>
      </c>
      <c r="M86" s="369" t="s">
        <v>32</v>
      </c>
      <c r="N86" s="354" t="s">
        <v>33</v>
      </c>
      <c r="P86" s="385"/>
    </row>
    <row r="87" spans="2:18" ht="18.75" customHeight="1">
      <c r="B87" s="200" t="s">
        <v>34</v>
      </c>
      <c r="C87" s="199" t="s">
        <v>90</v>
      </c>
      <c r="D87" s="198"/>
      <c r="E87" s="198"/>
      <c r="F87" s="197"/>
      <c r="G87" s="283"/>
      <c r="I87" s="370"/>
      <c r="J87" s="371">
        <f>ROUND(I87*J39,2)</f>
        <v>0</v>
      </c>
      <c r="M87" s="370"/>
      <c r="N87" s="371">
        <f>M87*N39</f>
        <v>0</v>
      </c>
      <c r="P87" s="386"/>
      <c r="R87" s="386"/>
    </row>
    <row r="88" spans="2:18" ht="18.75" customHeight="1">
      <c r="B88" s="177" t="s">
        <v>11</v>
      </c>
      <c r="C88" s="178" t="s">
        <v>91</v>
      </c>
      <c r="D88" s="179"/>
      <c r="E88" s="179"/>
      <c r="F88" s="180"/>
      <c r="G88" s="283"/>
      <c r="I88" s="412"/>
      <c r="J88" s="372">
        <f>ROUND(I88*J39,2)</f>
        <v>0</v>
      </c>
      <c r="M88" s="370"/>
      <c r="N88" s="372">
        <f>ROUND(M88*N39,2)</f>
        <v>0</v>
      </c>
      <c r="P88" s="385"/>
    </row>
    <row r="89" spans="2:18" ht="18.75" customHeight="1">
      <c r="B89" s="177" t="s">
        <v>13</v>
      </c>
      <c r="C89" s="178" t="s">
        <v>92</v>
      </c>
      <c r="D89" s="179"/>
      <c r="E89" s="179"/>
      <c r="F89" s="180"/>
      <c r="G89" s="283"/>
      <c r="I89" s="412"/>
      <c r="J89" s="372">
        <f>ROUND(I89*J39,2)</f>
        <v>0</v>
      </c>
      <c r="M89" s="370"/>
      <c r="N89" s="372">
        <f>ROUND(M89*N39,2)</f>
        <v>0</v>
      </c>
      <c r="P89" s="385"/>
    </row>
    <row r="90" spans="2:18" ht="18.75" customHeight="1">
      <c r="B90" s="177" t="s">
        <v>15</v>
      </c>
      <c r="C90" s="168" t="s">
        <v>93</v>
      </c>
      <c r="D90" s="179"/>
      <c r="E90" s="179"/>
      <c r="F90" s="180"/>
      <c r="G90" s="283"/>
      <c r="I90" s="412"/>
      <c r="J90" s="372">
        <f>ROUND(I90*J39,2)</f>
        <v>0</v>
      </c>
      <c r="M90" s="370"/>
      <c r="N90" s="372">
        <f>ROUND(M90*N39,2)</f>
        <v>0</v>
      </c>
      <c r="P90" s="385"/>
    </row>
    <row r="91" spans="2:18" ht="18.75" customHeight="1">
      <c r="B91" s="167" t="s">
        <v>20</v>
      </c>
      <c r="C91" s="168" t="s">
        <v>94</v>
      </c>
      <c r="D91" s="179"/>
      <c r="E91" s="179"/>
      <c r="F91" s="180"/>
      <c r="G91" s="283"/>
      <c r="I91" s="412"/>
      <c r="J91" s="372">
        <f>ROUND(I91*J39,2)</f>
        <v>0</v>
      </c>
      <c r="M91" s="370"/>
      <c r="N91" s="372">
        <f>ROUND(M91*N39,2)</f>
        <v>0</v>
      </c>
      <c r="P91" s="385"/>
    </row>
    <row r="92" spans="2:18" ht="18.75" customHeight="1" thickBot="1">
      <c r="B92" s="209" t="s">
        <v>18</v>
      </c>
      <c r="C92" s="420" t="s">
        <v>95</v>
      </c>
      <c r="D92" s="194"/>
      <c r="E92" s="194"/>
      <c r="F92" s="195"/>
      <c r="G92" s="283"/>
      <c r="I92" s="413"/>
      <c r="J92" s="373">
        <f>ROUND(I92*J39,2)</f>
        <v>0</v>
      </c>
      <c r="M92" s="419"/>
      <c r="N92" s="373">
        <f>ROUND(M92*N39,2)</f>
        <v>0</v>
      </c>
      <c r="P92" s="385"/>
    </row>
    <row r="93" spans="2:18" ht="18.75" customHeight="1" thickBot="1">
      <c r="B93" s="366"/>
      <c r="C93" s="367" t="s">
        <v>42</v>
      </c>
      <c r="D93" s="367"/>
      <c r="E93" s="367"/>
      <c r="F93" s="368"/>
      <c r="G93" s="186"/>
      <c r="I93" s="374">
        <f>SUM(I88:I92)</f>
        <v>0</v>
      </c>
      <c r="J93" s="318">
        <f>SUM(J87:J92)</f>
        <v>0</v>
      </c>
      <c r="M93" s="374">
        <f>SUM(M87:M92)</f>
        <v>0</v>
      </c>
      <c r="N93" s="318">
        <f>SUM(N87:N92)</f>
        <v>0</v>
      </c>
      <c r="P93" s="385"/>
    </row>
    <row r="94" spans="2:18" ht="18.75" customHeight="1" thickBot="1">
      <c r="B94" s="185"/>
      <c r="C94" s="186"/>
      <c r="D94" s="186"/>
      <c r="E94" s="186"/>
      <c r="F94" s="186"/>
      <c r="G94" s="186"/>
      <c r="I94" s="298"/>
      <c r="J94" s="299"/>
      <c r="M94" s="298"/>
      <c r="N94" s="299"/>
      <c r="P94" s="385"/>
    </row>
    <row r="95" spans="2:18" ht="18.75" customHeight="1" thickBot="1">
      <c r="B95" s="158" t="s">
        <v>96</v>
      </c>
      <c r="C95" s="469" t="s">
        <v>97</v>
      </c>
      <c r="D95" s="470"/>
      <c r="E95" s="470"/>
      <c r="F95" s="471"/>
      <c r="G95" s="281"/>
      <c r="I95" s="300" t="s">
        <v>32</v>
      </c>
      <c r="J95" s="301" t="s">
        <v>98</v>
      </c>
      <c r="M95" s="300" t="s">
        <v>32</v>
      </c>
      <c r="N95" s="301" t="s">
        <v>98</v>
      </c>
      <c r="P95" s="385"/>
    </row>
    <row r="96" spans="2:18" ht="18.75" customHeight="1" thickBot="1">
      <c r="B96" s="177" t="s">
        <v>34</v>
      </c>
      <c r="C96" s="199" t="s">
        <v>99</v>
      </c>
      <c r="D96" s="215"/>
      <c r="E96" s="179"/>
      <c r="F96" s="180"/>
      <c r="G96" s="283"/>
      <c r="I96" s="302"/>
      <c r="J96" s="320">
        <f>(J32+J33)/220*(1+I96)*H60</f>
        <v>0</v>
      </c>
      <c r="M96" s="302"/>
      <c r="N96" s="320">
        <f>(N32+N33)/220*(1+M96)*L60</f>
        <v>0</v>
      </c>
      <c r="P96" s="385"/>
    </row>
    <row r="97" spans="2:16" ht="18.75" customHeight="1" thickBot="1">
      <c r="B97" s="171"/>
      <c r="C97" s="181" t="s">
        <v>60</v>
      </c>
      <c r="D97" s="172"/>
      <c r="E97" s="172"/>
      <c r="F97" s="173"/>
      <c r="G97" s="186"/>
      <c r="I97" s="321"/>
      <c r="J97" s="322">
        <f>J96</f>
        <v>0</v>
      </c>
      <c r="M97" s="321"/>
      <c r="N97" s="322">
        <f>N96</f>
        <v>0</v>
      </c>
      <c r="P97" s="385"/>
    </row>
    <row r="98" spans="2:16" ht="18.75" customHeight="1" thickBot="1">
      <c r="B98" s="185"/>
      <c r="C98" s="392" t="s">
        <v>100</v>
      </c>
      <c r="D98" s="186"/>
      <c r="E98" s="186"/>
      <c r="F98" s="186"/>
      <c r="G98" s="186"/>
      <c r="I98" s="323"/>
      <c r="J98" s="324"/>
      <c r="M98" s="323"/>
      <c r="N98" s="324"/>
      <c r="P98" s="385"/>
    </row>
    <row r="99" spans="2:16" ht="18.75" customHeight="1" thickBot="1">
      <c r="B99" s="204" t="s">
        <v>101</v>
      </c>
      <c r="C99" s="203"/>
      <c r="D99" s="203"/>
      <c r="E99" s="203"/>
      <c r="F99" s="202"/>
      <c r="G99" s="285"/>
      <c r="I99" s="297"/>
      <c r="J99" s="297"/>
      <c r="M99" s="297"/>
      <c r="N99" s="297"/>
      <c r="P99" s="385"/>
    </row>
    <row r="100" spans="2:16" ht="18.75" customHeight="1" thickBot="1">
      <c r="B100" s="201">
        <v>4</v>
      </c>
      <c r="C100" s="187" t="str">
        <f>C85</f>
        <v>Custo de Reposição do Profissional Ausente</v>
      </c>
      <c r="D100" s="187"/>
      <c r="E100" s="187"/>
      <c r="F100" s="188"/>
      <c r="G100" s="281"/>
      <c r="I100" s="300" t="s">
        <v>32</v>
      </c>
      <c r="J100" s="301" t="s">
        <v>98</v>
      </c>
      <c r="M100" s="300" t="s">
        <v>32</v>
      </c>
      <c r="N100" s="301" t="s">
        <v>98</v>
      </c>
      <c r="P100" s="385"/>
    </row>
    <row r="101" spans="2:16" ht="18.75" customHeight="1">
      <c r="B101" s="200" t="s">
        <v>102</v>
      </c>
      <c r="C101" s="199" t="str">
        <f>C86</f>
        <v>Substituto nas Ausências Legais (Redação data pela Instrução Normativa nº 7 de 2018)</v>
      </c>
      <c r="D101" s="198"/>
      <c r="E101" s="198"/>
      <c r="F101" s="197"/>
      <c r="G101" s="283"/>
      <c r="I101" s="302"/>
      <c r="J101" s="325">
        <f>J93</f>
        <v>0</v>
      </c>
      <c r="M101" s="302"/>
      <c r="N101" s="325">
        <f>N93</f>
        <v>0</v>
      </c>
      <c r="P101" s="385"/>
    </row>
    <row r="102" spans="2:16" ht="18.75" customHeight="1" thickBot="1">
      <c r="B102" s="177" t="s">
        <v>103</v>
      </c>
      <c r="C102" s="178" t="str">
        <f>C95</f>
        <v>Intervalo Intrajornada*</v>
      </c>
      <c r="D102" s="179"/>
      <c r="E102" s="179"/>
      <c r="F102" s="180"/>
      <c r="G102" s="283"/>
      <c r="I102" s="303"/>
      <c r="J102" s="325">
        <f>J97</f>
        <v>0</v>
      </c>
      <c r="M102" s="303"/>
      <c r="N102" s="325">
        <f>N97</f>
        <v>0</v>
      </c>
      <c r="P102" s="385"/>
    </row>
    <row r="103" spans="2:16" ht="18.75" customHeight="1" thickBot="1">
      <c r="B103" s="171"/>
      <c r="C103" s="172" t="s">
        <v>42</v>
      </c>
      <c r="D103" s="172"/>
      <c r="E103" s="172"/>
      <c r="F103" s="173"/>
      <c r="G103" s="186"/>
      <c r="I103" s="304"/>
      <c r="J103" s="305">
        <f>SUM(J101:J102)</f>
        <v>0</v>
      </c>
      <c r="M103" s="304"/>
      <c r="N103" s="305">
        <f>SUM(N101:N102)</f>
        <v>0</v>
      </c>
      <c r="P103" s="385"/>
    </row>
    <row r="104" spans="2:16" ht="18.75" customHeight="1" thickBot="1">
      <c r="B104" s="185"/>
      <c r="C104" s="186"/>
      <c r="D104" s="186"/>
      <c r="E104" s="186"/>
      <c r="F104" s="186"/>
      <c r="G104" s="186"/>
      <c r="I104" s="297"/>
      <c r="J104" s="297"/>
      <c r="M104" s="297"/>
      <c r="N104" s="421"/>
      <c r="P104" s="385"/>
    </row>
    <row r="105" spans="2:16" ht="18.75" customHeight="1" thickBot="1">
      <c r="B105" s="154" t="s">
        <v>104</v>
      </c>
      <c r="C105" s="205" t="s">
        <v>105</v>
      </c>
      <c r="D105" s="206"/>
      <c r="E105" s="206"/>
      <c r="F105" s="207"/>
      <c r="G105" s="286"/>
      <c r="I105" s="298"/>
      <c r="J105" s="299"/>
      <c r="M105" s="298"/>
      <c r="N105" s="299"/>
      <c r="P105" s="385"/>
    </row>
    <row r="106" spans="2:16" ht="18.75" customHeight="1" thickBot="1">
      <c r="B106" s="208">
        <v>5</v>
      </c>
      <c r="C106" s="160" t="s">
        <v>105</v>
      </c>
      <c r="D106" s="160"/>
      <c r="E106" s="160"/>
      <c r="F106" s="161"/>
      <c r="G106" s="281"/>
      <c r="I106" s="300" t="s">
        <v>32</v>
      </c>
      <c r="J106" s="301" t="s">
        <v>98</v>
      </c>
      <c r="M106" s="300" t="s">
        <v>32</v>
      </c>
      <c r="N106" s="301" t="s">
        <v>98</v>
      </c>
      <c r="P106" s="385"/>
    </row>
    <row r="107" spans="2:16" ht="18.75" customHeight="1">
      <c r="B107" s="200" t="s">
        <v>34</v>
      </c>
      <c r="C107" s="163" t="s">
        <v>106</v>
      </c>
      <c r="D107" s="199"/>
      <c r="E107" s="199"/>
      <c r="F107" s="197"/>
      <c r="G107" s="283"/>
      <c r="I107" s="302"/>
      <c r="J107" s="398"/>
      <c r="M107" s="302"/>
      <c r="N107" s="387"/>
      <c r="P107" s="416"/>
    </row>
    <row r="108" spans="2:16" ht="18.75" customHeight="1">
      <c r="B108" s="177" t="s">
        <v>11</v>
      </c>
      <c r="C108" s="168" t="s">
        <v>107</v>
      </c>
      <c r="D108" s="178"/>
      <c r="E108" s="178"/>
      <c r="F108" s="180"/>
      <c r="G108" s="283"/>
      <c r="I108" s="303"/>
      <c r="J108" s="398"/>
      <c r="M108" s="303"/>
      <c r="N108" s="387"/>
      <c r="P108" s="385"/>
    </row>
    <row r="109" spans="2:16" ht="18.75" customHeight="1">
      <c r="B109" s="177" t="s">
        <v>13</v>
      </c>
      <c r="C109" s="168" t="s">
        <v>108</v>
      </c>
      <c r="D109" s="388"/>
      <c r="E109" s="178"/>
      <c r="F109" s="180"/>
      <c r="G109" s="283"/>
      <c r="I109" s="303"/>
      <c r="J109" s="398"/>
      <c r="M109" s="303"/>
      <c r="N109" s="325"/>
      <c r="P109" s="385"/>
    </row>
    <row r="110" spans="2:16" ht="18.75" customHeight="1" thickBot="1">
      <c r="B110" s="177" t="s">
        <v>15</v>
      </c>
      <c r="C110" s="168" t="s">
        <v>109</v>
      </c>
      <c r="D110" s="178"/>
      <c r="E110" s="178"/>
      <c r="F110" s="180"/>
      <c r="G110" s="283"/>
      <c r="I110" s="303"/>
      <c r="J110" s="398"/>
      <c r="M110" s="303"/>
      <c r="N110" s="387"/>
      <c r="P110" s="385"/>
    </row>
    <row r="111" spans="2:16" ht="18.75" customHeight="1" thickBot="1">
      <c r="B111" s="171"/>
      <c r="C111" s="172" t="s">
        <v>42</v>
      </c>
      <c r="D111" s="172"/>
      <c r="E111" s="172"/>
      <c r="F111" s="173"/>
      <c r="G111" s="186"/>
      <c r="I111" s="304"/>
      <c r="J111" s="305">
        <f>SUM(J107:J110)</f>
        <v>0</v>
      </c>
      <c r="M111" s="304"/>
      <c r="N111" s="305">
        <f>SUM(N107:N110)</f>
        <v>0</v>
      </c>
      <c r="P111" s="385"/>
    </row>
    <row r="112" spans="2:16" ht="18.75" customHeight="1" thickBot="1">
      <c r="B112" s="185"/>
      <c r="C112" s="186"/>
      <c r="D112" s="186"/>
      <c r="E112" s="186"/>
      <c r="F112" s="186"/>
      <c r="G112" s="186"/>
      <c r="I112" s="298"/>
      <c r="J112" s="299"/>
      <c r="M112" s="298"/>
      <c r="N112" s="299"/>
      <c r="P112" s="385"/>
    </row>
    <row r="113" spans="2:16" ht="18.75" customHeight="1" thickBot="1">
      <c r="B113" s="154" t="s">
        <v>110</v>
      </c>
      <c r="C113" s="205" t="s">
        <v>111</v>
      </c>
      <c r="D113" s="206"/>
      <c r="E113" s="206"/>
      <c r="F113" s="207"/>
      <c r="G113" s="286"/>
      <c r="I113" s="298"/>
      <c r="J113" s="299"/>
      <c r="M113" s="298"/>
      <c r="N113" s="299"/>
      <c r="P113" s="385"/>
    </row>
    <row r="114" spans="2:16" ht="18.75" customHeight="1" thickBot="1">
      <c r="B114" s="158">
        <v>6</v>
      </c>
      <c r="C114" s="159" t="s">
        <v>111</v>
      </c>
      <c r="D114" s="160"/>
      <c r="E114" s="160"/>
      <c r="F114" s="161"/>
      <c r="G114" s="281"/>
      <c r="I114" s="300" t="s">
        <v>32</v>
      </c>
      <c r="J114" s="301" t="s">
        <v>98</v>
      </c>
      <c r="M114" s="300" t="s">
        <v>32</v>
      </c>
      <c r="N114" s="301" t="s">
        <v>98</v>
      </c>
      <c r="P114" s="385"/>
    </row>
    <row r="115" spans="2:16" ht="18.75" customHeight="1">
      <c r="B115" s="162" t="s">
        <v>34</v>
      </c>
      <c r="C115" s="168" t="s">
        <v>112</v>
      </c>
      <c r="D115" s="179"/>
      <c r="E115" s="179"/>
      <c r="F115" s="180"/>
      <c r="G115" s="283"/>
      <c r="I115" s="400"/>
      <c r="J115" s="401">
        <f>J135*I115</f>
        <v>0</v>
      </c>
      <c r="M115" s="400"/>
      <c r="N115" s="401">
        <f>N135*M115</f>
        <v>0</v>
      </c>
      <c r="P115" s="385"/>
    </row>
    <row r="116" spans="2:16" ht="18.75" customHeight="1">
      <c r="B116" s="167" t="s">
        <v>11</v>
      </c>
      <c r="C116" s="168" t="s">
        <v>113</v>
      </c>
      <c r="D116" s="179"/>
      <c r="E116" s="179"/>
      <c r="F116" s="180"/>
      <c r="G116" s="283"/>
      <c r="I116" s="402"/>
      <c r="J116" s="403">
        <f>(J115+J135)*I116</f>
        <v>0</v>
      </c>
      <c r="M116" s="402"/>
      <c r="N116" s="403">
        <f>(N115+N135)*M116</f>
        <v>0</v>
      </c>
      <c r="P116" s="385"/>
    </row>
    <row r="117" spans="2:16" ht="18.75" customHeight="1">
      <c r="B117" s="167" t="s">
        <v>11</v>
      </c>
      <c r="C117" s="168" t="s">
        <v>114</v>
      </c>
      <c r="D117" s="179"/>
      <c r="E117" s="179"/>
      <c r="F117" s="180"/>
      <c r="G117" s="283"/>
      <c r="I117" s="400">
        <f>SUM(I118:I120)</f>
        <v>0.02</v>
      </c>
      <c r="J117" s="401">
        <f>SUM(J118:J120)+0</f>
        <v>0</v>
      </c>
      <c r="M117" s="400">
        <f>SUM(M118:M120)</f>
        <v>0.02</v>
      </c>
      <c r="N117" s="401">
        <f>SUM(N118:N120)+0</f>
        <v>0</v>
      </c>
      <c r="P117" s="385"/>
    </row>
    <row r="118" spans="2:16" ht="18.75" customHeight="1">
      <c r="B118" s="167"/>
      <c r="C118" s="219" t="s">
        <v>115</v>
      </c>
      <c r="D118" s="179"/>
      <c r="E118" s="179"/>
      <c r="F118" s="180"/>
      <c r="G118" s="283"/>
      <c r="I118" s="404"/>
      <c r="J118" s="405">
        <f>ROUND(I118*J126,2)</f>
        <v>0</v>
      </c>
      <c r="M118" s="404"/>
      <c r="N118" s="405">
        <f>ROUND(M118*N126,2)</f>
        <v>0</v>
      </c>
      <c r="P118" s="385"/>
    </row>
    <row r="119" spans="2:16" ht="18.75" customHeight="1">
      <c r="B119" s="167"/>
      <c r="C119" s="219" t="s">
        <v>116</v>
      </c>
      <c r="D119" s="179"/>
      <c r="E119" s="179"/>
      <c r="F119" s="180"/>
      <c r="G119" s="283"/>
      <c r="I119" s="404"/>
      <c r="J119" s="405">
        <f>ROUND(I119*J126,2)</f>
        <v>0</v>
      </c>
      <c r="M119" s="404"/>
      <c r="N119" s="405">
        <f>ROUND(M119*N126,2)</f>
        <v>0</v>
      </c>
      <c r="P119" s="385"/>
    </row>
    <row r="120" spans="2:16" ht="18.75" customHeight="1" thickBot="1">
      <c r="B120" s="167"/>
      <c r="C120" s="219" t="s">
        <v>117</v>
      </c>
      <c r="D120" s="179"/>
      <c r="E120" s="179"/>
      <c r="F120" s="180"/>
      <c r="G120" s="283"/>
      <c r="I120" s="404">
        <v>0.02</v>
      </c>
      <c r="J120" s="405">
        <f>ROUND(I120*J126,2)</f>
        <v>0</v>
      </c>
      <c r="M120" s="404">
        <v>0.02</v>
      </c>
      <c r="N120" s="405">
        <f>ROUND(M120*N126,2)</f>
        <v>0</v>
      </c>
      <c r="P120" s="385"/>
    </row>
    <row r="121" spans="2:16" ht="18.75" customHeight="1" thickBot="1">
      <c r="B121" s="171"/>
      <c r="C121" s="172" t="s">
        <v>42</v>
      </c>
      <c r="D121" s="172"/>
      <c r="E121" s="172"/>
      <c r="F121" s="173"/>
      <c r="G121" s="186"/>
      <c r="I121" s="313">
        <f>SUM(I115:I117)</f>
        <v>0.02</v>
      </c>
      <c r="J121" s="327">
        <f>SUM(J115:J117)</f>
        <v>0</v>
      </c>
      <c r="M121" s="313">
        <f>SUM(M115:M117)</f>
        <v>0.02</v>
      </c>
      <c r="N121" s="327">
        <f>SUM(N115:N117)</f>
        <v>0</v>
      </c>
      <c r="P121" s="385"/>
    </row>
    <row r="122" spans="2:16" ht="18.75" customHeight="1" thickBot="1">
      <c r="B122" s="183"/>
      <c r="C122" s="184"/>
      <c r="D122" s="184"/>
      <c r="E122" s="184"/>
      <c r="F122" s="184"/>
      <c r="G122" s="186"/>
      <c r="I122" s="306"/>
      <c r="J122" s="307"/>
      <c r="M122" s="306"/>
      <c r="N122" s="307"/>
      <c r="P122" s="385"/>
    </row>
    <row r="123" spans="2:16" ht="19.5" customHeight="1" thickBot="1">
      <c r="B123" s="220" t="s">
        <v>118</v>
      </c>
      <c r="C123" s="221"/>
      <c r="D123" s="221"/>
      <c r="E123" s="221"/>
      <c r="F123" s="222"/>
      <c r="G123" s="186"/>
      <c r="I123" s="328" t="s">
        <v>32</v>
      </c>
      <c r="J123" s="329" t="s">
        <v>64</v>
      </c>
      <c r="M123" s="328" t="s">
        <v>32</v>
      </c>
      <c r="N123" s="329" t="s">
        <v>64</v>
      </c>
      <c r="P123" s="385"/>
    </row>
    <row r="124" spans="2:16" ht="19.5" customHeight="1">
      <c r="B124" s="223" t="s">
        <v>34</v>
      </c>
      <c r="C124" s="224" t="s">
        <v>119</v>
      </c>
      <c r="D124" s="225"/>
      <c r="E124" s="225"/>
      <c r="F124" s="226"/>
      <c r="G124" s="287"/>
      <c r="I124" s="330">
        <f>I117</f>
        <v>0.02</v>
      </c>
      <c r="J124" s="331"/>
      <c r="M124" s="330">
        <f>M117</f>
        <v>0.02</v>
      </c>
      <c r="N124" s="331"/>
      <c r="P124" s="385"/>
    </row>
    <row r="125" spans="2:16" ht="19.5" customHeight="1">
      <c r="B125" s="227" t="s">
        <v>11</v>
      </c>
      <c r="C125" s="228" t="s">
        <v>120</v>
      </c>
      <c r="D125" s="229"/>
      <c r="E125" s="229"/>
      <c r="F125" s="230"/>
      <c r="G125" s="287"/>
      <c r="I125" s="332"/>
      <c r="J125" s="333">
        <f>J135+J115+J116</f>
        <v>0</v>
      </c>
      <c r="M125" s="332"/>
      <c r="N125" s="333">
        <f>N135+N115+N116</f>
        <v>0</v>
      </c>
      <c r="P125" s="385"/>
    </row>
    <row r="126" spans="2:16" ht="19.5" customHeight="1" thickBot="1">
      <c r="B126" s="227" t="s">
        <v>13</v>
      </c>
      <c r="C126" s="228" t="s">
        <v>121</v>
      </c>
      <c r="D126" s="229"/>
      <c r="E126" s="229"/>
      <c r="F126" s="230"/>
      <c r="G126" s="287"/>
      <c r="I126" s="332"/>
      <c r="J126" s="333">
        <f>J125/(1-I124)</f>
        <v>0</v>
      </c>
      <c r="M126" s="332"/>
      <c r="N126" s="333">
        <f>N125/(1-M124)</f>
        <v>0</v>
      </c>
      <c r="P126" s="385"/>
    </row>
    <row r="127" spans="2:16" ht="19.5" customHeight="1" thickBot="1">
      <c r="B127" s="231"/>
      <c r="C127" s="232" t="s">
        <v>122</v>
      </c>
      <c r="D127" s="232"/>
      <c r="E127" s="232"/>
      <c r="F127" s="233"/>
      <c r="G127" s="186"/>
      <c r="I127" s="334"/>
      <c r="J127" s="335">
        <f>J126-J125</f>
        <v>0</v>
      </c>
      <c r="M127" s="334"/>
      <c r="N127" s="335">
        <f>N126-N125</f>
        <v>0</v>
      </c>
      <c r="P127" s="385"/>
    </row>
    <row r="128" spans="2:16" ht="19.5" customHeight="1" thickBot="1">
      <c r="B128" s="82"/>
      <c r="C128" s="81"/>
      <c r="D128" s="81"/>
      <c r="E128" s="81"/>
      <c r="F128" s="81"/>
      <c r="G128" s="81"/>
      <c r="I128" s="336"/>
      <c r="J128" s="337"/>
      <c r="M128" s="336"/>
      <c r="N128" s="337"/>
      <c r="P128" s="385"/>
    </row>
    <row r="129" spans="1:16" ht="19.5" customHeight="1" thickBot="1">
      <c r="B129" s="158"/>
      <c r="C129" s="160" t="s">
        <v>123</v>
      </c>
      <c r="D129" s="160"/>
      <c r="E129" s="160"/>
      <c r="F129" s="161"/>
      <c r="G129" s="281"/>
      <c r="I129" s="182" t="s">
        <v>32</v>
      </c>
      <c r="J129" s="216" t="s">
        <v>64</v>
      </c>
      <c r="M129" s="182" t="s">
        <v>32</v>
      </c>
      <c r="N129" s="216" t="s">
        <v>64</v>
      </c>
      <c r="P129" s="385"/>
    </row>
    <row r="130" spans="1:16" ht="19.5" customHeight="1">
      <c r="B130" s="200" t="s">
        <v>34</v>
      </c>
      <c r="C130" s="199" t="s">
        <v>124</v>
      </c>
      <c r="D130" s="198"/>
      <c r="E130" s="198"/>
      <c r="F130" s="197"/>
      <c r="G130" s="283"/>
      <c r="I130" s="259"/>
      <c r="J130" s="213">
        <f>J39</f>
        <v>0</v>
      </c>
      <c r="M130" s="259"/>
      <c r="N130" s="213">
        <f>N39</f>
        <v>0</v>
      </c>
      <c r="P130" s="385"/>
    </row>
    <row r="131" spans="1:16" ht="19.5" customHeight="1">
      <c r="B131" s="177" t="s">
        <v>11</v>
      </c>
      <c r="C131" s="178" t="s">
        <v>125</v>
      </c>
      <c r="D131" s="179"/>
      <c r="E131" s="179"/>
      <c r="F131" s="180"/>
      <c r="G131" s="283"/>
      <c r="I131" s="152"/>
      <c r="J131" s="214">
        <f>J73</f>
        <v>0</v>
      </c>
      <c r="M131" s="152"/>
      <c r="N131" s="214">
        <f>N73</f>
        <v>0</v>
      </c>
      <c r="P131" s="385"/>
    </row>
    <row r="132" spans="1:16" ht="19.5" customHeight="1">
      <c r="B132" s="177" t="s">
        <v>13</v>
      </c>
      <c r="C132" s="178" t="s">
        <v>126</v>
      </c>
      <c r="D132" s="179"/>
      <c r="E132" s="179"/>
      <c r="F132" s="180"/>
      <c r="G132" s="283"/>
      <c r="I132" s="152"/>
      <c r="J132" s="214">
        <f>J83</f>
        <v>0</v>
      </c>
      <c r="M132" s="152"/>
      <c r="N132" s="214">
        <f>N83</f>
        <v>0</v>
      </c>
      <c r="P132" s="385"/>
    </row>
    <row r="133" spans="1:16" ht="19.5" customHeight="1">
      <c r="B133" s="177" t="s">
        <v>15</v>
      </c>
      <c r="C133" s="178" t="s">
        <v>127</v>
      </c>
      <c r="D133" s="179"/>
      <c r="E133" s="179"/>
      <c r="F133" s="180"/>
      <c r="G133" s="283"/>
      <c r="I133" s="152"/>
      <c r="J133" s="214">
        <f>J103</f>
        <v>0</v>
      </c>
      <c r="M133" s="152"/>
      <c r="N133" s="214">
        <f>N103</f>
        <v>0</v>
      </c>
      <c r="P133" s="385"/>
    </row>
    <row r="134" spans="1:16" ht="19.5" customHeight="1" thickBot="1">
      <c r="B134" s="177" t="s">
        <v>20</v>
      </c>
      <c r="C134" s="178" t="s">
        <v>128</v>
      </c>
      <c r="D134" s="179"/>
      <c r="E134" s="179"/>
      <c r="F134" s="180"/>
      <c r="G134" s="283"/>
      <c r="I134" s="152"/>
      <c r="J134" s="214">
        <f>J111</f>
        <v>0</v>
      </c>
      <c r="M134" s="152"/>
      <c r="N134" s="214">
        <f>N111</f>
        <v>0</v>
      </c>
      <c r="P134" s="385"/>
    </row>
    <row r="135" spans="1:16" ht="19.5" customHeight="1" thickBot="1">
      <c r="B135" s="171"/>
      <c r="C135" s="172" t="s">
        <v>129</v>
      </c>
      <c r="D135" s="172"/>
      <c r="E135" s="172"/>
      <c r="F135" s="173"/>
      <c r="G135" s="186"/>
      <c r="I135" s="217"/>
      <c r="J135" s="218">
        <f>ROUND(SUM(J130:J134),2)-0</f>
        <v>0</v>
      </c>
      <c r="M135" s="217"/>
      <c r="N135" s="218">
        <f>ROUND(SUM(N130:N134),2)-0</f>
        <v>0</v>
      </c>
      <c r="P135" s="385"/>
    </row>
    <row r="136" spans="1:16" ht="19.5" customHeight="1" thickBot="1">
      <c r="B136" s="234" t="s">
        <v>18</v>
      </c>
      <c r="C136" s="235" t="s">
        <v>130</v>
      </c>
      <c r="D136" s="174"/>
      <c r="E136" s="174"/>
      <c r="F136" s="175"/>
      <c r="G136" s="283"/>
      <c r="I136" s="260"/>
      <c r="J136" s="261">
        <f>J121</f>
        <v>0</v>
      </c>
      <c r="M136" s="260"/>
      <c r="N136" s="261">
        <f>N121</f>
        <v>0</v>
      </c>
      <c r="P136" s="385"/>
    </row>
    <row r="137" spans="1:16" ht="19.5" customHeight="1" thickBot="1">
      <c r="B137" s="171"/>
      <c r="C137" s="172" t="s">
        <v>131</v>
      </c>
      <c r="D137" s="172"/>
      <c r="E137" s="172"/>
      <c r="F137" s="173"/>
      <c r="G137" s="186"/>
      <c r="I137" s="217"/>
      <c r="J137" s="262">
        <f>J135+J136</f>
        <v>0</v>
      </c>
      <c r="M137" s="217"/>
      <c r="N137" s="262">
        <f>N135+N136</f>
        <v>0</v>
      </c>
      <c r="P137" s="385"/>
    </row>
    <row r="138" spans="1:16" ht="19.5" customHeight="1" thickBot="1">
      <c r="B138" s="82"/>
      <c r="C138" s="81"/>
      <c r="D138" s="81"/>
      <c r="E138" s="81"/>
      <c r="F138" s="81"/>
      <c r="G138" s="81"/>
      <c r="I138" s="135"/>
      <c r="J138" s="258"/>
      <c r="M138" s="135"/>
      <c r="N138" s="258"/>
      <c r="P138" s="385"/>
    </row>
    <row r="139" spans="1:16" ht="46.5" customHeight="1" thickBot="1">
      <c r="B139" s="239">
        <v>3</v>
      </c>
      <c r="C139" s="240" t="s">
        <v>132</v>
      </c>
      <c r="D139" s="241"/>
      <c r="E139" s="241"/>
      <c r="F139" s="242"/>
      <c r="G139" s="266"/>
      <c r="I139" s="472" t="str">
        <f>I10</f>
        <v>Museu do Ouro / Casa Borba Gato</v>
      </c>
      <c r="J139" s="473"/>
      <c r="M139" s="472" t="str">
        <f>M10</f>
        <v>Museu do Ouro / Casa Borba Gato</v>
      </c>
      <c r="N139" s="473"/>
      <c r="P139" s="385"/>
    </row>
    <row r="140" spans="1:16" ht="21.75" thickBot="1">
      <c r="A140" s="88"/>
      <c r="B140" s="243"/>
      <c r="C140" s="244"/>
      <c r="D140" s="474"/>
      <c r="E140" s="474"/>
      <c r="F140" s="474"/>
      <c r="G140" s="271"/>
      <c r="I140" s="475">
        <f>I22</f>
        <v>0</v>
      </c>
      <c r="J140" s="476"/>
      <c r="M140" s="475">
        <f>M22</f>
        <v>0</v>
      </c>
      <c r="N140" s="476"/>
      <c r="P140" s="385"/>
    </row>
    <row r="141" spans="1:16" ht="48" customHeight="1" thickBot="1">
      <c r="A141" s="85"/>
      <c r="B141" s="467" t="s">
        <v>133</v>
      </c>
      <c r="C141" s="467"/>
      <c r="D141" s="467"/>
      <c r="E141" s="467"/>
      <c r="F141" s="467"/>
      <c r="G141" s="272"/>
      <c r="I141" s="196" t="s">
        <v>134</v>
      </c>
      <c r="J141" s="291" t="s">
        <v>135</v>
      </c>
      <c r="M141" s="196" t="s">
        <v>134</v>
      </c>
      <c r="N141" s="291" t="s">
        <v>135</v>
      </c>
      <c r="P141" s="385"/>
    </row>
    <row r="142" spans="1:16" ht="19.5" customHeight="1" thickBot="1">
      <c r="B142" s="137" t="s">
        <v>136</v>
      </c>
      <c r="C142" s="245"/>
      <c r="D142" s="246"/>
      <c r="E142" s="246"/>
      <c r="F142" s="247"/>
      <c r="G142" s="273"/>
      <c r="I142" s="292">
        <f>J137</f>
        <v>0</v>
      </c>
      <c r="J142" s="293"/>
      <c r="M142" s="292">
        <f>N137</f>
        <v>0</v>
      </c>
      <c r="N142" s="293"/>
      <c r="P142" s="385"/>
    </row>
    <row r="143" spans="1:16" ht="19.5" customHeight="1" thickBot="1">
      <c r="B143" s="248"/>
      <c r="C143" s="249" t="s">
        <v>137</v>
      </c>
      <c r="D143" s="250"/>
      <c r="E143" s="251"/>
      <c r="F143" s="252"/>
      <c r="G143" s="274"/>
      <c r="I143" s="294" t="s">
        <v>138</v>
      </c>
      <c r="J143" s="237">
        <f>I142*I144*2</f>
        <v>0</v>
      </c>
      <c r="M143" s="294" t="s">
        <v>138</v>
      </c>
      <c r="N143" s="237">
        <f>M142*M144*2</f>
        <v>0</v>
      </c>
      <c r="P143" s="385"/>
    </row>
    <row r="144" spans="1:16" ht="19.5" customHeight="1" thickBot="1">
      <c r="B144" s="248"/>
      <c r="C144" s="249" t="s">
        <v>139</v>
      </c>
      <c r="D144" s="250"/>
      <c r="E144" s="251"/>
      <c r="F144" s="252"/>
      <c r="G144" s="274"/>
      <c r="I144" s="295">
        <v>2</v>
      </c>
      <c r="J144" s="237">
        <f>J143*12</f>
        <v>0</v>
      </c>
      <c r="M144" s="295">
        <v>2</v>
      </c>
      <c r="N144" s="237">
        <f>N143*12</f>
        <v>0</v>
      </c>
      <c r="P144" s="385"/>
    </row>
    <row r="145" spans="1:16" ht="19.5" customHeight="1" thickBot="1">
      <c r="A145" s="87"/>
      <c r="B145" s="253"/>
      <c r="C145" s="254" t="s">
        <v>140</v>
      </c>
      <c r="D145" s="255"/>
      <c r="E145" s="256"/>
      <c r="F145" s="257"/>
      <c r="G145" s="275"/>
      <c r="I145" s="296"/>
      <c r="J145" s="238">
        <f>ROUND(I142/30,2)</f>
        <v>0</v>
      </c>
      <c r="M145" s="296"/>
      <c r="N145" s="238">
        <f>ROUND(M142/30,2)</f>
        <v>0</v>
      </c>
      <c r="P145" s="385"/>
    </row>
    <row r="146" spans="1:16" ht="19.5" customHeight="1">
      <c r="B146" s="125"/>
      <c r="C146" s="126"/>
      <c r="D146" s="126"/>
      <c r="E146" s="126"/>
      <c r="F146" s="126"/>
      <c r="G146" s="126"/>
    </row>
    <row r="147" spans="1:16">
      <c r="I147" s="454" t="str">
        <f>M10</f>
        <v>Museu do Ouro / Casa Borba Gato</v>
      </c>
      <c r="J147" s="454"/>
      <c r="K147" s="454"/>
      <c r="L147" s="454"/>
      <c r="M147" s="454"/>
      <c r="N147" s="454"/>
      <c r="O147" s="454"/>
    </row>
    <row r="148" spans="1:16">
      <c r="I148" s="438" t="s">
        <v>141</v>
      </c>
      <c r="J148" s="438"/>
      <c r="K148" s="438"/>
      <c r="L148" s="438"/>
      <c r="M148" s="438"/>
      <c r="N148" s="438"/>
      <c r="O148" s="438"/>
    </row>
    <row r="149" spans="1:16">
      <c r="I149" s="438" t="s">
        <v>17</v>
      </c>
      <c r="J149" s="438"/>
      <c r="K149" s="438"/>
      <c r="L149" s="438"/>
      <c r="M149" s="438"/>
      <c r="N149" s="438"/>
      <c r="O149" s="438"/>
    </row>
    <row r="150" spans="1:16">
      <c r="I150" s="438" t="s">
        <v>142</v>
      </c>
      <c r="J150" s="438"/>
      <c r="K150" s="438"/>
      <c r="L150" s="438"/>
      <c r="M150" s="438"/>
      <c r="N150" s="438"/>
      <c r="O150" s="438"/>
    </row>
    <row r="151" spans="1:16" ht="36">
      <c r="I151" s="423" t="s">
        <v>143</v>
      </c>
      <c r="J151" s="423"/>
      <c r="K151" s="423"/>
      <c r="L151" s="423" t="s">
        <v>144</v>
      </c>
      <c r="M151" s="423" t="s">
        <v>63</v>
      </c>
      <c r="N151" s="423" t="s">
        <v>145</v>
      </c>
      <c r="O151" s="423" t="s">
        <v>146</v>
      </c>
    </row>
    <row r="152" spans="1:16">
      <c r="I152" s="423" t="s">
        <v>147</v>
      </c>
      <c r="J152" s="423"/>
      <c r="K152" s="423"/>
      <c r="L152" s="424">
        <f>I144</f>
        <v>2</v>
      </c>
      <c r="M152" s="425">
        <f>I142*2</f>
        <v>0</v>
      </c>
      <c r="N152" s="425">
        <f>M152*L152</f>
        <v>0</v>
      </c>
      <c r="O152" s="425">
        <f>N152*12</f>
        <v>0</v>
      </c>
    </row>
    <row r="153" spans="1:16">
      <c r="I153" s="423" t="s">
        <v>148</v>
      </c>
      <c r="J153" s="423"/>
      <c r="K153" s="423"/>
      <c r="L153" s="424">
        <f>M144</f>
        <v>2</v>
      </c>
      <c r="M153" s="425">
        <f>M142*2</f>
        <v>0</v>
      </c>
      <c r="N153" s="425">
        <f>M153*L153</f>
        <v>0</v>
      </c>
      <c r="O153" s="425">
        <f>N153*12</f>
        <v>0</v>
      </c>
    </row>
    <row r="154" spans="1:16">
      <c r="I154" s="439" t="s">
        <v>149</v>
      </c>
      <c r="J154" s="440"/>
      <c r="K154" s="440"/>
      <c r="L154" s="441">
        <f>N152+N153</f>
        <v>0</v>
      </c>
      <c r="M154" s="441"/>
      <c r="N154" s="441"/>
      <c r="O154" s="441"/>
    </row>
    <row r="155" spans="1:16">
      <c r="I155" s="442" t="s">
        <v>150</v>
      </c>
      <c r="J155" s="443"/>
      <c r="K155" s="443"/>
      <c r="L155" s="441">
        <f>O152+O153</f>
        <v>0</v>
      </c>
      <c r="M155" s="441"/>
      <c r="N155" s="441"/>
      <c r="O155" s="441"/>
    </row>
    <row r="157" spans="1:16">
      <c r="B157" s="428" t="s">
        <v>151</v>
      </c>
      <c r="C157" s="429" t="s">
        <v>152</v>
      </c>
      <c r="D157" s="429"/>
      <c r="E157" s="429"/>
      <c r="F157" s="429"/>
      <c r="G157" s="429"/>
      <c r="H157" s="429"/>
    </row>
    <row r="158" spans="1:16" ht="24">
      <c r="B158" s="423" t="s">
        <v>153</v>
      </c>
      <c r="C158" s="423" t="s">
        <v>154</v>
      </c>
      <c r="D158" s="423" t="s">
        <v>144</v>
      </c>
      <c r="E158" s="423" t="s">
        <v>155</v>
      </c>
      <c r="F158" s="423" t="s">
        <v>156</v>
      </c>
      <c r="G158" s="423" t="s">
        <v>157</v>
      </c>
      <c r="H158" s="423" t="s">
        <v>158</v>
      </c>
    </row>
    <row r="159" spans="1:16">
      <c r="B159" s="430"/>
      <c r="C159" s="431"/>
      <c r="D159" s="431"/>
      <c r="E159" s="431"/>
      <c r="F159" s="432"/>
      <c r="G159" s="432"/>
      <c r="H159" s="432"/>
    </row>
    <row r="160" spans="1:16">
      <c r="B160" s="430"/>
      <c r="C160" s="431"/>
      <c r="D160" s="431"/>
      <c r="E160" s="431"/>
      <c r="F160" s="432"/>
      <c r="G160" s="432"/>
      <c r="H160" s="432"/>
    </row>
    <row r="161" spans="2:8">
      <c r="B161" s="430"/>
      <c r="C161" s="431"/>
      <c r="D161" s="431"/>
      <c r="E161" s="431"/>
      <c r="F161" s="432"/>
      <c r="G161" s="432"/>
      <c r="H161" s="432"/>
    </row>
    <row r="162" spans="2:8">
      <c r="B162" s="430"/>
      <c r="C162" s="431"/>
      <c r="D162" s="431"/>
      <c r="E162" s="431"/>
      <c r="F162" s="432"/>
      <c r="G162" s="432"/>
      <c r="H162" s="432"/>
    </row>
    <row r="163" spans="2:8">
      <c r="B163" s="430"/>
      <c r="C163" s="431"/>
      <c r="D163" s="431"/>
      <c r="E163" s="431"/>
      <c r="F163" s="432"/>
      <c r="G163" s="432"/>
      <c r="H163" s="432"/>
    </row>
    <row r="164" spans="2:8">
      <c r="B164" s="430"/>
      <c r="C164" s="431"/>
      <c r="D164" s="431"/>
      <c r="E164" s="431"/>
      <c r="F164" s="432"/>
      <c r="G164" s="432"/>
      <c r="H164" s="432"/>
    </row>
    <row r="165" spans="2:8">
      <c r="B165" s="430"/>
      <c r="C165" s="431"/>
      <c r="D165" s="431"/>
      <c r="E165" s="431"/>
      <c r="F165" s="432"/>
      <c r="G165" s="432"/>
      <c r="H165" s="432"/>
    </row>
    <row r="166" spans="2:8">
      <c r="B166" s="435" t="s">
        <v>159</v>
      </c>
      <c r="C166" s="436"/>
      <c r="D166" s="436"/>
      <c r="E166" s="436"/>
      <c r="F166" s="436"/>
      <c r="G166" s="437"/>
      <c r="H166" s="434" t="s">
        <v>160</v>
      </c>
    </row>
    <row r="167" spans="2:8">
      <c r="B167" s="435" t="s">
        <v>161</v>
      </c>
      <c r="C167" s="436"/>
      <c r="D167" s="436"/>
      <c r="E167" s="436"/>
      <c r="F167" s="436"/>
      <c r="G167" s="437"/>
      <c r="H167" s="434">
        <f>(L152+L153)*2</f>
        <v>8</v>
      </c>
    </row>
    <row r="168" spans="2:8">
      <c r="B168" s="435" t="s">
        <v>162</v>
      </c>
      <c r="C168" s="436"/>
      <c r="D168" s="436"/>
      <c r="E168" s="436"/>
      <c r="F168" s="436"/>
      <c r="G168" s="437"/>
      <c r="H168" s="434" t="e">
        <f>H166/H167</f>
        <v>#VALUE!</v>
      </c>
    </row>
    <row r="169" spans="2:8">
      <c r="B169" s="426"/>
      <c r="C169" s="427"/>
      <c r="D169" s="427"/>
      <c r="E169" s="427"/>
    </row>
    <row r="170" spans="2:8">
      <c r="B170" s="426"/>
      <c r="C170" s="427"/>
      <c r="D170" s="427"/>
      <c r="E170" s="427"/>
    </row>
    <row r="171" spans="2:8">
      <c r="B171" s="426"/>
      <c r="C171" s="427"/>
      <c r="D171" s="427"/>
      <c r="E171" s="427"/>
    </row>
    <row r="172" spans="2:8">
      <c r="B172" s="428" t="s">
        <v>163</v>
      </c>
      <c r="C172" s="429" t="s">
        <v>164</v>
      </c>
      <c r="D172" s="429"/>
      <c r="E172" s="429"/>
      <c r="F172" s="429"/>
      <c r="G172" s="429"/>
      <c r="H172" s="429"/>
    </row>
    <row r="173" spans="2:8" ht="24">
      <c r="B173" s="423" t="s">
        <v>153</v>
      </c>
      <c r="C173" s="423" t="s">
        <v>154</v>
      </c>
      <c r="D173" s="423" t="s">
        <v>144</v>
      </c>
      <c r="E173" s="423" t="s">
        <v>155</v>
      </c>
      <c r="F173" s="423" t="s">
        <v>156</v>
      </c>
      <c r="G173" s="423" t="s">
        <v>157</v>
      </c>
      <c r="H173" s="423" t="s">
        <v>158</v>
      </c>
    </row>
    <row r="174" spans="2:8">
      <c r="B174" s="433"/>
      <c r="C174" s="432"/>
      <c r="D174" s="432"/>
      <c r="E174" s="432"/>
      <c r="F174" s="432"/>
      <c r="G174" s="432"/>
      <c r="H174" s="432"/>
    </row>
    <row r="175" spans="2:8">
      <c r="B175" s="433"/>
      <c r="C175" s="432"/>
      <c r="D175" s="432"/>
      <c r="E175" s="432"/>
      <c r="F175" s="432"/>
      <c r="G175" s="432"/>
      <c r="H175" s="432"/>
    </row>
    <row r="176" spans="2:8">
      <c r="B176" s="433"/>
      <c r="C176" s="432"/>
      <c r="D176" s="432"/>
      <c r="E176" s="432"/>
      <c r="F176" s="432"/>
      <c r="G176" s="432"/>
      <c r="H176" s="432"/>
    </row>
    <row r="177" spans="2:8">
      <c r="B177" s="433"/>
      <c r="C177" s="432"/>
      <c r="D177" s="432"/>
      <c r="E177" s="432"/>
      <c r="F177" s="432"/>
      <c r="G177" s="432"/>
      <c r="H177" s="432"/>
    </row>
    <row r="178" spans="2:8">
      <c r="B178" s="433"/>
      <c r="C178" s="432"/>
      <c r="D178" s="432"/>
      <c r="E178" s="432"/>
      <c r="F178" s="432"/>
      <c r="G178" s="432"/>
      <c r="H178" s="432"/>
    </row>
    <row r="179" spans="2:8">
      <c r="B179" s="433"/>
      <c r="C179" s="432"/>
      <c r="D179" s="432"/>
      <c r="E179" s="432"/>
      <c r="F179" s="432"/>
      <c r="G179" s="432"/>
      <c r="H179" s="432"/>
    </row>
    <row r="180" spans="2:8">
      <c r="B180" s="433"/>
      <c r="C180" s="432"/>
      <c r="D180" s="432"/>
      <c r="E180" s="432"/>
      <c r="F180" s="432"/>
      <c r="G180" s="432"/>
      <c r="H180" s="432"/>
    </row>
    <row r="181" spans="2:8">
      <c r="B181" s="435" t="s">
        <v>159</v>
      </c>
      <c r="C181" s="436"/>
      <c r="D181" s="436"/>
      <c r="E181" s="436"/>
      <c r="F181" s="436"/>
      <c r="G181" s="437"/>
      <c r="H181" s="434" t="s">
        <v>160</v>
      </c>
    </row>
    <row r="182" spans="2:8">
      <c r="B182" s="435" t="s">
        <v>161</v>
      </c>
      <c r="C182" s="436"/>
      <c r="D182" s="436"/>
      <c r="E182" s="436"/>
      <c r="F182" s="436"/>
      <c r="G182" s="437"/>
      <c r="H182" s="434">
        <f>(L152+L153)*2</f>
        <v>8</v>
      </c>
    </row>
    <row r="183" spans="2:8">
      <c r="B183" s="435" t="s">
        <v>162</v>
      </c>
      <c r="C183" s="436"/>
      <c r="D183" s="436"/>
      <c r="E183" s="436"/>
      <c r="F183" s="436"/>
      <c r="G183" s="437"/>
      <c r="H183" s="434" t="e">
        <f>H181/H182</f>
        <v>#VALUE!</v>
      </c>
    </row>
  </sheetData>
  <mergeCells count="31">
    <mergeCell ref="M29:N29"/>
    <mergeCell ref="M139:N139"/>
    <mergeCell ref="M140:N140"/>
    <mergeCell ref="D140:F140"/>
    <mergeCell ref="I140:J140"/>
    <mergeCell ref="B141:F141"/>
    <mergeCell ref="I29:J29"/>
    <mergeCell ref="I139:J139"/>
    <mergeCell ref="C95:F95"/>
    <mergeCell ref="B12:F13"/>
    <mergeCell ref="I12:J13"/>
    <mergeCell ref="M10:N11"/>
    <mergeCell ref="M12:N13"/>
    <mergeCell ref="B2:F2"/>
    <mergeCell ref="B4:C4"/>
    <mergeCell ref="B9:F9"/>
    <mergeCell ref="I10:J11"/>
    <mergeCell ref="I155:K155"/>
    <mergeCell ref="L155:O155"/>
    <mergeCell ref="B166:G166"/>
    <mergeCell ref="I147:O147"/>
    <mergeCell ref="I148:O148"/>
    <mergeCell ref="I149:O149"/>
    <mergeCell ref="I150:O150"/>
    <mergeCell ref="I154:K154"/>
    <mergeCell ref="L154:O154"/>
    <mergeCell ref="B183:G183"/>
    <mergeCell ref="B167:G167"/>
    <mergeCell ref="B168:G168"/>
    <mergeCell ref="B181:G181"/>
    <mergeCell ref="B182:G182"/>
  </mergeCells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4"/>
  <sheetViews>
    <sheetView workbookViewId="0"/>
  </sheetViews>
  <sheetFormatPr defaultColWidth="11.7109375" defaultRowHeight="15"/>
  <cols>
    <col min="1" max="1" width="25" style="4" bestFit="1" customWidth="1"/>
    <col min="2" max="2" width="23.140625" style="4" customWidth="1"/>
    <col min="3" max="3" width="21.7109375" style="4" bestFit="1" customWidth="1"/>
    <col min="4" max="4" width="23.7109375" style="4" bestFit="1" customWidth="1"/>
    <col min="5" max="5" width="24" style="4" customWidth="1"/>
    <col min="6" max="6" width="27.42578125" style="4" customWidth="1"/>
    <col min="7" max="7" width="9.42578125" style="4" customWidth="1"/>
    <col min="8" max="8" width="24.42578125" style="4" bestFit="1" customWidth="1"/>
    <col min="9" max="9" width="17.85546875" style="4" customWidth="1"/>
    <col min="10" max="10" width="21.85546875" style="4" bestFit="1" customWidth="1"/>
    <col min="11" max="11" width="12.42578125" style="5" bestFit="1" customWidth="1"/>
    <col min="12" max="12" width="20.7109375" style="4" customWidth="1"/>
    <col min="13" max="13" width="16" style="4" customWidth="1"/>
    <col min="14" max="15" width="11.7109375" style="4" customWidth="1"/>
    <col min="16" max="16384" width="11.7109375" style="4"/>
  </cols>
  <sheetData>
    <row r="2" spans="1:14" s="2" customFormat="1">
      <c r="A2" s="484" t="s">
        <v>174</v>
      </c>
      <c r="B2" s="484"/>
      <c r="C2" s="484"/>
      <c r="D2" s="484"/>
      <c r="E2" s="484"/>
      <c r="F2" s="484"/>
      <c r="G2" s="6"/>
      <c r="H2" s="484" t="str">
        <f t="shared" ref="H2:H7" si="0">A2</f>
        <v>INSTITUTO BRASILEIRO DE MUSEUS</v>
      </c>
      <c r="I2" s="484"/>
      <c r="J2" s="484"/>
      <c r="K2" s="484"/>
      <c r="L2" s="484"/>
      <c r="M2" s="484"/>
      <c r="N2" s="484"/>
    </row>
    <row r="3" spans="1:14" s="2" customFormat="1" ht="15.75">
      <c r="A3" s="485" t="s">
        <v>175</v>
      </c>
      <c r="B3" s="485"/>
      <c r="C3" s="485"/>
      <c r="D3" s="485"/>
      <c r="E3" s="485"/>
      <c r="F3" s="485"/>
      <c r="G3" s="8"/>
      <c r="H3" s="485" t="str">
        <f t="shared" si="0"/>
        <v>ER-MGES - Escritório de Representação Regional - Minas Gerais e Espírito Santo</v>
      </c>
      <c r="I3" s="485"/>
      <c r="J3" s="485"/>
      <c r="K3" s="485"/>
      <c r="L3" s="485"/>
      <c r="M3" s="485"/>
      <c r="N3" s="485"/>
    </row>
    <row r="4" spans="1:14" s="2" customFormat="1" ht="15.75">
      <c r="A4" s="486" t="s">
        <v>176</v>
      </c>
      <c r="B4" s="486"/>
      <c r="C4" s="486"/>
      <c r="D4" s="486"/>
      <c r="E4" s="486"/>
      <c r="F4" s="486"/>
      <c r="G4" s="9"/>
      <c r="H4" s="486" t="str">
        <f t="shared" si="0"/>
        <v>Vigia 44 horas semanais</v>
      </c>
      <c r="I4" s="486"/>
      <c r="J4" s="486"/>
      <c r="K4" s="486"/>
      <c r="L4" s="486"/>
      <c r="M4" s="486"/>
      <c r="N4" s="486"/>
    </row>
    <row r="5" spans="1:14" s="2" customFormat="1" ht="16.5" thickBot="1">
      <c r="A5" s="482" t="s">
        <v>177</v>
      </c>
      <c r="B5" s="482"/>
      <c r="C5" s="482"/>
      <c r="D5" s="482"/>
      <c r="E5" s="482"/>
      <c r="F5" s="482"/>
      <c r="G5" s="9"/>
      <c r="H5" s="482" t="str">
        <f t="shared" si="0"/>
        <v>Contrato nº 004/2018</v>
      </c>
      <c r="I5" s="482"/>
      <c r="J5" s="482"/>
      <c r="K5" s="482"/>
      <c r="L5" s="482"/>
      <c r="M5" s="482"/>
      <c r="N5" s="482"/>
    </row>
    <row r="6" spans="1:14" s="2" customFormat="1" ht="16.5" thickBot="1">
      <c r="A6" s="480" t="s">
        <v>178</v>
      </c>
      <c r="B6" s="480"/>
      <c r="C6" s="480"/>
      <c r="D6" s="480"/>
      <c r="E6" s="480"/>
      <c r="F6" s="480"/>
      <c r="G6" s="8"/>
      <c r="H6" s="480" t="str">
        <f t="shared" si="0"/>
        <v>Cálculo da Diferença a Pagar</v>
      </c>
      <c r="I6" s="480"/>
      <c r="J6" s="480"/>
      <c r="K6" s="480"/>
      <c r="L6" s="480"/>
      <c r="M6" s="480"/>
      <c r="N6" s="480"/>
    </row>
    <row r="7" spans="1:14" s="2" customFormat="1" ht="16.5" thickBot="1">
      <c r="A7" s="483" t="s">
        <v>179</v>
      </c>
      <c r="B7" s="483"/>
      <c r="C7" s="483"/>
      <c r="D7" s="483"/>
      <c r="E7" s="483"/>
      <c r="F7" s="483"/>
      <c r="G7" s="8"/>
      <c r="H7" s="483" t="str">
        <f t="shared" si="0"/>
        <v>MUSEU REGIONAL DE SÃO JOÃO DEL-REI</v>
      </c>
      <c r="I7" s="483"/>
      <c r="J7" s="483"/>
      <c r="K7" s="483"/>
      <c r="L7" s="483"/>
      <c r="M7" s="483"/>
      <c r="N7" s="483"/>
    </row>
    <row r="8" spans="1:14" s="2" customFormat="1" ht="15.75" thickBot="1">
      <c r="A8" s="4"/>
      <c r="B8" s="4"/>
      <c r="C8" s="4"/>
      <c r="D8" s="4"/>
      <c r="E8" s="4"/>
      <c r="F8" s="4"/>
      <c r="G8" s="4"/>
      <c r="H8" s="4"/>
      <c r="I8" s="4"/>
      <c r="J8" s="4"/>
      <c r="K8" s="5"/>
      <c r="L8" s="4"/>
      <c r="M8" s="4"/>
      <c r="N8" s="4"/>
    </row>
    <row r="9" spans="1:14" s="2" customFormat="1" ht="16.5" thickBot="1">
      <c r="A9" s="4"/>
      <c r="B9" s="4"/>
      <c r="C9" s="4"/>
      <c r="D9" s="480" t="s">
        <v>180</v>
      </c>
      <c r="E9" s="480"/>
      <c r="F9" s="4"/>
      <c r="G9" s="4"/>
      <c r="H9" s="4"/>
      <c r="I9" s="481" t="s">
        <v>181</v>
      </c>
      <c r="J9" s="481"/>
      <c r="K9" s="481"/>
      <c r="L9" s="481"/>
      <c r="M9" s="481"/>
      <c r="N9" s="4"/>
    </row>
    <row r="10" spans="1:14" s="13" customFormat="1" ht="66.75" customHeight="1" thickBot="1">
      <c r="A10" s="10" t="s">
        <v>182</v>
      </c>
      <c r="B10" s="10" t="s">
        <v>183</v>
      </c>
      <c r="C10" s="10" t="s">
        <v>184</v>
      </c>
      <c r="D10" s="11" t="s">
        <v>185</v>
      </c>
      <c r="E10" s="11" t="s">
        <v>186</v>
      </c>
      <c r="F10" s="10" t="s">
        <v>187</v>
      </c>
      <c r="G10" s="12"/>
      <c r="I10" s="14" t="s">
        <v>188</v>
      </c>
      <c r="J10" s="15" t="s">
        <v>189</v>
      </c>
      <c r="K10" s="16" t="s">
        <v>190</v>
      </c>
      <c r="L10" s="15" t="s">
        <v>191</v>
      </c>
      <c r="M10" s="17" t="s">
        <v>192</v>
      </c>
    </row>
    <row r="11" spans="1:14" s="2" customFormat="1" ht="19.5" customHeight="1" thickBot="1">
      <c r="A11" s="477"/>
      <c r="B11" s="477"/>
      <c r="C11" s="477"/>
      <c r="D11" s="477"/>
      <c r="E11" s="477"/>
      <c r="F11" s="18"/>
      <c r="G11" s="7"/>
      <c r="H11" s="4"/>
      <c r="I11" s="477">
        <f>A11</f>
        <v>0</v>
      </c>
      <c r="J11" s="477"/>
      <c r="K11" s="477"/>
      <c r="L11" s="477"/>
      <c r="M11" s="477"/>
      <c r="N11" s="4"/>
    </row>
    <row r="12" spans="1:14" s="2" customFormat="1" ht="19.5" customHeight="1">
      <c r="A12" s="19"/>
      <c r="B12" s="20"/>
      <c r="C12" s="21"/>
      <c r="D12" s="22"/>
      <c r="E12" s="22">
        <f t="shared" ref="E12:E21" si="1">D12-M12</f>
        <v>0</v>
      </c>
      <c r="F12" s="23">
        <f t="shared" ref="F12:F21" si="2">E12-C12</f>
        <v>0</v>
      </c>
      <c r="G12" s="24"/>
      <c r="H12" s="19">
        <f t="shared" ref="H12:H31" si="3">A12</f>
        <v>0</v>
      </c>
      <c r="I12" s="25"/>
      <c r="J12" s="26"/>
      <c r="K12" s="27"/>
      <c r="L12" s="28"/>
      <c r="M12" s="29">
        <f t="shared" ref="M12:M21" si="4">K12*L12</f>
        <v>0</v>
      </c>
      <c r="N12" s="4"/>
    </row>
    <row r="13" spans="1:14" s="2" customFormat="1" ht="19.5" customHeight="1">
      <c r="A13" s="30"/>
      <c r="B13" s="31"/>
      <c r="C13" s="32"/>
      <c r="D13" s="33"/>
      <c r="E13" s="33">
        <f t="shared" si="1"/>
        <v>0</v>
      </c>
      <c r="F13" s="34">
        <f t="shared" si="2"/>
        <v>0</v>
      </c>
      <c r="G13" s="24"/>
      <c r="H13" s="30">
        <f t="shared" si="3"/>
        <v>0</v>
      </c>
      <c r="I13" s="35"/>
      <c r="J13" s="36"/>
      <c r="K13" s="37"/>
      <c r="L13" s="38"/>
      <c r="M13" s="39">
        <f t="shared" si="4"/>
        <v>0</v>
      </c>
      <c r="N13" s="4"/>
    </row>
    <row r="14" spans="1:14" s="2" customFormat="1" ht="19.5" customHeight="1">
      <c r="A14" s="30"/>
      <c r="B14" s="31"/>
      <c r="C14" s="32"/>
      <c r="D14" s="33"/>
      <c r="E14" s="33">
        <f t="shared" si="1"/>
        <v>0</v>
      </c>
      <c r="F14" s="34">
        <f t="shared" si="2"/>
        <v>0</v>
      </c>
      <c r="G14" s="24"/>
      <c r="H14" s="30">
        <f t="shared" si="3"/>
        <v>0</v>
      </c>
      <c r="I14" s="35"/>
      <c r="J14" s="36"/>
      <c r="K14" s="37"/>
      <c r="L14" s="38"/>
      <c r="M14" s="39">
        <f t="shared" si="4"/>
        <v>0</v>
      </c>
      <c r="N14" s="4"/>
    </row>
    <row r="15" spans="1:14" s="2" customFormat="1" ht="19.5" customHeight="1">
      <c r="A15" s="30"/>
      <c r="B15" s="31"/>
      <c r="C15" s="32"/>
      <c r="D15" s="33"/>
      <c r="E15" s="33">
        <f t="shared" si="1"/>
        <v>0</v>
      </c>
      <c r="F15" s="34">
        <f t="shared" si="2"/>
        <v>0</v>
      </c>
      <c r="G15" s="24"/>
      <c r="H15" s="30">
        <f t="shared" si="3"/>
        <v>0</v>
      </c>
      <c r="I15" s="35"/>
      <c r="J15" s="36"/>
      <c r="K15" s="37"/>
      <c r="L15" s="38"/>
      <c r="M15" s="39">
        <f t="shared" si="4"/>
        <v>0</v>
      </c>
      <c r="N15" s="4"/>
    </row>
    <row r="16" spans="1:14" s="2" customFormat="1" ht="19.5" customHeight="1">
      <c r="A16" s="30"/>
      <c r="B16" s="31"/>
      <c r="C16" s="32"/>
      <c r="D16" s="33"/>
      <c r="E16" s="33">
        <f t="shared" si="1"/>
        <v>0</v>
      </c>
      <c r="F16" s="34">
        <f t="shared" si="2"/>
        <v>0</v>
      </c>
      <c r="G16" s="24"/>
      <c r="H16" s="30">
        <f t="shared" si="3"/>
        <v>0</v>
      </c>
      <c r="I16" s="35"/>
      <c r="J16" s="36"/>
      <c r="K16" s="37"/>
      <c r="L16" s="38"/>
      <c r="M16" s="39">
        <f t="shared" si="4"/>
        <v>0</v>
      </c>
      <c r="N16" s="4"/>
    </row>
    <row r="17" spans="1:14" s="2" customFormat="1" ht="19.5" customHeight="1">
      <c r="A17" s="30"/>
      <c r="B17" s="31"/>
      <c r="C17" s="32"/>
      <c r="D17" s="33"/>
      <c r="E17" s="33">
        <f t="shared" si="1"/>
        <v>0</v>
      </c>
      <c r="F17" s="34">
        <f t="shared" si="2"/>
        <v>0</v>
      </c>
      <c r="G17" s="24"/>
      <c r="H17" s="30">
        <f t="shared" si="3"/>
        <v>0</v>
      </c>
      <c r="I17" s="35"/>
      <c r="J17" s="36"/>
      <c r="K17" s="37"/>
      <c r="L17" s="38"/>
      <c r="M17" s="39">
        <f t="shared" si="4"/>
        <v>0</v>
      </c>
      <c r="N17" s="4"/>
    </row>
    <row r="18" spans="1:14" s="2" customFormat="1" ht="19.5" customHeight="1">
      <c r="A18" s="30"/>
      <c r="B18" s="31"/>
      <c r="C18" s="32"/>
      <c r="D18" s="33"/>
      <c r="E18" s="33">
        <f t="shared" si="1"/>
        <v>0</v>
      </c>
      <c r="F18" s="34">
        <f t="shared" si="2"/>
        <v>0</v>
      </c>
      <c r="G18" s="24"/>
      <c r="H18" s="30">
        <f t="shared" si="3"/>
        <v>0</v>
      </c>
      <c r="I18" s="35"/>
      <c r="J18" s="36"/>
      <c r="K18" s="37"/>
      <c r="L18" s="38"/>
      <c r="M18" s="39">
        <f t="shared" si="4"/>
        <v>0</v>
      </c>
      <c r="N18" s="4"/>
    </row>
    <row r="19" spans="1:14" s="2" customFormat="1" ht="19.5" customHeight="1">
      <c r="A19" s="30"/>
      <c r="B19" s="31"/>
      <c r="C19" s="32"/>
      <c r="D19" s="33"/>
      <c r="E19" s="33">
        <f t="shared" si="1"/>
        <v>0</v>
      </c>
      <c r="F19" s="34">
        <f t="shared" si="2"/>
        <v>0</v>
      </c>
      <c r="G19" s="24"/>
      <c r="H19" s="30">
        <f t="shared" si="3"/>
        <v>0</v>
      </c>
      <c r="I19" s="35"/>
      <c r="J19" s="36"/>
      <c r="K19" s="37"/>
      <c r="L19" s="38"/>
      <c r="M19" s="39">
        <f t="shared" si="4"/>
        <v>0</v>
      </c>
      <c r="N19" s="4"/>
    </row>
    <row r="20" spans="1:14" s="2" customFormat="1" ht="19.5" customHeight="1">
      <c r="A20" s="30"/>
      <c r="B20" s="31"/>
      <c r="C20" s="32"/>
      <c r="D20" s="33"/>
      <c r="E20" s="33">
        <f t="shared" si="1"/>
        <v>0</v>
      </c>
      <c r="F20" s="34">
        <f t="shared" si="2"/>
        <v>0</v>
      </c>
      <c r="G20" s="24"/>
      <c r="H20" s="30">
        <f t="shared" si="3"/>
        <v>0</v>
      </c>
      <c r="I20" s="35"/>
      <c r="J20" s="36"/>
      <c r="K20" s="37"/>
      <c r="L20" s="38"/>
      <c r="M20" s="39">
        <f t="shared" si="4"/>
        <v>0</v>
      </c>
      <c r="N20" s="4"/>
    </row>
    <row r="21" spans="1:14" s="2" customFormat="1" ht="19.5" customHeight="1" thickBot="1">
      <c r="A21" s="40"/>
      <c r="B21" s="41"/>
      <c r="C21" s="42"/>
      <c r="D21" s="43"/>
      <c r="E21" s="43">
        <f t="shared" si="1"/>
        <v>0</v>
      </c>
      <c r="F21" s="44">
        <f t="shared" si="2"/>
        <v>0</v>
      </c>
      <c r="G21" s="24"/>
      <c r="H21" s="40">
        <f t="shared" si="3"/>
        <v>0</v>
      </c>
      <c r="I21" s="45"/>
      <c r="J21" s="46"/>
      <c r="K21" s="47"/>
      <c r="L21" s="48"/>
      <c r="M21" s="49">
        <f t="shared" si="4"/>
        <v>0</v>
      </c>
      <c r="N21" s="4"/>
    </row>
    <row r="22" spans="1:14" s="2" customFormat="1" ht="19.5" customHeight="1" thickBot="1">
      <c r="A22" s="477"/>
      <c r="B22" s="477"/>
      <c r="C22" s="477"/>
      <c r="D22" s="477"/>
      <c r="E22" s="477"/>
      <c r="F22" s="50"/>
      <c r="G22" s="7"/>
      <c r="H22" s="477">
        <f t="shared" si="3"/>
        <v>0</v>
      </c>
      <c r="I22" s="477"/>
      <c r="J22" s="477"/>
      <c r="K22" s="477"/>
      <c r="L22" s="477"/>
      <c r="M22" s="477"/>
      <c r="N22" s="4"/>
    </row>
    <row r="23" spans="1:14" s="2" customFormat="1" ht="19.5" customHeight="1">
      <c r="A23" s="19"/>
      <c r="B23" s="20"/>
      <c r="C23" s="21"/>
      <c r="D23" s="22"/>
      <c r="E23" s="22">
        <f>D23-M23</f>
        <v>0</v>
      </c>
      <c r="F23" s="23">
        <f>E23-C23</f>
        <v>0</v>
      </c>
      <c r="G23" s="24"/>
      <c r="H23" s="19">
        <f t="shared" si="3"/>
        <v>0</v>
      </c>
      <c r="I23" s="25"/>
      <c r="J23" s="26"/>
      <c r="K23" s="27"/>
      <c r="L23" s="28"/>
      <c r="M23" s="29">
        <f>K23*L23</f>
        <v>0</v>
      </c>
      <c r="N23" s="4"/>
    </row>
    <row r="24" spans="1:14" s="2" customFormat="1" ht="19.5" customHeight="1" thickBot="1">
      <c r="A24" s="40"/>
      <c r="B24" s="41"/>
      <c r="C24" s="42"/>
      <c r="D24" s="43"/>
      <c r="E24" s="43">
        <f>D24-M24</f>
        <v>0</v>
      </c>
      <c r="F24" s="44">
        <f>E24-C24</f>
        <v>0</v>
      </c>
      <c r="G24" s="24"/>
      <c r="H24" s="40">
        <f t="shared" si="3"/>
        <v>0</v>
      </c>
      <c r="I24" s="45"/>
      <c r="J24" s="46"/>
      <c r="K24" s="47"/>
      <c r="L24" s="48"/>
      <c r="M24" s="49">
        <f>K24*L24</f>
        <v>0</v>
      </c>
      <c r="N24" s="4"/>
    </row>
    <row r="25" spans="1:14" s="2" customFormat="1" ht="19.5" customHeight="1" thickBot="1">
      <c r="A25" s="477"/>
      <c r="B25" s="477"/>
      <c r="C25" s="477"/>
      <c r="D25" s="477"/>
      <c r="E25" s="477"/>
      <c r="F25" s="51"/>
      <c r="G25" s="24"/>
      <c r="H25" s="477">
        <f t="shared" si="3"/>
        <v>0</v>
      </c>
      <c r="I25" s="477"/>
      <c r="J25" s="477"/>
      <c r="K25" s="477"/>
      <c r="L25" s="477"/>
      <c r="M25" s="477"/>
      <c r="N25" s="4"/>
    </row>
    <row r="26" spans="1:14" s="2" customFormat="1" ht="19.5" customHeight="1">
      <c r="A26" s="19"/>
      <c r="B26" s="20"/>
      <c r="C26" s="21"/>
      <c r="D26" s="22"/>
      <c r="E26" s="22">
        <f t="shared" ref="E26:E31" si="5">D26-M26</f>
        <v>0</v>
      </c>
      <c r="F26" s="23">
        <f t="shared" ref="F26:F31" si="6">E26-C26</f>
        <v>0</v>
      </c>
      <c r="G26" s="24"/>
      <c r="H26" s="19">
        <f t="shared" si="3"/>
        <v>0</v>
      </c>
      <c r="I26" s="25"/>
      <c r="J26" s="26"/>
      <c r="K26" s="27"/>
      <c r="L26" s="28"/>
      <c r="M26" s="29">
        <f t="shared" ref="M26:M31" si="7">K26*L26</f>
        <v>0</v>
      </c>
      <c r="N26" s="4"/>
    </row>
    <row r="27" spans="1:14" s="2" customFormat="1" ht="19.5" customHeight="1">
      <c r="A27" s="30"/>
      <c r="B27" s="31"/>
      <c r="C27" s="32"/>
      <c r="D27" s="33"/>
      <c r="E27" s="33">
        <f t="shared" si="5"/>
        <v>0</v>
      </c>
      <c r="F27" s="34">
        <f t="shared" si="6"/>
        <v>0</v>
      </c>
      <c r="G27" s="24"/>
      <c r="H27" s="30">
        <f t="shared" si="3"/>
        <v>0</v>
      </c>
      <c r="I27" s="35"/>
      <c r="J27" s="36"/>
      <c r="K27" s="37"/>
      <c r="L27" s="38"/>
      <c r="M27" s="39">
        <f t="shared" si="7"/>
        <v>0</v>
      </c>
      <c r="N27" s="4"/>
    </row>
    <row r="28" spans="1:14" s="2" customFormat="1" ht="19.5" customHeight="1">
      <c r="A28" s="30"/>
      <c r="B28" s="31"/>
      <c r="C28" s="32"/>
      <c r="D28" s="33"/>
      <c r="E28" s="33">
        <f t="shared" si="5"/>
        <v>0</v>
      </c>
      <c r="F28" s="34">
        <f t="shared" si="6"/>
        <v>0</v>
      </c>
      <c r="G28" s="24"/>
      <c r="H28" s="30">
        <f t="shared" si="3"/>
        <v>0</v>
      </c>
      <c r="I28" s="35"/>
      <c r="J28" s="36"/>
      <c r="K28" s="37"/>
      <c r="L28" s="38"/>
      <c r="M28" s="39">
        <f t="shared" si="7"/>
        <v>0</v>
      </c>
      <c r="N28" s="4"/>
    </row>
    <row r="29" spans="1:14" s="2" customFormat="1" ht="19.5" customHeight="1">
      <c r="A29" s="52"/>
      <c r="B29" s="31"/>
      <c r="C29" s="32"/>
      <c r="D29" s="33"/>
      <c r="E29" s="33">
        <f t="shared" si="5"/>
        <v>0</v>
      </c>
      <c r="F29" s="34">
        <f t="shared" si="6"/>
        <v>0</v>
      </c>
      <c r="G29" s="24"/>
      <c r="H29" s="52">
        <f t="shared" si="3"/>
        <v>0</v>
      </c>
      <c r="I29" s="35"/>
      <c r="J29" s="36"/>
      <c r="K29" s="37"/>
      <c r="L29" s="38"/>
      <c r="M29" s="39">
        <f t="shared" si="7"/>
        <v>0</v>
      </c>
      <c r="N29" s="4"/>
    </row>
    <row r="30" spans="1:14" s="2" customFormat="1" ht="19.5" customHeight="1">
      <c r="A30" s="52"/>
      <c r="B30" s="31"/>
      <c r="C30" s="32"/>
      <c r="D30" s="33"/>
      <c r="E30" s="33">
        <f t="shared" si="5"/>
        <v>0</v>
      </c>
      <c r="F30" s="34">
        <f t="shared" si="6"/>
        <v>0</v>
      </c>
      <c r="G30" s="24"/>
      <c r="H30" s="52">
        <f t="shared" si="3"/>
        <v>0</v>
      </c>
      <c r="I30" s="35"/>
      <c r="J30" s="36"/>
      <c r="K30" s="37"/>
      <c r="L30" s="38"/>
      <c r="M30" s="39">
        <f t="shared" si="7"/>
        <v>0</v>
      </c>
      <c r="N30" s="4"/>
    </row>
    <row r="31" spans="1:14" s="2" customFormat="1" ht="19.5" customHeight="1" thickBot="1">
      <c r="A31" s="40"/>
      <c r="B31" s="41"/>
      <c r="C31" s="42"/>
      <c r="D31" s="43"/>
      <c r="E31" s="43">
        <f t="shared" si="5"/>
        <v>0</v>
      </c>
      <c r="F31" s="44">
        <f t="shared" si="6"/>
        <v>0</v>
      </c>
      <c r="G31" s="24"/>
      <c r="H31" s="40">
        <f t="shared" si="3"/>
        <v>0</v>
      </c>
      <c r="I31" s="45"/>
      <c r="J31" s="46"/>
      <c r="K31" s="47"/>
      <c r="L31" s="48"/>
      <c r="M31" s="49">
        <f t="shared" si="7"/>
        <v>0</v>
      </c>
      <c r="N31" s="4"/>
    </row>
    <row r="32" spans="1:14" s="55" customFormat="1" ht="19.5" thickBot="1">
      <c r="A32" s="478" t="s">
        <v>42</v>
      </c>
      <c r="B32" s="478"/>
      <c r="C32" s="478"/>
      <c r="D32" s="478"/>
      <c r="E32" s="478"/>
      <c r="F32" s="53">
        <f>SUM(F12:F31)</f>
        <v>0</v>
      </c>
      <c r="G32" s="54"/>
      <c r="K32" s="56"/>
    </row>
    <row r="33" spans="1:14" s="2" customFormat="1">
      <c r="A33" s="4"/>
      <c r="B33" s="4"/>
      <c r="C33" s="4"/>
      <c r="D33" s="57"/>
      <c r="E33" s="4"/>
      <c r="F33" s="4"/>
      <c r="G33" s="4"/>
      <c r="H33" s="4"/>
      <c r="I33" s="57"/>
      <c r="J33" s="4"/>
      <c r="K33" s="5"/>
      <c r="L33" s="4"/>
      <c r="M33" s="4"/>
      <c r="N33" s="4"/>
    </row>
    <row r="35" spans="1:14">
      <c r="B35" s="58"/>
      <c r="C35" s="58"/>
    </row>
    <row r="36" spans="1:14">
      <c r="B36" s="59"/>
    </row>
    <row r="38" spans="1:14" ht="15.75" thickBot="1"/>
    <row r="39" spans="1:14" ht="15.75" thickBot="1">
      <c r="A39" s="479" t="s">
        <v>193</v>
      </c>
      <c r="B39" s="479"/>
      <c r="C39" s="479"/>
      <c r="D39" s="479"/>
      <c r="E39" s="479"/>
      <c r="F39" s="479"/>
    </row>
    <row r="40" spans="1:14" ht="15.75" thickBot="1">
      <c r="A40" s="479"/>
      <c r="B40" s="479"/>
      <c r="C40" s="479"/>
      <c r="D40" s="479"/>
      <c r="E40" s="479"/>
      <c r="F40" s="479"/>
    </row>
    <row r="41" spans="1:14" ht="15.75" thickBot="1">
      <c r="A41" s="479"/>
      <c r="B41" s="479"/>
      <c r="C41" s="479"/>
      <c r="D41" s="479"/>
      <c r="E41" s="479"/>
      <c r="F41" s="479"/>
    </row>
    <row r="42" spans="1:14" ht="15.75" thickBot="1">
      <c r="A42" s="479"/>
      <c r="B42" s="479"/>
      <c r="C42" s="479"/>
      <c r="D42" s="479"/>
      <c r="E42" s="479"/>
      <c r="F42" s="479"/>
    </row>
    <row r="43" spans="1:14" ht="15.75" thickBot="1">
      <c r="A43" s="479"/>
      <c r="B43" s="479"/>
      <c r="C43" s="479"/>
      <c r="D43" s="479"/>
      <c r="E43" s="479"/>
      <c r="F43" s="479"/>
    </row>
    <row r="44" spans="1:14" ht="15.75" thickBot="1">
      <c r="A44" s="479"/>
      <c r="B44" s="479"/>
      <c r="C44" s="479"/>
      <c r="D44" s="479"/>
      <c r="E44" s="479"/>
      <c r="F44" s="479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9:F44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2"/>
  <sheetViews>
    <sheetView workbookViewId="0"/>
  </sheetViews>
  <sheetFormatPr defaultColWidth="11.7109375" defaultRowHeight="15"/>
  <cols>
    <col min="1" max="1" width="25" style="4" bestFit="1" customWidth="1"/>
    <col min="2" max="2" width="23.140625" style="4" customWidth="1"/>
    <col min="3" max="3" width="21.7109375" style="4" bestFit="1" customWidth="1"/>
    <col min="4" max="4" width="23.7109375" style="4" bestFit="1" customWidth="1"/>
    <col min="5" max="5" width="24" style="4" customWidth="1"/>
    <col min="6" max="6" width="27.42578125" style="4" customWidth="1"/>
    <col min="7" max="7" width="9.42578125" style="4" customWidth="1"/>
    <col min="8" max="8" width="24.42578125" style="4" bestFit="1" customWidth="1"/>
    <col min="9" max="9" width="17.85546875" style="4" customWidth="1"/>
    <col min="10" max="10" width="21.85546875" style="4" bestFit="1" customWidth="1"/>
    <col min="11" max="11" width="12.42578125" style="5" bestFit="1" customWidth="1"/>
    <col min="12" max="12" width="20.7109375" style="4" customWidth="1"/>
    <col min="13" max="13" width="16" style="4" customWidth="1"/>
    <col min="14" max="14" width="11.7109375" style="4" customWidth="1"/>
    <col min="15" max="16384" width="11.7109375" style="4"/>
  </cols>
  <sheetData>
    <row r="2" spans="1:14" s="3" customFormat="1">
      <c r="A2" s="484" t="s">
        <v>174</v>
      </c>
      <c r="B2" s="484"/>
      <c r="C2" s="484"/>
      <c r="D2" s="484"/>
      <c r="E2" s="484"/>
      <c r="F2" s="484"/>
      <c r="G2" s="6"/>
      <c r="H2" s="484" t="str">
        <f t="shared" ref="H2:H7" si="0">A2</f>
        <v>INSTITUTO BRASILEIRO DE MUSEUS</v>
      </c>
      <c r="I2" s="484"/>
      <c r="J2" s="484"/>
      <c r="K2" s="484"/>
      <c r="L2" s="484"/>
      <c r="M2" s="484"/>
      <c r="N2" s="484"/>
    </row>
    <row r="3" spans="1:14" s="3" customFormat="1" ht="15.75">
      <c r="A3" s="485" t="s">
        <v>175</v>
      </c>
      <c r="B3" s="485"/>
      <c r="C3" s="485"/>
      <c r="D3" s="485"/>
      <c r="E3" s="485"/>
      <c r="F3" s="485"/>
      <c r="G3" s="8"/>
      <c r="H3" s="485" t="str">
        <f t="shared" si="0"/>
        <v>ER-MGES - Escritório de Representação Regional - Minas Gerais e Espírito Santo</v>
      </c>
      <c r="I3" s="485"/>
      <c r="J3" s="485"/>
      <c r="K3" s="485"/>
      <c r="L3" s="485"/>
      <c r="M3" s="485"/>
      <c r="N3" s="485"/>
    </row>
    <row r="4" spans="1:14" s="3" customFormat="1" ht="15.75">
      <c r="A4" s="486" t="s">
        <v>176</v>
      </c>
      <c r="B4" s="486"/>
      <c r="C4" s="486"/>
      <c r="D4" s="486"/>
      <c r="E4" s="486"/>
      <c r="F4" s="486"/>
      <c r="G4" s="9"/>
      <c r="H4" s="486" t="str">
        <f t="shared" si="0"/>
        <v>Vigia 44 horas semanais</v>
      </c>
      <c r="I4" s="486"/>
      <c r="J4" s="486"/>
      <c r="K4" s="486"/>
      <c r="L4" s="486"/>
      <c r="M4" s="486"/>
      <c r="N4" s="486"/>
    </row>
    <row r="5" spans="1:14" s="3" customFormat="1" ht="16.5" thickBot="1">
      <c r="A5" s="482" t="s">
        <v>177</v>
      </c>
      <c r="B5" s="482"/>
      <c r="C5" s="482"/>
      <c r="D5" s="482"/>
      <c r="E5" s="482"/>
      <c r="F5" s="482"/>
      <c r="G5" s="9"/>
      <c r="H5" s="482" t="str">
        <f t="shared" si="0"/>
        <v>Contrato nº 004/2018</v>
      </c>
      <c r="I5" s="482"/>
      <c r="J5" s="482"/>
      <c r="K5" s="482"/>
      <c r="L5" s="482"/>
      <c r="M5" s="482"/>
      <c r="N5" s="482"/>
    </row>
    <row r="6" spans="1:14" s="3" customFormat="1" ht="16.5" thickBot="1">
      <c r="A6" s="480" t="s">
        <v>178</v>
      </c>
      <c r="B6" s="480"/>
      <c r="C6" s="480"/>
      <c r="D6" s="480"/>
      <c r="E6" s="480"/>
      <c r="F6" s="480"/>
      <c r="G6" s="8"/>
      <c r="H6" s="480" t="str">
        <f t="shared" si="0"/>
        <v>Cálculo da Diferença a Pagar</v>
      </c>
      <c r="I6" s="480"/>
      <c r="J6" s="480"/>
      <c r="K6" s="480"/>
      <c r="L6" s="480"/>
      <c r="M6" s="480"/>
      <c r="N6" s="480"/>
    </row>
    <row r="7" spans="1:14" s="3" customFormat="1" ht="16.5" thickBot="1">
      <c r="A7" s="483" t="s">
        <v>194</v>
      </c>
      <c r="B7" s="483"/>
      <c r="C7" s="483"/>
      <c r="D7" s="483"/>
      <c r="E7" s="483"/>
      <c r="F7" s="483"/>
      <c r="G7" s="8"/>
      <c r="H7" s="483" t="str">
        <f t="shared" si="0"/>
        <v>MUSEU DO OURO</v>
      </c>
      <c r="I7" s="483"/>
      <c r="J7" s="483"/>
      <c r="K7" s="483"/>
      <c r="L7" s="483"/>
      <c r="M7" s="483"/>
      <c r="N7" s="483"/>
    </row>
    <row r="8" spans="1:14" s="3" customFormat="1" ht="15.75" thickBot="1">
      <c r="A8" s="4"/>
      <c r="B8" s="4"/>
      <c r="C8" s="4"/>
      <c r="D8" s="4"/>
      <c r="E8" s="4"/>
      <c r="F8" s="4"/>
      <c r="G8" s="4"/>
      <c r="H8" s="4"/>
      <c r="I8" s="4"/>
      <c r="J8" s="4"/>
      <c r="K8" s="5"/>
      <c r="L8" s="4"/>
      <c r="M8" s="4"/>
      <c r="N8" s="4"/>
    </row>
    <row r="9" spans="1:14" s="3" customFormat="1" ht="16.5" thickBot="1">
      <c r="A9" s="4"/>
      <c r="B9" s="4"/>
      <c r="C9" s="4"/>
      <c r="D9" s="480" t="s">
        <v>180</v>
      </c>
      <c r="E9" s="480"/>
      <c r="F9" s="4"/>
      <c r="G9" s="4"/>
      <c r="H9" s="4"/>
      <c r="I9" s="481" t="s">
        <v>181</v>
      </c>
      <c r="J9" s="481"/>
      <c r="K9" s="481"/>
      <c r="L9" s="481"/>
      <c r="M9" s="481"/>
      <c r="N9" s="4"/>
    </row>
    <row r="10" spans="1:14" s="13" customFormat="1" ht="66.75" customHeight="1" thickBot="1">
      <c r="A10" s="10" t="s">
        <v>182</v>
      </c>
      <c r="B10" s="10" t="s">
        <v>183</v>
      </c>
      <c r="C10" s="10" t="s">
        <v>184</v>
      </c>
      <c r="D10" s="11" t="s">
        <v>185</v>
      </c>
      <c r="E10" s="11" t="s">
        <v>186</v>
      </c>
      <c r="F10" s="10" t="s">
        <v>187</v>
      </c>
      <c r="G10" s="12"/>
      <c r="I10" s="14" t="s">
        <v>188</v>
      </c>
      <c r="J10" s="15" t="s">
        <v>189</v>
      </c>
      <c r="K10" s="16" t="s">
        <v>190</v>
      </c>
      <c r="L10" s="15" t="s">
        <v>191</v>
      </c>
      <c r="M10" s="17" t="s">
        <v>192</v>
      </c>
    </row>
    <row r="11" spans="1:14" s="3" customFormat="1" ht="19.5" customHeight="1" thickBot="1">
      <c r="A11" s="477"/>
      <c r="B11" s="477"/>
      <c r="C11" s="477"/>
      <c r="D11" s="477"/>
      <c r="E11" s="477"/>
      <c r="F11" s="18"/>
      <c r="G11" s="7"/>
      <c r="H11" s="4"/>
      <c r="I11" s="477">
        <f>A11</f>
        <v>0</v>
      </c>
      <c r="J11" s="477"/>
      <c r="K11" s="477"/>
      <c r="L11" s="477"/>
      <c r="M11" s="477"/>
      <c r="N11" s="4"/>
    </row>
    <row r="12" spans="1:14" s="3" customFormat="1" ht="19.5" customHeight="1">
      <c r="A12" s="19"/>
      <c r="B12" s="20"/>
      <c r="C12" s="21"/>
      <c r="D12" s="22"/>
      <c r="E12" s="22">
        <f t="shared" ref="E12:E21" si="1">D12-M12</f>
        <v>0</v>
      </c>
      <c r="F12" s="23">
        <f t="shared" ref="F12:F21" si="2">E12-C12</f>
        <v>0</v>
      </c>
      <c r="G12" s="24"/>
      <c r="H12" s="19">
        <f t="shared" ref="H12:H31" si="3">A12</f>
        <v>0</v>
      </c>
      <c r="I12" s="25"/>
      <c r="J12" s="26"/>
      <c r="K12" s="27"/>
      <c r="L12" s="28"/>
      <c r="M12" s="29">
        <f t="shared" ref="M12:M21" si="4">K12*L12</f>
        <v>0</v>
      </c>
      <c r="N12" s="4"/>
    </row>
    <row r="13" spans="1:14" s="3" customFormat="1" ht="19.5" customHeight="1">
      <c r="A13" s="30"/>
      <c r="B13" s="31"/>
      <c r="C13" s="32"/>
      <c r="D13" s="33"/>
      <c r="E13" s="33">
        <f t="shared" si="1"/>
        <v>0</v>
      </c>
      <c r="F13" s="34">
        <f t="shared" si="2"/>
        <v>0</v>
      </c>
      <c r="G13" s="24"/>
      <c r="H13" s="30">
        <f t="shared" si="3"/>
        <v>0</v>
      </c>
      <c r="I13" s="35"/>
      <c r="J13" s="36"/>
      <c r="K13" s="37"/>
      <c r="L13" s="38"/>
      <c r="M13" s="39">
        <f t="shared" si="4"/>
        <v>0</v>
      </c>
      <c r="N13" s="4"/>
    </row>
    <row r="14" spans="1:14" s="3" customFormat="1" ht="19.5" customHeight="1">
      <c r="A14" s="30"/>
      <c r="B14" s="31"/>
      <c r="C14" s="32"/>
      <c r="D14" s="33"/>
      <c r="E14" s="33">
        <f t="shared" si="1"/>
        <v>0</v>
      </c>
      <c r="F14" s="34">
        <f t="shared" si="2"/>
        <v>0</v>
      </c>
      <c r="G14" s="24"/>
      <c r="H14" s="30">
        <f t="shared" si="3"/>
        <v>0</v>
      </c>
      <c r="I14" s="35"/>
      <c r="J14" s="36"/>
      <c r="K14" s="37"/>
      <c r="L14" s="38"/>
      <c r="M14" s="39">
        <f t="shared" si="4"/>
        <v>0</v>
      </c>
      <c r="N14" s="4"/>
    </row>
    <row r="15" spans="1:14" s="3" customFormat="1" ht="19.5" customHeight="1">
      <c r="A15" s="30"/>
      <c r="B15" s="31"/>
      <c r="C15" s="32"/>
      <c r="D15" s="33"/>
      <c r="E15" s="33">
        <f t="shared" si="1"/>
        <v>0</v>
      </c>
      <c r="F15" s="34">
        <f t="shared" si="2"/>
        <v>0</v>
      </c>
      <c r="G15" s="24"/>
      <c r="H15" s="30">
        <f t="shared" si="3"/>
        <v>0</v>
      </c>
      <c r="I15" s="35"/>
      <c r="J15" s="36"/>
      <c r="K15" s="37"/>
      <c r="L15" s="38"/>
      <c r="M15" s="39">
        <f t="shared" si="4"/>
        <v>0</v>
      </c>
      <c r="N15" s="4"/>
    </row>
    <row r="16" spans="1:14" s="3" customFormat="1" ht="19.5" customHeight="1">
      <c r="A16" s="30"/>
      <c r="B16" s="31"/>
      <c r="C16" s="32"/>
      <c r="D16" s="33"/>
      <c r="E16" s="33">
        <f t="shared" si="1"/>
        <v>0</v>
      </c>
      <c r="F16" s="34">
        <f t="shared" si="2"/>
        <v>0</v>
      </c>
      <c r="G16" s="24"/>
      <c r="H16" s="30">
        <f t="shared" si="3"/>
        <v>0</v>
      </c>
      <c r="I16" s="35"/>
      <c r="J16" s="36"/>
      <c r="K16" s="37"/>
      <c r="L16" s="38"/>
      <c r="M16" s="39">
        <f t="shared" si="4"/>
        <v>0</v>
      </c>
      <c r="N16" s="4"/>
    </row>
    <row r="17" spans="1:14" s="3" customFormat="1" ht="19.5" customHeight="1">
      <c r="A17" s="30"/>
      <c r="B17" s="31"/>
      <c r="C17" s="32"/>
      <c r="D17" s="33"/>
      <c r="E17" s="33">
        <f t="shared" si="1"/>
        <v>0</v>
      </c>
      <c r="F17" s="34">
        <f t="shared" si="2"/>
        <v>0</v>
      </c>
      <c r="G17" s="24"/>
      <c r="H17" s="30">
        <f t="shared" si="3"/>
        <v>0</v>
      </c>
      <c r="I17" s="35"/>
      <c r="J17" s="36"/>
      <c r="K17" s="37"/>
      <c r="L17" s="38"/>
      <c r="M17" s="39">
        <f t="shared" si="4"/>
        <v>0</v>
      </c>
      <c r="N17" s="4"/>
    </row>
    <row r="18" spans="1:14" s="3" customFormat="1" ht="19.5" customHeight="1">
      <c r="A18" s="30"/>
      <c r="B18" s="31"/>
      <c r="C18" s="32"/>
      <c r="D18" s="33"/>
      <c r="E18" s="33">
        <f t="shared" si="1"/>
        <v>0</v>
      </c>
      <c r="F18" s="34">
        <f t="shared" si="2"/>
        <v>0</v>
      </c>
      <c r="G18" s="24"/>
      <c r="H18" s="30">
        <f t="shared" si="3"/>
        <v>0</v>
      </c>
      <c r="I18" s="35"/>
      <c r="J18" s="36"/>
      <c r="K18" s="37"/>
      <c r="L18" s="38"/>
      <c r="M18" s="39">
        <f t="shared" si="4"/>
        <v>0</v>
      </c>
      <c r="N18" s="4"/>
    </row>
    <row r="19" spans="1:14" s="3" customFormat="1" ht="19.5" customHeight="1">
      <c r="A19" s="30"/>
      <c r="B19" s="31"/>
      <c r="C19" s="32"/>
      <c r="D19" s="33"/>
      <c r="E19" s="33">
        <f t="shared" si="1"/>
        <v>0</v>
      </c>
      <c r="F19" s="34">
        <f t="shared" si="2"/>
        <v>0</v>
      </c>
      <c r="G19" s="24"/>
      <c r="H19" s="30">
        <f t="shared" si="3"/>
        <v>0</v>
      </c>
      <c r="I19" s="35"/>
      <c r="J19" s="36"/>
      <c r="K19" s="37"/>
      <c r="L19" s="38"/>
      <c r="M19" s="39">
        <f t="shared" si="4"/>
        <v>0</v>
      </c>
      <c r="N19" s="4"/>
    </row>
    <row r="20" spans="1:14" s="3" customFormat="1" ht="19.5" customHeight="1">
      <c r="A20" s="30"/>
      <c r="B20" s="31"/>
      <c r="C20" s="32"/>
      <c r="D20" s="33"/>
      <c r="E20" s="33">
        <f t="shared" si="1"/>
        <v>0</v>
      </c>
      <c r="F20" s="34">
        <f t="shared" si="2"/>
        <v>0</v>
      </c>
      <c r="G20" s="24"/>
      <c r="H20" s="30">
        <f t="shared" si="3"/>
        <v>0</v>
      </c>
      <c r="I20" s="35"/>
      <c r="J20" s="36"/>
      <c r="K20" s="37"/>
      <c r="L20" s="38"/>
      <c r="M20" s="39">
        <f t="shared" si="4"/>
        <v>0</v>
      </c>
      <c r="N20" s="4"/>
    </row>
    <row r="21" spans="1:14" s="3" customFormat="1" ht="19.5" customHeight="1" thickBot="1">
      <c r="A21" s="40"/>
      <c r="B21" s="41"/>
      <c r="C21" s="42"/>
      <c r="D21" s="43"/>
      <c r="E21" s="43">
        <f t="shared" si="1"/>
        <v>0</v>
      </c>
      <c r="F21" s="44">
        <f t="shared" si="2"/>
        <v>0</v>
      </c>
      <c r="G21" s="24"/>
      <c r="H21" s="40">
        <f t="shared" si="3"/>
        <v>0</v>
      </c>
      <c r="I21" s="45"/>
      <c r="J21" s="46"/>
      <c r="K21" s="47"/>
      <c r="L21" s="48"/>
      <c r="M21" s="49">
        <f t="shared" si="4"/>
        <v>0</v>
      </c>
      <c r="N21" s="4"/>
    </row>
    <row r="22" spans="1:14" s="3" customFormat="1" ht="19.5" customHeight="1" thickBot="1">
      <c r="A22" s="477"/>
      <c r="B22" s="477"/>
      <c r="C22" s="477"/>
      <c r="D22" s="477"/>
      <c r="E22" s="477"/>
      <c r="F22" s="50"/>
      <c r="G22" s="7"/>
      <c r="H22" s="477">
        <f t="shared" si="3"/>
        <v>0</v>
      </c>
      <c r="I22" s="477"/>
      <c r="J22" s="477"/>
      <c r="K22" s="477"/>
      <c r="L22" s="477"/>
      <c r="M22" s="477"/>
      <c r="N22" s="4"/>
    </row>
    <row r="23" spans="1:14" s="3" customFormat="1" ht="19.5" customHeight="1">
      <c r="A23" s="19"/>
      <c r="B23" s="60"/>
      <c r="C23" s="61"/>
      <c r="D23" s="62"/>
      <c r="E23" s="22">
        <f>D23-M23</f>
        <v>0</v>
      </c>
      <c r="F23" s="23">
        <f>E23-C23</f>
        <v>0</v>
      </c>
      <c r="G23" s="24"/>
      <c r="H23" s="19">
        <f t="shared" si="3"/>
        <v>0</v>
      </c>
      <c r="I23" s="25"/>
      <c r="J23" s="26"/>
      <c r="K23" s="27"/>
      <c r="L23" s="28"/>
      <c r="M23" s="29">
        <f>K23*L23</f>
        <v>0</v>
      </c>
      <c r="N23" s="4"/>
    </row>
    <row r="24" spans="1:14" s="3" customFormat="1" ht="19.5" customHeight="1" thickBot="1">
      <c r="A24" s="40"/>
      <c r="B24" s="63"/>
      <c r="C24" s="64"/>
      <c r="D24" s="65"/>
      <c r="E24" s="43">
        <f>D24-M24</f>
        <v>0</v>
      </c>
      <c r="F24" s="44">
        <f>E24-C24</f>
        <v>0</v>
      </c>
      <c r="G24" s="24"/>
      <c r="H24" s="40">
        <f t="shared" si="3"/>
        <v>0</v>
      </c>
      <c r="I24" s="45"/>
      <c r="J24" s="46"/>
      <c r="K24" s="47"/>
      <c r="L24" s="48"/>
      <c r="M24" s="49">
        <f>K24*L24</f>
        <v>0</v>
      </c>
      <c r="N24" s="4"/>
    </row>
    <row r="25" spans="1:14" s="3" customFormat="1" ht="19.5" customHeight="1" thickBot="1">
      <c r="A25" s="477"/>
      <c r="B25" s="477"/>
      <c r="C25" s="477"/>
      <c r="D25" s="477"/>
      <c r="E25" s="477"/>
      <c r="F25" s="51"/>
      <c r="G25" s="24"/>
      <c r="H25" s="477">
        <f t="shared" si="3"/>
        <v>0</v>
      </c>
      <c r="I25" s="477"/>
      <c r="J25" s="477"/>
      <c r="K25" s="477"/>
      <c r="L25" s="477"/>
      <c r="M25" s="477"/>
      <c r="N25" s="4"/>
    </row>
    <row r="26" spans="1:14" s="3" customFormat="1" ht="19.5" customHeight="1">
      <c r="A26" s="19"/>
      <c r="B26" s="60"/>
      <c r="C26" s="61"/>
      <c r="D26" s="62"/>
      <c r="E26" s="22">
        <f t="shared" ref="E26:E31" si="5">D26-M26</f>
        <v>0</v>
      </c>
      <c r="F26" s="23">
        <f t="shared" ref="F26:F31" si="6">E26-C26</f>
        <v>0</v>
      </c>
      <c r="G26" s="24"/>
      <c r="H26" s="19">
        <f t="shared" si="3"/>
        <v>0</v>
      </c>
      <c r="I26" s="25"/>
      <c r="J26" s="26"/>
      <c r="K26" s="27"/>
      <c r="L26" s="28"/>
      <c r="M26" s="29">
        <f t="shared" ref="M26:M31" si="7">K26*L26</f>
        <v>0</v>
      </c>
      <c r="N26" s="4"/>
    </row>
    <row r="27" spans="1:14" s="3" customFormat="1" ht="19.5" customHeight="1">
      <c r="A27" s="30"/>
      <c r="B27" s="66"/>
      <c r="C27" s="67"/>
      <c r="D27" s="68"/>
      <c r="E27" s="33">
        <f t="shared" si="5"/>
        <v>0</v>
      </c>
      <c r="F27" s="34">
        <f t="shared" si="6"/>
        <v>0</v>
      </c>
      <c r="G27" s="24"/>
      <c r="H27" s="30">
        <f t="shared" si="3"/>
        <v>0</v>
      </c>
      <c r="I27" s="35"/>
      <c r="J27" s="36"/>
      <c r="K27" s="37"/>
      <c r="L27" s="38"/>
      <c r="M27" s="39">
        <f t="shared" si="7"/>
        <v>0</v>
      </c>
      <c r="N27" s="4"/>
    </row>
    <row r="28" spans="1:14" s="3" customFormat="1" ht="19.5" customHeight="1">
      <c r="A28" s="30"/>
      <c r="B28" s="66"/>
      <c r="C28" s="67"/>
      <c r="D28" s="68"/>
      <c r="E28" s="33">
        <f t="shared" si="5"/>
        <v>0</v>
      </c>
      <c r="F28" s="34">
        <f t="shared" si="6"/>
        <v>0</v>
      </c>
      <c r="G28" s="24"/>
      <c r="H28" s="30">
        <f t="shared" si="3"/>
        <v>0</v>
      </c>
      <c r="I28" s="35"/>
      <c r="J28" s="36"/>
      <c r="K28" s="37"/>
      <c r="L28" s="38"/>
      <c r="M28" s="39">
        <f t="shared" si="7"/>
        <v>0</v>
      </c>
      <c r="N28" s="4"/>
    </row>
    <row r="29" spans="1:14" s="3" customFormat="1" ht="19.5" customHeight="1">
      <c r="A29" s="52"/>
      <c r="B29" s="66"/>
      <c r="C29" s="67"/>
      <c r="D29" s="68"/>
      <c r="E29" s="33">
        <f t="shared" si="5"/>
        <v>0</v>
      </c>
      <c r="F29" s="34">
        <f t="shared" si="6"/>
        <v>0</v>
      </c>
      <c r="G29" s="24"/>
      <c r="H29" s="52">
        <f t="shared" si="3"/>
        <v>0</v>
      </c>
      <c r="I29" s="35"/>
      <c r="J29" s="36"/>
      <c r="K29" s="37"/>
      <c r="L29" s="38"/>
      <c r="M29" s="39">
        <f t="shared" si="7"/>
        <v>0</v>
      </c>
      <c r="N29" s="4"/>
    </row>
    <row r="30" spans="1:14" s="3" customFormat="1" ht="19.5" customHeight="1">
      <c r="A30" s="52"/>
      <c r="B30" s="66"/>
      <c r="C30" s="67"/>
      <c r="D30" s="68"/>
      <c r="E30" s="33">
        <f t="shared" si="5"/>
        <v>0</v>
      </c>
      <c r="F30" s="34">
        <f t="shared" si="6"/>
        <v>0</v>
      </c>
      <c r="G30" s="24"/>
      <c r="H30" s="52">
        <f t="shared" si="3"/>
        <v>0</v>
      </c>
      <c r="I30" s="35"/>
      <c r="J30" s="36"/>
      <c r="K30" s="37"/>
      <c r="L30" s="38"/>
      <c r="M30" s="39">
        <f t="shared" si="7"/>
        <v>0</v>
      </c>
      <c r="N30" s="4"/>
    </row>
    <row r="31" spans="1:14" s="3" customFormat="1" ht="19.5" customHeight="1" thickBot="1">
      <c r="A31" s="40"/>
      <c r="B31" s="63"/>
      <c r="C31" s="64"/>
      <c r="D31" s="65"/>
      <c r="E31" s="43">
        <f t="shared" si="5"/>
        <v>0</v>
      </c>
      <c r="F31" s="44">
        <f t="shared" si="6"/>
        <v>0</v>
      </c>
      <c r="G31" s="24"/>
      <c r="H31" s="40">
        <f t="shared" si="3"/>
        <v>0</v>
      </c>
      <c r="I31" s="45"/>
      <c r="J31" s="46"/>
      <c r="K31" s="47"/>
      <c r="L31" s="48"/>
      <c r="M31" s="49">
        <f t="shared" si="7"/>
        <v>0</v>
      </c>
      <c r="N31" s="4"/>
    </row>
    <row r="32" spans="1:14" s="55" customFormat="1" ht="19.5" thickBot="1">
      <c r="A32" s="478" t="s">
        <v>42</v>
      </c>
      <c r="B32" s="478"/>
      <c r="C32" s="478"/>
      <c r="D32" s="478"/>
      <c r="E32" s="478"/>
      <c r="F32" s="53">
        <f>SUM(F12:F31)</f>
        <v>0</v>
      </c>
      <c r="G32" s="54"/>
      <c r="K32" s="56"/>
    </row>
    <row r="33" spans="1:14" s="3" customFormat="1">
      <c r="A33" s="4"/>
      <c r="B33" s="4"/>
      <c r="C33" s="4"/>
      <c r="D33" s="57"/>
      <c r="E33" s="4"/>
      <c r="F33" s="4"/>
      <c r="G33" s="4"/>
      <c r="H33" s="4"/>
      <c r="I33" s="57"/>
      <c r="J33" s="4"/>
      <c r="K33" s="5"/>
      <c r="L33" s="4"/>
      <c r="M33" s="4"/>
      <c r="N33" s="4"/>
    </row>
    <row r="36" spans="1:14" ht="15.75" thickBot="1"/>
    <row r="37" spans="1:14" ht="15.75" thickBot="1">
      <c r="A37" s="479" t="s">
        <v>193</v>
      </c>
      <c r="B37" s="479"/>
      <c r="C37" s="479"/>
      <c r="D37" s="479"/>
      <c r="E37" s="479"/>
      <c r="F37" s="479"/>
    </row>
    <row r="38" spans="1:14" ht="15.75" thickBot="1">
      <c r="A38" s="479"/>
      <c r="B38" s="479"/>
      <c r="C38" s="479"/>
      <c r="D38" s="479"/>
      <c r="E38" s="479"/>
      <c r="F38" s="479"/>
    </row>
    <row r="39" spans="1:14" ht="15.75" thickBot="1">
      <c r="A39" s="479"/>
      <c r="B39" s="479"/>
      <c r="C39" s="479"/>
      <c r="D39" s="479"/>
      <c r="E39" s="479"/>
      <c r="F39" s="479"/>
    </row>
    <row r="40" spans="1:14" ht="15.75" thickBot="1">
      <c r="A40" s="479"/>
      <c r="B40" s="479"/>
      <c r="C40" s="479"/>
      <c r="D40" s="479"/>
      <c r="E40" s="479"/>
      <c r="F40" s="479"/>
    </row>
    <row r="41" spans="1:14" ht="15.75" thickBot="1">
      <c r="A41" s="479"/>
      <c r="B41" s="479"/>
      <c r="C41" s="479"/>
      <c r="D41" s="479"/>
      <c r="E41" s="479"/>
      <c r="F41" s="479"/>
    </row>
    <row r="42" spans="1:14" ht="15.75" thickBot="1">
      <c r="A42" s="479"/>
      <c r="B42" s="479"/>
      <c r="C42" s="479"/>
      <c r="D42" s="479"/>
      <c r="E42" s="479"/>
      <c r="F42" s="479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7:F42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3"/>
  <sheetViews>
    <sheetView workbookViewId="0"/>
  </sheetViews>
  <sheetFormatPr defaultColWidth="11.7109375" defaultRowHeight="15"/>
  <cols>
    <col min="1" max="1" width="25" style="4" bestFit="1" customWidth="1"/>
    <col min="2" max="2" width="23.140625" style="4" customWidth="1"/>
    <col min="3" max="3" width="21.7109375" style="4" bestFit="1" customWidth="1"/>
    <col min="4" max="4" width="23.7109375" style="4" bestFit="1" customWidth="1"/>
    <col min="5" max="5" width="24" style="4" customWidth="1"/>
    <col min="6" max="6" width="27.42578125" style="4" customWidth="1"/>
    <col min="7" max="7" width="9.42578125" style="4" customWidth="1"/>
    <col min="8" max="8" width="24.42578125" style="4" bestFit="1" customWidth="1"/>
    <col min="9" max="9" width="17.85546875" style="4" customWidth="1"/>
    <col min="10" max="10" width="21.85546875" style="4" bestFit="1" customWidth="1"/>
    <col min="11" max="11" width="12.42578125" style="5" bestFit="1" customWidth="1"/>
    <col min="12" max="12" width="20.7109375" style="4" customWidth="1"/>
    <col min="13" max="13" width="16" style="4" customWidth="1"/>
    <col min="14" max="15" width="11.7109375" style="4" customWidth="1"/>
    <col min="16" max="16384" width="11.7109375" style="4"/>
  </cols>
  <sheetData>
    <row r="2" spans="1:14" s="2" customFormat="1">
      <c r="A2" s="484" t="s">
        <v>174</v>
      </c>
      <c r="B2" s="484"/>
      <c r="C2" s="484"/>
      <c r="D2" s="484"/>
      <c r="E2" s="484"/>
      <c r="F2" s="484"/>
      <c r="G2" s="6"/>
      <c r="H2" s="484" t="str">
        <f t="shared" ref="H2:H7" si="0">A2</f>
        <v>INSTITUTO BRASILEIRO DE MUSEUS</v>
      </c>
      <c r="I2" s="484"/>
      <c r="J2" s="484"/>
      <c r="K2" s="484"/>
      <c r="L2" s="484"/>
      <c r="M2" s="484"/>
      <c r="N2" s="484"/>
    </row>
    <row r="3" spans="1:14" s="2" customFormat="1" ht="15.75">
      <c r="A3" s="485" t="s">
        <v>175</v>
      </c>
      <c r="B3" s="485"/>
      <c r="C3" s="485"/>
      <c r="D3" s="485"/>
      <c r="E3" s="485"/>
      <c r="F3" s="485"/>
      <c r="G3" s="8"/>
      <c r="H3" s="485" t="str">
        <f t="shared" si="0"/>
        <v>ER-MGES - Escritório de Representação Regional - Minas Gerais e Espírito Santo</v>
      </c>
      <c r="I3" s="485"/>
      <c r="J3" s="485"/>
      <c r="K3" s="485"/>
      <c r="L3" s="485"/>
      <c r="M3" s="485"/>
      <c r="N3" s="485"/>
    </row>
    <row r="4" spans="1:14" s="2" customFormat="1" ht="15.75">
      <c r="A4" s="486" t="s">
        <v>176</v>
      </c>
      <c r="B4" s="486"/>
      <c r="C4" s="486"/>
      <c r="D4" s="486"/>
      <c r="E4" s="486"/>
      <c r="F4" s="486"/>
      <c r="G4" s="9"/>
      <c r="H4" s="486" t="str">
        <f t="shared" si="0"/>
        <v>Vigia 44 horas semanais</v>
      </c>
      <c r="I4" s="486"/>
      <c r="J4" s="486"/>
      <c r="K4" s="486"/>
      <c r="L4" s="486"/>
      <c r="M4" s="486"/>
      <c r="N4" s="486"/>
    </row>
    <row r="5" spans="1:14" s="2" customFormat="1" ht="16.5" thickBot="1">
      <c r="A5" s="482" t="s">
        <v>177</v>
      </c>
      <c r="B5" s="482"/>
      <c r="C5" s="482"/>
      <c r="D5" s="482"/>
      <c r="E5" s="482"/>
      <c r="F5" s="482"/>
      <c r="G5" s="9"/>
      <c r="H5" s="482" t="str">
        <f t="shared" si="0"/>
        <v>Contrato nº 004/2018</v>
      </c>
      <c r="I5" s="482"/>
      <c r="J5" s="482"/>
      <c r="K5" s="482"/>
      <c r="L5" s="482"/>
      <c r="M5" s="482"/>
      <c r="N5" s="482"/>
    </row>
    <row r="6" spans="1:14" s="2" customFormat="1" ht="16.5" thickBot="1">
      <c r="A6" s="480" t="s">
        <v>178</v>
      </c>
      <c r="B6" s="480"/>
      <c r="C6" s="480"/>
      <c r="D6" s="480"/>
      <c r="E6" s="480"/>
      <c r="F6" s="480"/>
      <c r="G6" s="8"/>
      <c r="H6" s="480" t="str">
        <f t="shared" si="0"/>
        <v>Cálculo da Diferença a Pagar</v>
      </c>
      <c r="I6" s="480"/>
      <c r="J6" s="480"/>
      <c r="K6" s="480"/>
      <c r="L6" s="480"/>
      <c r="M6" s="480"/>
      <c r="N6" s="480"/>
    </row>
    <row r="7" spans="1:14" s="2" customFormat="1" ht="16.5" thickBot="1">
      <c r="A7" s="483" t="s">
        <v>195</v>
      </c>
      <c r="B7" s="483"/>
      <c r="C7" s="483"/>
      <c r="D7" s="483"/>
      <c r="E7" s="483"/>
      <c r="F7" s="483"/>
      <c r="G7" s="8"/>
      <c r="H7" s="483" t="str">
        <f t="shared" si="0"/>
        <v>MUSEU DO DIAMANTE</v>
      </c>
      <c r="I7" s="483"/>
      <c r="J7" s="483"/>
      <c r="K7" s="483"/>
      <c r="L7" s="483"/>
      <c r="M7" s="483"/>
      <c r="N7" s="483"/>
    </row>
    <row r="8" spans="1:14" s="2" customFormat="1" ht="15.75" thickBot="1">
      <c r="A8" s="4"/>
      <c r="B8" s="4"/>
      <c r="C8" s="4"/>
      <c r="D8" s="4"/>
      <c r="E8" s="4"/>
      <c r="F8" s="4"/>
      <c r="G8" s="4"/>
      <c r="H8" s="4"/>
      <c r="I8" s="4"/>
      <c r="J8" s="4"/>
      <c r="K8" s="5"/>
      <c r="L8" s="4"/>
      <c r="M8" s="4"/>
      <c r="N8" s="4"/>
    </row>
    <row r="9" spans="1:14" s="2" customFormat="1" ht="16.5" thickBot="1">
      <c r="A9" s="4"/>
      <c r="B9" s="4"/>
      <c r="C9" s="4"/>
      <c r="D9" s="480" t="s">
        <v>180</v>
      </c>
      <c r="E9" s="480"/>
      <c r="F9" s="4"/>
      <c r="G9" s="4"/>
      <c r="H9" s="4"/>
      <c r="I9" s="481" t="s">
        <v>181</v>
      </c>
      <c r="J9" s="481"/>
      <c r="K9" s="481"/>
      <c r="L9" s="481"/>
      <c r="M9" s="481"/>
      <c r="N9" s="4"/>
    </row>
    <row r="10" spans="1:14" s="13" customFormat="1" ht="66.75" customHeight="1" thickBot="1">
      <c r="A10" s="10" t="s">
        <v>182</v>
      </c>
      <c r="B10" s="10" t="s">
        <v>183</v>
      </c>
      <c r="C10" s="10" t="s">
        <v>184</v>
      </c>
      <c r="D10" s="11" t="s">
        <v>185</v>
      </c>
      <c r="E10" s="11" t="s">
        <v>186</v>
      </c>
      <c r="F10" s="10" t="s">
        <v>187</v>
      </c>
      <c r="G10" s="12"/>
      <c r="I10" s="14" t="s">
        <v>188</v>
      </c>
      <c r="J10" s="15" t="s">
        <v>189</v>
      </c>
      <c r="K10" s="16" t="s">
        <v>190</v>
      </c>
      <c r="L10" s="15" t="s">
        <v>191</v>
      </c>
      <c r="M10" s="17" t="s">
        <v>192</v>
      </c>
    </row>
    <row r="11" spans="1:14" s="2" customFormat="1" ht="19.5" customHeight="1" thickBot="1">
      <c r="A11" s="477"/>
      <c r="B11" s="477"/>
      <c r="C11" s="477"/>
      <c r="D11" s="477"/>
      <c r="E11" s="477"/>
      <c r="F11" s="18"/>
      <c r="G11" s="7"/>
      <c r="H11" s="4"/>
      <c r="I11" s="477">
        <f>A11</f>
        <v>0</v>
      </c>
      <c r="J11" s="477"/>
      <c r="K11" s="477"/>
      <c r="L11" s="477"/>
      <c r="M11" s="477"/>
      <c r="N11" s="4"/>
    </row>
    <row r="12" spans="1:14" s="2" customFormat="1" ht="19.5" customHeight="1">
      <c r="A12" s="19"/>
      <c r="B12" s="20"/>
      <c r="C12" s="21"/>
      <c r="D12" s="22"/>
      <c r="E12" s="22">
        <f t="shared" ref="E12:E29" si="1">D12-M12</f>
        <v>0</v>
      </c>
      <c r="F12" s="23">
        <f t="shared" ref="F12:F21" si="2">E12-C12</f>
        <v>0</v>
      </c>
      <c r="G12" s="24"/>
      <c r="H12" s="19">
        <f t="shared" ref="H12:H31" si="3">A12</f>
        <v>0</v>
      </c>
      <c r="I12" s="25"/>
      <c r="J12" s="69"/>
      <c r="K12" s="27"/>
      <c r="L12" s="70"/>
      <c r="M12" s="71">
        <f t="shared" ref="M12:M21" si="4">K12*L12</f>
        <v>0</v>
      </c>
      <c r="N12" s="4"/>
    </row>
    <row r="13" spans="1:14" s="2" customFormat="1" ht="19.5" customHeight="1">
      <c r="A13" s="30"/>
      <c r="B13" s="31"/>
      <c r="C13" s="32"/>
      <c r="D13" s="33"/>
      <c r="E13" s="33">
        <f t="shared" si="1"/>
        <v>0</v>
      </c>
      <c r="F13" s="34">
        <f t="shared" si="2"/>
        <v>0</v>
      </c>
      <c r="G13" s="24"/>
      <c r="H13" s="30">
        <f t="shared" si="3"/>
        <v>0</v>
      </c>
      <c r="I13" s="35"/>
      <c r="J13" s="72"/>
      <c r="K13" s="37"/>
      <c r="L13" s="73"/>
      <c r="M13" s="74">
        <f t="shared" si="4"/>
        <v>0</v>
      </c>
      <c r="N13" s="4"/>
    </row>
    <row r="14" spans="1:14" s="2" customFormat="1" ht="19.5" customHeight="1">
      <c r="A14" s="30"/>
      <c r="B14" s="31"/>
      <c r="C14" s="32"/>
      <c r="D14" s="33"/>
      <c r="E14" s="33">
        <f t="shared" si="1"/>
        <v>0</v>
      </c>
      <c r="F14" s="34">
        <f t="shared" si="2"/>
        <v>0</v>
      </c>
      <c r="G14" s="24"/>
      <c r="H14" s="30">
        <f t="shared" si="3"/>
        <v>0</v>
      </c>
      <c r="I14" s="35"/>
      <c r="J14" s="72"/>
      <c r="K14" s="37"/>
      <c r="L14" s="73"/>
      <c r="M14" s="74">
        <f t="shared" si="4"/>
        <v>0</v>
      </c>
      <c r="N14" s="4"/>
    </row>
    <row r="15" spans="1:14" s="2" customFormat="1" ht="19.5" customHeight="1">
      <c r="A15" s="30"/>
      <c r="B15" s="31"/>
      <c r="C15" s="32"/>
      <c r="D15" s="33"/>
      <c r="E15" s="33">
        <f t="shared" si="1"/>
        <v>0</v>
      </c>
      <c r="F15" s="34">
        <f t="shared" si="2"/>
        <v>0</v>
      </c>
      <c r="G15" s="24"/>
      <c r="H15" s="30">
        <f t="shared" si="3"/>
        <v>0</v>
      </c>
      <c r="I15" s="35"/>
      <c r="J15" s="72"/>
      <c r="K15" s="37"/>
      <c r="L15" s="73"/>
      <c r="M15" s="74">
        <f t="shared" si="4"/>
        <v>0</v>
      </c>
      <c r="N15" s="4"/>
    </row>
    <row r="16" spans="1:14" s="2" customFormat="1" ht="19.5" customHeight="1">
      <c r="A16" s="30"/>
      <c r="B16" s="31"/>
      <c r="C16" s="32"/>
      <c r="D16" s="33"/>
      <c r="E16" s="33">
        <f t="shared" si="1"/>
        <v>0</v>
      </c>
      <c r="F16" s="34">
        <f t="shared" si="2"/>
        <v>0</v>
      </c>
      <c r="G16" s="24"/>
      <c r="H16" s="30">
        <f t="shared" si="3"/>
        <v>0</v>
      </c>
      <c r="I16" s="35"/>
      <c r="J16" s="72"/>
      <c r="K16" s="37"/>
      <c r="L16" s="73"/>
      <c r="M16" s="74">
        <f t="shared" si="4"/>
        <v>0</v>
      </c>
      <c r="N16" s="4"/>
    </row>
    <row r="17" spans="1:14" s="2" customFormat="1" ht="19.5" customHeight="1">
      <c r="A17" s="30"/>
      <c r="B17" s="31"/>
      <c r="C17" s="32"/>
      <c r="D17" s="33"/>
      <c r="E17" s="33">
        <f t="shared" si="1"/>
        <v>0</v>
      </c>
      <c r="F17" s="34">
        <f t="shared" si="2"/>
        <v>0</v>
      </c>
      <c r="G17" s="24"/>
      <c r="H17" s="30">
        <f t="shared" si="3"/>
        <v>0</v>
      </c>
      <c r="I17" s="35"/>
      <c r="J17" s="72"/>
      <c r="K17" s="37"/>
      <c r="L17" s="73"/>
      <c r="M17" s="74">
        <f t="shared" si="4"/>
        <v>0</v>
      </c>
      <c r="N17" s="4"/>
    </row>
    <row r="18" spans="1:14" s="2" customFormat="1" ht="19.5" customHeight="1">
      <c r="A18" s="30"/>
      <c r="B18" s="31"/>
      <c r="C18" s="32"/>
      <c r="D18" s="33"/>
      <c r="E18" s="33">
        <f t="shared" si="1"/>
        <v>0</v>
      </c>
      <c r="F18" s="34">
        <f t="shared" si="2"/>
        <v>0</v>
      </c>
      <c r="G18" s="24"/>
      <c r="H18" s="30">
        <f t="shared" si="3"/>
        <v>0</v>
      </c>
      <c r="I18" s="35"/>
      <c r="J18" s="72"/>
      <c r="K18" s="37"/>
      <c r="L18" s="73"/>
      <c r="M18" s="74">
        <f t="shared" si="4"/>
        <v>0</v>
      </c>
      <c r="N18" s="4"/>
    </row>
    <row r="19" spans="1:14" s="2" customFormat="1" ht="19.5" customHeight="1">
      <c r="A19" s="30"/>
      <c r="B19" s="31"/>
      <c r="C19" s="32"/>
      <c r="D19" s="33"/>
      <c r="E19" s="33">
        <f t="shared" si="1"/>
        <v>0</v>
      </c>
      <c r="F19" s="34">
        <f t="shared" si="2"/>
        <v>0</v>
      </c>
      <c r="G19" s="24"/>
      <c r="H19" s="30">
        <f t="shared" si="3"/>
        <v>0</v>
      </c>
      <c r="I19" s="35"/>
      <c r="J19" s="72"/>
      <c r="K19" s="37"/>
      <c r="L19" s="73"/>
      <c r="M19" s="74">
        <f t="shared" si="4"/>
        <v>0</v>
      </c>
      <c r="N19" s="4"/>
    </row>
    <row r="20" spans="1:14" s="2" customFormat="1" ht="19.5" customHeight="1">
      <c r="A20" s="30"/>
      <c r="B20" s="31"/>
      <c r="C20" s="32"/>
      <c r="D20" s="33"/>
      <c r="E20" s="33">
        <f t="shared" si="1"/>
        <v>0</v>
      </c>
      <c r="F20" s="34">
        <f t="shared" si="2"/>
        <v>0</v>
      </c>
      <c r="G20" s="24"/>
      <c r="H20" s="30">
        <f t="shared" si="3"/>
        <v>0</v>
      </c>
      <c r="I20" s="35"/>
      <c r="J20" s="72"/>
      <c r="K20" s="37"/>
      <c r="L20" s="73"/>
      <c r="M20" s="74">
        <f t="shared" si="4"/>
        <v>0</v>
      </c>
      <c r="N20" s="4"/>
    </row>
    <row r="21" spans="1:14" s="2" customFormat="1" ht="19.5" customHeight="1" thickBot="1">
      <c r="A21" s="40"/>
      <c r="B21" s="41"/>
      <c r="C21" s="42"/>
      <c r="D21" s="43"/>
      <c r="E21" s="43">
        <f t="shared" si="1"/>
        <v>0</v>
      </c>
      <c r="F21" s="44">
        <f t="shared" si="2"/>
        <v>0</v>
      </c>
      <c r="G21" s="24"/>
      <c r="H21" s="40">
        <f t="shared" si="3"/>
        <v>0</v>
      </c>
      <c r="I21" s="45"/>
      <c r="J21" s="75"/>
      <c r="K21" s="47"/>
      <c r="L21" s="76"/>
      <c r="M21" s="77">
        <f t="shared" si="4"/>
        <v>0</v>
      </c>
      <c r="N21" s="4"/>
    </row>
    <row r="22" spans="1:14" s="2" customFormat="1" ht="19.5" customHeight="1" thickBot="1">
      <c r="A22" s="477"/>
      <c r="B22" s="477"/>
      <c r="C22" s="477"/>
      <c r="D22" s="477"/>
      <c r="E22" s="477"/>
      <c r="F22" s="50"/>
      <c r="G22" s="7"/>
      <c r="H22" s="477">
        <f t="shared" si="3"/>
        <v>0</v>
      </c>
      <c r="I22" s="477"/>
      <c r="J22" s="477"/>
      <c r="K22" s="477"/>
      <c r="L22" s="477"/>
      <c r="M22" s="477"/>
      <c r="N22" s="4"/>
    </row>
    <row r="23" spans="1:14" s="2" customFormat="1" ht="19.5" customHeight="1">
      <c r="A23" s="19"/>
      <c r="B23" s="20"/>
      <c r="C23" s="21"/>
      <c r="D23" s="22"/>
      <c r="E23" s="33">
        <f t="shared" si="1"/>
        <v>0</v>
      </c>
      <c r="F23" s="23">
        <f>E23-C23</f>
        <v>0</v>
      </c>
      <c r="G23" s="24"/>
      <c r="H23" s="19">
        <f t="shared" si="3"/>
        <v>0</v>
      </c>
      <c r="I23" s="25"/>
      <c r="J23" s="69"/>
      <c r="K23" s="27"/>
      <c r="L23" s="70"/>
      <c r="M23" s="71">
        <f>K23*L23</f>
        <v>0</v>
      </c>
      <c r="N23" s="4"/>
    </row>
    <row r="24" spans="1:14" s="2" customFormat="1" ht="19.5" customHeight="1" thickBot="1">
      <c r="A24" s="40"/>
      <c r="B24" s="41"/>
      <c r="C24" s="42"/>
      <c r="D24" s="43"/>
      <c r="E24" s="33">
        <f t="shared" si="1"/>
        <v>0</v>
      </c>
      <c r="F24" s="44">
        <f>E24-C24</f>
        <v>0</v>
      </c>
      <c r="G24" s="24"/>
      <c r="H24" s="40">
        <f t="shared" si="3"/>
        <v>0</v>
      </c>
      <c r="I24" s="45"/>
      <c r="J24" s="75"/>
      <c r="K24" s="47"/>
      <c r="L24" s="76"/>
      <c r="M24" s="77">
        <f>K24*L24</f>
        <v>0</v>
      </c>
      <c r="N24" s="4"/>
    </row>
    <row r="25" spans="1:14" s="2" customFormat="1" ht="19.5" customHeight="1" thickBot="1">
      <c r="A25" s="477"/>
      <c r="B25" s="477"/>
      <c r="C25" s="477"/>
      <c r="D25" s="477"/>
      <c r="E25" s="477"/>
      <c r="F25" s="51"/>
      <c r="G25" s="24"/>
      <c r="H25" s="477">
        <f t="shared" si="3"/>
        <v>0</v>
      </c>
      <c r="I25" s="477"/>
      <c r="J25" s="477"/>
      <c r="K25" s="477"/>
      <c r="L25" s="477"/>
      <c r="M25" s="477"/>
      <c r="N25" s="4"/>
    </row>
    <row r="26" spans="1:14" s="2" customFormat="1" ht="19.5" customHeight="1">
      <c r="A26" s="19"/>
      <c r="B26" s="20"/>
      <c r="C26" s="21"/>
      <c r="D26" s="22"/>
      <c r="E26" s="33">
        <f t="shared" si="1"/>
        <v>0</v>
      </c>
      <c r="F26" s="23">
        <f t="shared" ref="F26:F31" si="5">E26-C26</f>
        <v>0</v>
      </c>
      <c r="G26" s="24"/>
      <c r="H26" s="19">
        <f t="shared" si="3"/>
        <v>0</v>
      </c>
      <c r="I26" s="25"/>
      <c r="J26" s="69"/>
      <c r="K26" s="27"/>
      <c r="L26" s="70"/>
      <c r="M26" s="71">
        <f t="shared" ref="M26:M31" si="6">K26*L26</f>
        <v>0</v>
      </c>
      <c r="N26" s="4"/>
    </row>
    <row r="27" spans="1:14" s="2" customFormat="1" ht="19.5" customHeight="1">
      <c r="A27" s="30"/>
      <c r="B27" s="31"/>
      <c r="C27" s="32"/>
      <c r="D27" s="33"/>
      <c r="E27" s="33">
        <f t="shared" si="1"/>
        <v>0</v>
      </c>
      <c r="F27" s="34">
        <f t="shared" si="5"/>
        <v>0</v>
      </c>
      <c r="G27" s="24"/>
      <c r="H27" s="30">
        <f t="shared" si="3"/>
        <v>0</v>
      </c>
      <c r="I27" s="35"/>
      <c r="J27" s="72"/>
      <c r="K27" s="37"/>
      <c r="L27" s="73"/>
      <c r="M27" s="74">
        <f t="shared" si="6"/>
        <v>0</v>
      </c>
      <c r="N27" s="4"/>
    </row>
    <row r="28" spans="1:14" s="2" customFormat="1" ht="19.5" customHeight="1">
      <c r="A28" s="30"/>
      <c r="B28" s="31"/>
      <c r="C28" s="32"/>
      <c r="D28" s="33"/>
      <c r="E28" s="33">
        <f t="shared" si="1"/>
        <v>0</v>
      </c>
      <c r="F28" s="34">
        <f t="shared" si="5"/>
        <v>0</v>
      </c>
      <c r="G28" s="24"/>
      <c r="H28" s="30">
        <f t="shared" si="3"/>
        <v>0</v>
      </c>
      <c r="I28" s="35"/>
      <c r="J28" s="72"/>
      <c r="K28" s="37"/>
      <c r="L28" s="73"/>
      <c r="M28" s="74">
        <f t="shared" si="6"/>
        <v>0</v>
      </c>
      <c r="N28" s="4"/>
    </row>
    <row r="29" spans="1:14" s="2" customFormat="1" ht="19.5" customHeight="1">
      <c r="A29" s="52"/>
      <c r="B29" s="31"/>
      <c r="C29" s="32"/>
      <c r="D29" s="33"/>
      <c r="E29" s="33">
        <f t="shared" si="1"/>
        <v>0</v>
      </c>
      <c r="F29" s="34">
        <f t="shared" si="5"/>
        <v>0</v>
      </c>
      <c r="G29" s="24"/>
      <c r="H29" s="52">
        <f t="shared" si="3"/>
        <v>0</v>
      </c>
      <c r="I29" s="35"/>
      <c r="J29" s="72"/>
      <c r="K29" s="37"/>
      <c r="L29" s="73"/>
      <c r="M29" s="74">
        <f t="shared" si="6"/>
        <v>0</v>
      </c>
      <c r="N29" s="4"/>
    </row>
    <row r="30" spans="1:14" s="2" customFormat="1" ht="19.5" customHeight="1">
      <c r="A30" s="52"/>
      <c r="B30" s="31"/>
      <c r="C30" s="32"/>
      <c r="D30" s="33"/>
      <c r="E30" s="33">
        <v>0</v>
      </c>
      <c r="F30" s="34">
        <f t="shared" si="5"/>
        <v>0</v>
      </c>
      <c r="G30" s="24"/>
      <c r="H30" s="52">
        <f t="shared" si="3"/>
        <v>0</v>
      </c>
      <c r="I30" s="35"/>
      <c r="J30" s="72"/>
      <c r="K30" s="37"/>
      <c r="L30" s="73"/>
      <c r="M30" s="74">
        <f t="shared" si="6"/>
        <v>0</v>
      </c>
      <c r="N30" s="4"/>
    </row>
    <row r="31" spans="1:14" s="2" customFormat="1" ht="19.5" customHeight="1" thickBot="1">
      <c r="A31" s="40"/>
      <c r="B31" s="41"/>
      <c r="C31" s="42"/>
      <c r="D31" s="43"/>
      <c r="E31" s="33">
        <v>0</v>
      </c>
      <c r="F31" s="44">
        <f t="shared" si="5"/>
        <v>0</v>
      </c>
      <c r="G31" s="24"/>
      <c r="H31" s="40">
        <f t="shared" si="3"/>
        <v>0</v>
      </c>
      <c r="I31" s="45"/>
      <c r="J31" s="75"/>
      <c r="K31" s="47"/>
      <c r="L31" s="76"/>
      <c r="M31" s="77">
        <f t="shared" si="6"/>
        <v>0</v>
      </c>
      <c r="N31" s="4"/>
    </row>
    <row r="32" spans="1:14" s="55" customFormat="1" ht="19.5" thickBot="1">
      <c r="A32" s="478" t="s">
        <v>42</v>
      </c>
      <c r="B32" s="478"/>
      <c r="C32" s="478"/>
      <c r="D32" s="478"/>
      <c r="E32" s="478"/>
      <c r="F32" s="53">
        <f>SUM(F12:F31)</f>
        <v>0</v>
      </c>
      <c r="G32" s="54"/>
      <c r="K32" s="56"/>
    </row>
    <row r="33" spans="1:14" s="2" customFormat="1">
      <c r="A33" s="4"/>
      <c r="B33" s="4"/>
      <c r="C33" s="4"/>
      <c r="D33" s="57"/>
      <c r="E33" s="4"/>
      <c r="F33" s="4"/>
      <c r="G33" s="4"/>
      <c r="H33" s="4"/>
      <c r="I33" s="57"/>
      <c r="J33" s="4"/>
      <c r="K33" s="5"/>
      <c r="L33" s="4"/>
      <c r="M33" s="4"/>
      <c r="N33" s="4"/>
    </row>
    <row r="37" spans="1:14" ht="15.75" thickBot="1"/>
    <row r="38" spans="1:14" ht="15.75" thickBot="1">
      <c r="A38" s="479" t="s">
        <v>193</v>
      </c>
      <c r="B38" s="479"/>
      <c r="C38" s="479"/>
      <c r="D38" s="479"/>
      <c r="E38" s="479"/>
      <c r="F38" s="479"/>
    </row>
    <row r="39" spans="1:14" ht="15.75" thickBot="1">
      <c r="A39" s="479"/>
      <c r="B39" s="479"/>
      <c r="C39" s="479"/>
      <c r="D39" s="479"/>
      <c r="E39" s="479"/>
      <c r="F39" s="479"/>
    </row>
    <row r="40" spans="1:14" ht="39" customHeight="1" thickBot="1">
      <c r="A40" s="479"/>
      <c r="B40" s="479"/>
      <c r="C40" s="479"/>
      <c r="D40" s="479"/>
      <c r="E40" s="479"/>
      <c r="F40" s="479"/>
    </row>
    <row r="41" spans="1:14" ht="15.75" thickBot="1">
      <c r="A41" s="479"/>
      <c r="B41" s="479"/>
      <c r="C41" s="479"/>
      <c r="D41" s="479"/>
      <c r="E41" s="479"/>
      <c r="F41" s="479"/>
    </row>
    <row r="42" spans="1:14" ht="15.75" thickBot="1">
      <c r="A42" s="479"/>
      <c r="B42" s="479"/>
      <c r="C42" s="479"/>
      <c r="D42" s="479"/>
      <c r="E42" s="479"/>
      <c r="F42" s="479"/>
    </row>
    <row r="43" spans="1:14" ht="40.9" customHeight="1" thickBot="1">
      <c r="A43" s="479"/>
      <c r="B43" s="479"/>
      <c r="C43" s="479"/>
      <c r="D43" s="479"/>
      <c r="E43" s="479"/>
      <c r="F43" s="479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8:F43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IBRAM</dc:creator>
  <cp:keywords/>
  <dc:description/>
  <cp:lastModifiedBy/>
  <cp:revision/>
  <dcterms:created xsi:type="dcterms:W3CDTF">2018-07-29T12:10:15Z</dcterms:created>
  <dcterms:modified xsi:type="dcterms:W3CDTF">2023-03-17T14:40:09Z</dcterms:modified>
  <cp:category/>
  <cp:contentStatus/>
</cp:coreProperties>
</file>