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diann\Desktop\"/>
    </mc:Choice>
  </mc:AlternateContent>
  <xr:revisionPtr revIDLastSave="0" documentId="13_ncr:1_{C40257FA-C98A-4CE7-9069-3775F530DD85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Planilha orçamentária" sheetId="1" r:id="rId1"/>
    <sheet name="Cronograma fisico-financeiro" sheetId="2" r:id="rId2"/>
    <sheet name="BDI" sheetId="3" r:id="rId3"/>
  </sheets>
  <definedNames>
    <definedName name="Print_Area" localSheetId="1">'Cronograma fisico-financeiro'!$A$1:$G$12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9" i="1" l="1"/>
  <c r="F9" i="1" l="1"/>
  <c r="C11" i="3" l="1"/>
  <c r="B18" i="3" s="1"/>
  <c r="F16" i="1" l="1"/>
  <c r="F15" i="1"/>
  <c r="B19" i="3"/>
  <c r="C19" i="3" s="1"/>
  <c r="C18" i="3"/>
  <c r="F14" i="1"/>
  <c r="F13" i="1"/>
  <c r="F12" i="1"/>
  <c r="B20" i="3" l="1"/>
  <c r="C20" i="3" s="1"/>
  <c r="C21" i="3" s="1"/>
  <c r="G17" i="1" s="1"/>
  <c r="F8" i="1"/>
  <c r="G10" i="1" l="1"/>
  <c r="G9" i="1" l="1"/>
  <c r="H9" i="1" s="1"/>
  <c r="G14" i="1"/>
  <c r="H14" i="1" s="1"/>
  <c r="G13" i="1"/>
  <c r="H13" i="1" s="1"/>
  <c r="G15" i="1"/>
  <c r="H15" i="1" s="1"/>
  <c r="G12" i="1"/>
  <c r="H12" i="1" s="1"/>
  <c r="G16" i="1"/>
  <c r="H16" i="1" s="1"/>
  <c r="G8" i="1"/>
  <c r="H8" i="1" s="1"/>
  <c r="G10" i="2" l="1"/>
  <c r="E10" i="2"/>
  <c r="F10" i="2"/>
  <c r="H10" i="1"/>
  <c r="D7" i="2" s="1"/>
  <c r="G8" i="2" s="1"/>
  <c r="H17" i="1"/>
  <c r="D9" i="2" s="1"/>
  <c r="G11" i="2" l="1"/>
  <c r="E8" i="2"/>
  <c r="E11" i="2" s="1"/>
  <c r="E12" i="2" s="1"/>
  <c r="F8" i="2"/>
  <c r="F11" i="2" s="1"/>
  <c r="H18" i="1"/>
  <c r="G9" i="2"/>
  <c r="D11" i="2"/>
  <c r="E9" i="2"/>
  <c r="F9" i="2"/>
  <c r="F12" i="2" l="1"/>
  <c r="G12" i="2" s="1"/>
</calcChain>
</file>

<file path=xl/sharedStrings.xml><?xml version="1.0" encoding="utf-8"?>
<sst xmlns="http://schemas.openxmlformats.org/spreadsheetml/2006/main" count="93" uniqueCount="83">
  <si>
    <t>ORÇAMENTO DE REFERÊNCIA</t>
  </si>
  <si>
    <t>OBJETO: Contratação de pessoa jurídica para prestação de serviços técnicos em engenharia e arquitetura consultiva de supervisão, fiscalização e gerenciamento da execução do Projeto de Prevenção e Combate à Incêndio e Pânico - PPCIP - do Museu Regional de São João del-Rei</t>
  </si>
  <si>
    <t>ENDEREÇO: Rua Marechal Deodoro, 12 - Centro, São João Del Rei - MG</t>
  </si>
  <si>
    <t>Item</t>
  </si>
  <si>
    <t>UNID.</t>
  </si>
  <si>
    <t>QUANT.</t>
  </si>
  <si>
    <t>R$ UNIT.</t>
  </si>
  <si>
    <t xml:space="preserve"> R$ TOTAL LÍQUIDO</t>
  </si>
  <si>
    <t>BDI</t>
  </si>
  <si>
    <t xml:space="preserve"> R$ TOTAL  com BDI</t>
  </si>
  <si>
    <t>Composição</t>
  </si>
  <si>
    <t>SERVIÇOS TÉCNICOS</t>
  </si>
  <si>
    <t>1.1.</t>
  </si>
  <si>
    <t>ARQUITETO PLENO (12 HORAS SEMANAIS)</t>
  </si>
  <si>
    <t>h</t>
  </si>
  <si>
    <t>00033952 SINAPI MG 11_22 - NÃO DESONERADO</t>
  </si>
  <si>
    <t>1.2.</t>
  </si>
  <si>
    <t>ENGENHEIRO ELETRICISTA (8 HORAS SEMANAIS)</t>
  </si>
  <si>
    <t>00034783 SINAPI MG 11_22 - NÃO DESONERADO</t>
  </si>
  <si>
    <t>TOTAL + BDI  de:</t>
  </si>
  <si>
    <t>DEMAIS DISPESAS DIRETAS</t>
  </si>
  <si>
    <t>2.1.</t>
  </si>
  <si>
    <t>Fornecimento e instalação de placa de obra</t>
  </si>
  <si>
    <t>m2</t>
  </si>
  <si>
    <t>0004813 SINAPI MG 11_22 - NÃO DESONERADO</t>
  </si>
  <si>
    <t>2.2.</t>
  </si>
  <si>
    <t>Material de escritório</t>
  </si>
  <si>
    <t>mês</t>
  </si>
  <si>
    <t>14050 SBC/MG  - 01_23</t>
  </si>
  <si>
    <t>2.3.</t>
  </si>
  <si>
    <t>RRT junto ao CAU</t>
  </si>
  <si>
    <t>unid</t>
  </si>
  <si>
    <t>https://caudf.gov.br/anuidades2023/</t>
  </si>
  <si>
    <t>2.4.</t>
  </si>
  <si>
    <t>ART junto ao CREA</t>
  </si>
  <si>
    <t>https://www.confea.org.br/profissional/taxas</t>
  </si>
  <si>
    <t>2.5.</t>
  </si>
  <si>
    <t>Impressões de grande tamanho (A1) colorida</t>
  </si>
  <si>
    <t>250 SBC/MG  - 01_23</t>
  </si>
  <si>
    <t xml:space="preserve">TOTAL GERAL:         </t>
  </si>
  <si>
    <t>Preço de referência: SINAPI, Informativo SBC, ORSE, Tarifas regulamentadas pelo Conselho de Arquitetura e Urbanismo e Conselho Regional de Engenharia e Agronomia de Minas Gerais. Fontes de consulta para BDI ver composição</t>
  </si>
  <si>
    <t>CRONOGRAMA FÍSICO-FINANCEIRO</t>
  </si>
  <si>
    <t>ITEM</t>
  </si>
  <si>
    <t>SERVIÇO</t>
  </si>
  <si>
    <t>R$ TOTAL</t>
  </si>
  <si>
    <t>ETAPA 1</t>
  </si>
  <si>
    <t>ETAPA 2</t>
  </si>
  <si>
    <t>ETAPA 3</t>
  </si>
  <si>
    <t>1.1</t>
  </si>
  <si>
    <t>1.2</t>
  </si>
  <si>
    <t>DEMAIS DESPESAS DIRETAS</t>
  </si>
  <si>
    <t>TOTAL GERAL</t>
  </si>
  <si>
    <t>TOTAL ACUMULADO</t>
  </si>
  <si>
    <t>BDI - SERVIÇOS DE ENGENHARIA</t>
  </si>
  <si>
    <t>PLANILHA – BENEFÍCIOS DE DESPESAS INDIRETAS (BDI)</t>
  </si>
  <si>
    <t>DESCRIÇÃO</t>
  </si>
  <si>
    <t>SIGLA</t>
  </si>
  <si>
    <t>TAXA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</si>
  <si>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</si>
  <si>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</si>
  <si>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</si>
  <si>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</si>
  <si>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</si>
  <si>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</si>
  <si>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</si>
  <si>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Seguros+Garantia</t>
  </si>
  <si>
    <t>S+G</t>
  </si>
  <si>
    <t>Risco</t>
  </si>
  <si>
    <t>R</t>
  </si>
  <si>
    <t>TRIBUTOS</t>
  </si>
  <si>
    <t>I</t>
  </si>
  <si>
    <t xml:space="preserve">ISS </t>
  </si>
  <si>
    <t>ISS</t>
  </si>
  <si>
    <t>PIS</t>
  </si>
  <si>
    <t>COFINS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</si>
  <si>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</si>
  <si>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BDI (denominador)                       (1 - I)</t>
  </si>
  <si>
    <t>TOTAL DE BDI</t>
  </si>
  <si>
    <t>TAXA BDI ADOTADA</t>
  </si>
  <si>
    <t>Referência: Reproduzido de PREÇOS SETOP - REGIÃO LESTE -  S/ DESONERAÇÃO/outubro/22</t>
  </si>
  <si>
    <t>Técnica em Assuntos Culturais- Arquitetura: Dianna Izaías Amaral                                                                                                                             Siape:1822530</t>
  </si>
  <si>
    <t>Técnica em Assuntos Culturais- Arquitetura: Dianna Izaías Amaral                                                                     Siape:1822530</t>
  </si>
  <si>
    <t xml:space="preserve"> OBJETO: Contratação de pessoa jurídica para prestação de serviços técnicos em engenharia e arquitetura consultiva de supervisão, fiscalização e gerenciamento da execução do Projeto de Prevenção e Combate à Incêndio e Pânico - PPCIP - do Museu Regional de São João del-Rei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</si>
</sst>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\ #,##0.00\ ;\-#,##0.00\ ;\-00\ ;\ @\ "/>
    <numFmt numFmtId="165" formatCode="[$R$]\ #,##0.00;[Red]\-[$R$]\ #,##0.00"/>
    <numFmt numFmtId="166" formatCode="0.0000"/>
  </numFmts>
  <fonts count="18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11"/>
      <color rgb="FF000000"/>
      <name val="Calibri"/>
      <family val="2"/>
    </font>
    <font>
      <i/>
      <sz val="8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Border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left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left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166" fontId="6" fillId="0" borderId="1" xfId="1" applyNumberFormat="1" applyFont="1" applyBorder="1" applyAlignment="1" applyProtection="1">
      <alignment vertical="center"/>
    </xf>
    <xf numFmtId="166" fontId="6" fillId="0" borderId="1" xfId="1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3" fillId="5" borderId="1" xfId="0" applyNumberFormat="1" applyFont="1" applyFill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horizontal="right" vertical="center"/>
    </xf>
    <xf numFmtId="14" fontId="3" fillId="0" borderId="1" xfId="0" quotePrefix="1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4" fontId="4" fillId="0" borderId="1" xfId="2" applyFont="1" applyFill="1" applyBorder="1" applyAlignment="1">
      <alignment horizontal="right" vertical="center"/>
    </xf>
    <xf numFmtId="0" fontId="11" fillId="0" borderId="0" xfId="0" applyFont="1"/>
    <xf numFmtId="165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9" fillId="6" borderId="1" xfId="0" applyFont="1" applyFill="1" applyBorder="1" applyAlignment="1">
      <alignment vertical="center"/>
    </xf>
    <xf numFmtId="10" fontId="5" fillId="0" borderId="1" xfId="1" applyNumberFormat="1" applyFont="1" applyBorder="1" applyAlignment="1" applyProtection="1">
      <alignment horizontal="center" vertical="center" wrapText="1"/>
    </xf>
    <xf numFmtId="0" fontId="15" fillId="0" borderId="0" xfId="3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64" fontId="13" fillId="0" borderId="1" xfId="1" applyFont="1" applyBorder="1" applyAlignment="1">
      <alignment horizontal="right" vertical="center"/>
    </xf>
    <xf numFmtId="44" fontId="13" fillId="0" borderId="1" xfId="2" applyFont="1" applyFill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/>
    </xf>
    <xf numFmtId="0" fontId="16" fillId="0" borderId="1" xfId="1" applyNumberFormat="1" applyFont="1" applyBorder="1" applyAlignment="1" applyProtection="1">
      <alignment horizontal="left" vertical="center" wrapText="1"/>
    </xf>
    <xf numFmtId="166" fontId="17" fillId="0" borderId="1" xfId="1" applyNumberFormat="1" applyFont="1" applyBorder="1" applyAlignment="1" applyProtection="1">
      <alignment horizontal="right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0" fontId="16" fillId="4" borderId="1" xfId="1" applyNumberFormat="1" applyFont="1" applyFill="1" applyBorder="1" applyAlignment="1" applyProtection="1">
      <alignment horizontal="left" vertical="center" wrapText="1"/>
    </xf>
    <xf numFmtId="10" fontId="16" fillId="4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Border="1" applyAlignment="1" applyProtection="1">
      <alignment horizontal="left" vertical="center" wrapText="1"/>
    </xf>
    <xf numFmtId="0" fontId="5" fillId="0" borderId="1" xfId="1" applyNumberFormat="1" applyFont="1" applyBorder="1" applyAlignment="1" applyProtection="1">
      <alignment horizontal="left" vertical="center" wrapText="1"/>
    </xf>
    <xf numFmtId="0" fontId="2" fillId="0" borderId="1" xfId="1" applyNumberFormat="1" applyFont="1" applyBorder="1" applyAlignment="1" applyProtection="1">
      <alignment horizontal="left" vertical="center" wrapText="1"/>
    </xf>
    <xf numFmtId="0" fontId="6" fillId="0" borderId="1" xfId="1" applyNumberFormat="1" applyFont="1" applyBorder="1" applyAlignment="1" applyProtection="1">
      <alignment horizontal="left" vertical="center"/>
    </xf>
    <xf numFmtId="0" fontId="5" fillId="0" borderId="1" xfId="1" applyNumberFormat="1" applyFont="1" applyBorder="1" applyAlignment="1" applyProtection="1">
      <alignment horizontal="center" vertical="center"/>
    </xf>
    <xf numFmtId="10" fontId="12" fillId="0" borderId="1" xfId="0" applyNumberFormat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4F72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381000</xdr:colOff>
      <xdr:row>20</xdr:row>
      <xdr:rowOff>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381000</xdr:colOff>
      <xdr:row>20</xdr:row>
      <xdr:rowOff>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381000</xdr:colOff>
      <xdr:row>20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133351</xdr:colOff>
      <xdr:row>0</xdr:row>
      <xdr:rowOff>161925</xdr:rowOff>
    </xdr:from>
    <xdr:to>
      <xdr:col>8</xdr:col>
      <xdr:colOff>1598544</xdr:colOff>
      <xdr:row>0</xdr:row>
      <xdr:rowOff>732622</xdr:rowOff>
    </xdr:to>
    <xdr:pic>
      <xdr:nvPicPr>
        <xdr:cNvPr id="6" name="Imagem 5" descr="https://www.museus.gov.br/wp-content/uploads/2019/01/Museu-Regional-S%C3%A3o-Jo%C3%A3o-del-Re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61925"/>
          <a:ext cx="7362410" cy="570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247651</xdr:rowOff>
    </xdr:from>
    <xdr:to>
      <xdr:col>5</xdr:col>
      <xdr:colOff>730354</xdr:colOff>
      <xdr:row>0</xdr:row>
      <xdr:rowOff>588065</xdr:rowOff>
    </xdr:to>
    <xdr:pic>
      <xdr:nvPicPr>
        <xdr:cNvPr id="3" name="Imagem 2" descr="https://www.museus.gov.br/wp-content/uploads/2019/01/Museu-Regional-S%C3%A3o-Jo%C3%A3o-del-Rei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1"/>
          <a:ext cx="4391267" cy="340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209550</xdr:rowOff>
    </xdr:from>
    <xdr:to>
      <xdr:col>2</xdr:col>
      <xdr:colOff>1644024</xdr:colOff>
      <xdr:row>0</xdr:row>
      <xdr:rowOff>533400</xdr:rowOff>
    </xdr:to>
    <xdr:pic>
      <xdr:nvPicPr>
        <xdr:cNvPr id="2" name="Imagem 1" descr="https://www.museus.gov.br/wp-content/uploads/2019/01/Museu-Regional-S%C3%A3o-Jo%C3%A3o-del-Rei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400622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124239</xdr:colOff>
      <xdr:row>0</xdr:row>
      <xdr:rowOff>0</xdr:rowOff>
    </xdr:from>
    <xdr:to>
      <xdr:col>15</xdr:col>
      <xdr:colOff>364435</xdr:colOff>
      <xdr:row>29</xdr:row>
      <xdr:rowOff>149087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974" t="19051" r="71457" b="19813"/>
        <a:stretch/>
      </xdr:blipFill>
      <xdr:spPr bwMode="auto">
        <a:xfrm>
          <a:off x="5955196" y="0"/>
          <a:ext cx="6369326" cy="74046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fea.org.br/profissional/taxas" TargetMode="External"/><Relationship Id="rId1" Type="http://schemas.openxmlformats.org/officeDocument/2006/relationships/hyperlink" Target="https://caudf.gov.br/anuidades2023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zoomScale="115" zoomScaleNormal="115" workbookViewId="0">
      <selection activeCell="A3" sqref="A3:I3"/>
    </sheetView>
  </sheetViews>
  <sheetFormatPr defaultRowHeight="14.4" x14ac:dyDescent="0.3"/>
  <cols>
    <col min="1" max="1" width="3.33203125" customWidth="1"/>
    <col min="2" max="2" width="35.109375" bestFit="1" customWidth="1"/>
    <col min="3" max="3" width="4.88671875" bestFit="1" customWidth="1"/>
    <col min="4" max="4" width="6.33203125" bestFit="1" customWidth="1"/>
    <col min="5" max="5" width="8.5546875" bestFit="1" customWidth="1"/>
    <col min="6" max="6" width="10.6640625" bestFit="1" customWidth="1"/>
    <col min="7" max="8" width="9.88671875" bestFit="1" customWidth="1"/>
    <col min="9" max="9" width="31.88671875" customWidth="1"/>
  </cols>
  <sheetData>
    <row r="1" spans="1:9" ht="64.5" customHeight="1" x14ac:dyDescent="0.3">
      <c r="A1" s="59"/>
      <c r="B1" s="59"/>
      <c r="C1" s="59"/>
      <c r="D1" s="59"/>
      <c r="E1" s="59"/>
      <c r="F1" s="59"/>
      <c r="G1" s="59"/>
      <c r="H1" s="59"/>
      <c r="I1" s="59"/>
    </row>
    <row r="2" spans="1:9" ht="18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30" customHeigh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</row>
    <row r="4" spans="1:9" x14ac:dyDescent="0.3">
      <c r="A4" s="62" t="s">
        <v>2</v>
      </c>
      <c r="B4" s="62"/>
      <c r="C4" s="62"/>
      <c r="D4" s="62"/>
      <c r="E4" s="62"/>
      <c r="F4" s="62"/>
      <c r="G4" s="62"/>
      <c r="H4" s="62"/>
      <c r="I4" s="62"/>
    </row>
    <row r="5" spans="1:9" x14ac:dyDescent="0.3">
      <c r="A5" s="59"/>
      <c r="B5" s="59"/>
      <c r="C5" s="59"/>
      <c r="D5" s="59"/>
      <c r="E5" s="59"/>
      <c r="F5" s="59"/>
      <c r="G5" s="59"/>
      <c r="H5" s="59"/>
      <c r="I5" s="59"/>
    </row>
    <row r="6" spans="1:9" ht="20.399999999999999" x14ac:dyDescent="0.3">
      <c r="A6" s="25" t="s">
        <v>3</v>
      </c>
      <c r="B6" s="5"/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6" t="s">
        <v>9</v>
      </c>
      <c r="I6" s="5" t="s">
        <v>10</v>
      </c>
    </row>
    <row r="7" spans="1:9" x14ac:dyDescent="0.3">
      <c r="A7" s="26">
        <v>1</v>
      </c>
      <c r="B7" s="8" t="s">
        <v>11</v>
      </c>
      <c r="C7" s="7"/>
      <c r="D7" s="9"/>
      <c r="E7" s="9"/>
      <c r="F7" s="9"/>
      <c r="G7" s="9"/>
      <c r="H7" s="9"/>
      <c r="I7" s="9"/>
    </row>
    <row r="8" spans="1:9" x14ac:dyDescent="0.3">
      <c r="A8" s="38" t="s">
        <v>12</v>
      </c>
      <c r="B8" s="33" t="s">
        <v>13</v>
      </c>
      <c r="C8" s="10" t="s">
        <v>14</v>
      </c>
      <c r="D8" s="32">
        <v>144</v>
      </c>
      <c r="E8" s="39">
        <v>106.18</v>
      </c>
      <c r="F8" s="39">
        <f>E8*D8</f>
        <v>15289.920000000002</v>
      </c>
      <c r="G8" s="37">
        <f>(D8*E8)*$G$17</f>
        <v>2760.9020289898831</v>
      </c>
      <c r="H8" s="29">
        <f>F8+G8</f>
        <v>18050.822028989885</v>
      </c>
      <c r="I8" s="44" t="s">
        <v>15</v>
      </c>
    </row>
    <row r="9" spans="1:9" x14ac:dyDescent="0.3">
      <c r="A9" s="38" t="s">
        <v>16</v>
      </c>
      <c r="B9" s="33" t="s">
        <v>17</v>
      </c>
      <c r="C9" s="10" t="s">
        <v>14</v>
      </c>
      <c r="D9" s="32">
        <f>4*3*8</f>
        <v>96</v>
      </c>
      <c r="E9" s="39">
        <v>101.54</v>
      </c>
      <c r="F9" s="39">
        <f>E9*D9</f>
        <v>9747.84</v>
      </c>
      <c r="G9" s="37">
        <f>(D9*E9)*$G$17</f>
        <v>1760.16821764069</v>
      </c>
      <c r="H9" s="29">
        <f>F9+G9</f>
        <v>11508.00821764069</v>
      </c>
      <c r="I9" s="44" t="s">
        <v>18</v>
      </c>
    </row>
    <row r="10" spans="1:9" ht="15" customHeight="1" x14ac:dyDescent="0.3">
      <c r="A10" s="65" t="s">
        <v>19</v>
      </c>
      <c r="B10" s="66"/>
      <c r="C10" s="66"/>
      <c r="D10" s="66"/>
      <c r="E10" s="66"/>
      <c r="F10" s="67"/>
      <c r="G10" s="11">
        <f>BDI!C21</f>
        <v>0.18057007682119219</v>
      </c>
      <c r="H10" s="12">
        <f>SUM(H8:H9)</f>
        <v>29558.830246630576</v>
      </c>
      <c r="I10" s="27"/>
    </row>
    <row r="11" spans="1:9" x14ac:dyDescent="0.3">
      <c r="A11" s="26">
        <v>2</v>
      </c>
      <c r="B11" s="8" t="s">
        <v>20</v>
      </c>
      <c r="C11" s="10"/>
      <c r="D11" s="9"/>
      <c r="E11" s="36"/>
      <c r="F11" s="36"/>
      <c r="G11" s="36"/>
      <c r="H11" s="9"/>
      <c r="I11" s="27"/>
    </row>
    <row r="12" spans="1:9" x14ac:dyDescent="0.3">
      <c r="A12" s="38" t="s">
        <v>21</v>
      </c>
      <c r="B12" s="33" t="s">
        <v>22</v>
      </c>
      <c r="C12" s="10" t="s">
        <v>23</v>
      </c>
      <c r="D12" s="28">
        <v>1</v>
      </c>
      <c r="E12" s="37">
        <v>400</v>
      </c>
      <c r="F12" s="37">
        <f t="shared" ref="F12:F16" si="0">D12*E12</f>
        <v>400</v>
      </c>
      <c r="G12" s="37">
        <f>(D12*E12)*G17</f>
        <v>72.228030728476881</v>
      </c>
      <c r="H12" s="29">
        <f t="shared" ref="H12:H16" si="1">F12+G12</f>
        <v>472.22803072847688</v>
      </c>
      <c r="I12" s="27" t="s">
        <v>24</v>
      </c>
    </row>
    <row r="13" spans="1:9" s="40" customFormat="1" x14ac:dyDescent="0.3">
      <c r="A13" s="47" t="s">
        <v>25</v>
      </c>
      <c r="B13" s="52" t="s">
        <v>26</v>
      </c>
      <c r="C13" s="42" t="s">
        <v>27</v>
      </c>
      <c r="D13" s="53">
        <v>3</v>
      </c>
      <c r="E13" s="50">
        <v>377.17</v>
      </c>
      <c r="F13" s="50">
        <f t="shared" si="0"/>
        <v>1131.51</v>
      </c>
      <c r="G13" s="50">
        <f>(D13*E13)*G17</f>
        <v>204.31684762394718</v>
      </c>
      <c r="H13" s="51">
        <f t="shared" si="1"/>
        <v>1335.8268476239473</v>
      </c>
      <c r="I13" s="27" t="s">
        <v>28</v>
      </c>
    </row>
    <row r="14" spans="1:9" x14ac:dyDescent="0.3">
      <c r="A14" s="38" t="s">
        <v>29</v>
      </c>
      <c r="B14" s="9" t="s">
        <v>30</v>
      </c>
      <c r="C14" s="10" t="s">
        <v>31</v>
      </c>
      <c r="D14" s="34">
        <v>1</v>
      </c>
      <c r="E14" s="37">
        <v>115.18</v>
      </c>
      <c r="F14" s="37">
        <f t="shared" si="0"/>
        <v>115.18</v>
      </c>
      <c r="G14" s="37">
        <f>(D14*E14)*G17</f>
        <v>20.798061448264917</v>
      </c>
      <c r="H14" s="29">
        <f>F14+G14</f>
        <v>135.97806144826492</v>
      </c>
      <c r="I14" s="27" t="s">
        <v>32</v>
      </c>
    </row>
    <row r="15" spans="1:9" ht="12.75" customHeight="1" x14ac:dyDescent="0.3">
      <c r="A15" s="38" t="s">
        <v>33</v>
      </c>
      <c r="B15" s="9" t="s">
        <v>34</v>
      </c>
      <c r="C15" s="10" t="s">
        <v>31</v>
      </c>
      <c r="D15" s="34">
        <v>1</v>
      </c>
      <c r="E15" s="37">
        <v>233.94</v>
      </c>
      <c r="F15" s="37">
        <f t="shared" si="0"/>
        <v>233.94</v>
      </c>
      <c r="G15" s="37">
        <f>(D15*E15)*G17</f>
        <v>42.242563771549705</v>
      </c>
      <c r="H15" s="29">
        <f t="shared" si="1"/>
        <v>276.18256377154972</v>
      </c>
      <c r="I15" s="27" t="s">
        <v>35</v>
      </c>
    </row>
    <row r="16" spans="1:9" s="43" customFormat="1" x14ac:dyDescent="0.3">
      <c r="A16" s="47" t="s">
        <v>36</v>
      </c>
      <c r="B16" s="48" t="s">
        <v>37</v>
      </c>
      <c r="C16" s="42" t="s">
        <v>31</v>
      </c>
      <c r="D16" s="49">
        <v>20</v>
      </c>
      <c r="E16" s="50">
        <v>16.8</v>
      </c>
      <c r="F16" s="50">
        <f t="shared" si="0"/>
        <v>336</v>
      </c>
      <c r="G16" s="50">
        <f>(D16*E16)*G17</f>
        <v>60.671545811920581</v>
      </c>
      <c r="H16" s="51">
        <f t="shared" si="1"/>
        <v>396.67154581192057</v>
      </c>
      <c r="I16" s="27" t="s">
        <v>38</v>
      </c>
    </row>
    <row r="17" spans="1:12" s="43" customFormat="1" ht="13.95" customHeight="1" x14ac:dyDescent="0.3">
      <c r="A17" s="68" t="s">
        <v>19</v>
      </c>
      <c r="B17" s="69"/>
      <c r="C17" s="69"/>
      <c r="D17" s="69"/>
      <c r="E17" s="69"/>
      <c r="F17" s="70"/>
      <c r="G17" s="81">
        <f>BDI!C21</f>
        <v>0.18057007682119219</v>
      </c>
      <c r="H17" s="41">
        <f>SUM(H12:H16)</f>
        <v>2616.8870493841596</v>
      </c>
      <c r="I17" s="42"/>
      <c r="J17" s="40"/>
      <c r="K17" s="40"/>
      <c r="L17" s="40"/>
    </row>
    <row r="18" spans="1:12" ht="13.95" customHeight="1" x14ac:dyDescent="0.3">
      <c r="A18" s="64" t="s">
        <v>39</v>
      </c>
      <c r="B18" s="64"/>
      <c r="C18" s="64"/>
      <c r="D18" s="64"/>
      <c r="E18" s="64"/>
      <c r="F18" s="64"/>
      <c r="G18" s="64"/>
      <c r="H18" s="14">
        <f>H10+H17</f>
        <v>32175.717296014736</v>
      </c>
      <c r="I18" s="15"/>
      <c r="J18" s="40"/>
      <c r="K18" s="40"/>
      <c r="L18" s="40"/>
    </row>
    <row r="19" spans="1:12" x14ac:dyDescent="0.3">
      <c r="A19" s="63" t="s">
        <v>40</v>
      </c>
      <c r="B19" s="63"/>
      <c r="C19" s="63"/>
      <c r="D19" s="63"/>
      <c r="E19" s="63"/>
      <c r="F19" s="63"/>
      <c r="G19" s="63"/>
      <c r="H19" s="63"/>
      <c r="I19" s="63"/>
    </row>
    <row r="20" spans="1:12" ht="7.5" customHeight="1" x14ac:dyDescent="0.3">
      <c r="A20" s="63"/>
      <c r="B20" s="63"/>
      <c r="C20" s="63"/>
      <c r="D20" s="63"/>
      <c r="E20" s="63"/>
      <c r="F20" s="63"/>
      <c r="G20" s="63"/>
      <c r="H20" s="63"/>
      <c r="I20" s="63"/>
    </row>
    <row r="21" spans="1:12" ht="15" customHeight="1" x14ac:dyDescent="0.3">
      <c r="A21" s="82" t="s">
        <v>80</v>
      </c>
      <c r="B21" s="83"/>
      <c r="C21" s="83"/>
      <c r="D21" s="83"/>
      <c r="E21" s="83"/>
      <c r="F21" s="83"/>
      <c r="G21" s="83"/>
      <c r="H21" s="84"/>
      <c r="I21" s="35">
        <v>44956</v>
      </c>
    </row>
  </sheetData>
  <mergeCells count="10">
    <mergeCell ref="A21:H21"/>
    <mergeCell ref="A19:I20"/>
    <mergeCell ref="A18:G18"/>
    <mergeCell ref="A10:F10"/>
    <mergeCell ref="A17:F17"/>
    <mergeCell ref="A1:I1"/>
    <mergeCell ref="A2:I2"/>
    <mergeCell ref="A3:I3"/>
    <mergeCell ref="A4:I4"/>
    <mergeCell ref="A5:I5"/>
  </mergeCells>
  <hyperlinks>
    <hyperlink ref="I14" r:id="rId1" xr:uid="{00000000-0004-0000-0000-000000000000}"/>
    <hyperlink ref="I15" r:id="rId2" xr:uid="{00000000-0004-0000-0000-000001000000}"/>
  </hyperlink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13"/>
  <sheetViews>
    <sheetView tabSelected="1" topLeftCell="A2" zoomScale="115" zoomScaleNormal="115" workbookViewId="0">
      <selection activeCell="K9" sqref="K9"/>
    </sheetView>
  </sheetViews>
  <sheetFormatPr defaultRowHeight="14.4" x14ac:dyDescent="0.3"/>
  <cols>
    <col min="1" max="2" width="4.44140625" style="1" customWidth="1"/>
    <col min="3" max="3" width="16" style="1" customWidth="1"/>
    <col min="4" max="4" width="10.6640625" style="1" bestFit="1" customWidth="1"/>
    <col min="5" max="5" width="19.33203125" style="1" customWidth="1"/>
    <col min="6" max="6" width="17.5546875" style="1" customWidth="1"/>
    <col min="7" max="7" width="20.109375" style="1" customWidth="1"/>
    <col min="8" max="1015" width="8.44140625" style="1" customWidth="1"/>
  </cols>
  <sheetData>
    <row r="1" spans="1:8" s="2" customFormat="1" ht="54" customHeight="1" x14ac:dyDescent="0.25">
      <c r="A1" s="59"/>
      <c r="B1" s="59"/>
      <c r="C1" s="59"/>
      <c r="D1" s="59"/>
      <c r="E1" s="59"/>
      <c r="F1" s="59"/>
      <c r="G1" s="59"/>
    </row>
    <row r="2" spans="1:8" ht="24.9" customHeight="1" x14ac:dyDescent="0.3">
      <c r="A2" s="60" t="s">
        <v>41</v>
      </c>
      <c r="B2" s="60"/>
      <c r="C2" s="60"/>
      <c r="D2" s="60"/>
      <c r="E2" s="60"/>
      <c r="F2" s="60"/>
      <c r="G2" s="60"/>
      <c r="H2" s="3"/>
    </row>
    <row r="3" spans="1:8" ht="34.5" customHeight="1" x14ac:dyDescent="0.3">
      <c r="A3" s="61" t="s">
        <v>1</v>
      </c>
      <c r="B3" s="61"/>
      <c r="C3" s="61"/>
      <c r="D3" s="61"/>
      <c r="E3" s="61"/>
      <c r="F3" s="61"/>
      <c r="G3" s="61"/>
      <c r="H3" s="3"/>
    </row>
    <row r="4" spans="1:8" ht="15" customHeight="1" x14ac:dyDescent="0.3">
      <c r="A4" s="62" t="s">
        <v>2</v>
      </c>
      <c r="B4" s="62"/>
      <c r="C4" s="62"/>
      <c r="D4" s="62"/>
      <c r="E4" s="62"/>
      <c r="F4" s="62"/>
      <c r="G4" s="62"/>
      <c r="H4" s="3"/>
    </row>
    <row r="5" spans="1:8" ht="15" customHeight="1" x14ac:dyDescent="0.3">
      <c r="A5" s="71"/>
      <c r="B5" s="71"/>
      <c r="C5" s="71"/>
      <c r="D5" s="71"/>
      <c r="E5" s="71"/>
      <c r="F5" s="71"/>
      <c r="G5" s="71"/>
      <c r="H5" s="3"/>
    </row>
    <row r="6" spans="1:8" ht="15" customHeight="1" x14ac:dyDescent="0.3">
      <c r="A6" s="5" t="s">
        <v>42</v>
      </c>
      <c r="B6" s="5"/>
      <c r="C6" s="6" t="s">
        <v>43</v>
      </c>
      <c r="D6" s="6" t="s">
        <v>44</v>
      </c>
      <c r="E6" s="5" t="s">
        <v>45</v>
      </c>
      <c r="F6" s="5" t="s">
        <v>46</v>
      </c>
      <c r="G6" s="5" t="s">
        <v>47</v>
      </c>
      <c r="H6" s="3"/>
    </row>
    <row r="7" spans="1:8" ht="15" customHeight="1" x14ac:dyDescent="0.3">
      <c r="A7" s="73"/>
      <c r="B7" s="73" t="s">
        <v>48</v>
      </c>
      <c r="C7" s="61" t="s">
        <v>11</v>
      </c>
      <c r="D7" s="74">
        <f>'Planilha orçamentária'!H10</f>
        <v>29558.830246630576</v>
      </c>
      <c r="E7" s="16">
        <v>0.31790000000000002</v>
      </c>
      <c r="F7" s="16">
        <v>0.25779999999999997</v>
      </c>
      <c r="G7" s="16">
        <v>0.42430000000000001</v>
      </c>
      <c r="H7" s="4"/>
    </row>
    <row r="8" spans="1:8" ht="15" customHeight="1" x14ac:dyDescent="0.3">
      <c r="A8" s="73"/>
      <c r="B8" s="73"/>
      <c r="C8" s="73"/>
      <c r="D8" s="73"/>
      <c r="E8" s="17">
        <f t="shared" ref="E8:G8" si="0">E7*$D7</f>
        <v>9396.7521354038599</v>
      </c>
      <c r="F8" s="17">
        <f t="shared" si="0"/>
        <v>7620.266437581362</v>
      </c>
      <c r="G8" s="17">
        <f t="shared" si="0"/>
        <v>12541.811673645354</v>
      </c>
      <c r="H8" s="3"/>
    </row>
    <row r="9" spans="1:8" ht="15" customHeight="1" x14ac:dyDescent="0.3">
      <c r="A9" s="73"/>
      <c r="B9" s="73" t="s">
        <v>49</v>
      </c>
      <c r="C9" s="61" t="s">
        <v>50</v>
      </c>
      <c r="D9" s="74">
        <f>'Planilha orçamentária'!H17</f>
        <v>2616.8870493841596</v>
      </c>
      <c r="E9" s="16">
        <f>E10/D9</f>
        <v>0.55863630826976074</v>
      </c>
      <c r="F9" s="16">
        <f>F10/D9</f>
        <v>0.22068184586511955</v>
      </c>
      <c r="G9" s="16">
        <f>G10/D9</f>
        <v>0.22068184586511955</v>
      </c>
      <c r="H9" s="4"/>
    </row>
    <row r="10" spans="1:8" ht="15" customHeight="1" x14ac:dyDescent="0.3">
      <c r="A10" s="73"/>
      <c r="B10" s="73"/>
      <c r="C10" s="73"/>
      <c r="D10" s="73"/>
      <c r="E10" s="17">
        <f>('Planilha orçamentária'!H12+'Planilha orçamentária'!H14+'Planilha orçamentária'!H15)+('Planilha orçamentária'!H13/3)+('Planilha orçamentária'!H16/3)</f>
        <v>1461.8881204269139</v>
      </c>
      <c r="F10" s="17">
        <f>('Planilha orçamentária'!H13/3)+('Planilha orçamentária'!H16/3)</f>
        <v>577.4994644786226</v>
      </c>
      <c r="G10" s="17">
        <f>('Planilha orçamentária'!H13/3)+('Planilha orçamentária'!H16/3)</f>
        <v>577.4994644786226</v>
      </c>
      <c r="H10" s="3"/>
    </row>
    <row r="11" spans="1:8" ht="15" customHeight="1" x14ac:dyDescent="0.3">
      <c r="A11" s="72" t="s">
        <v>51</v>
      </c>
      <c r="B11" s="72"/>
      <c r="C11" s="72"/>
      <c r="D11" s="30">
        <f>D9+D7</f>
        <v>32175.717296014736</v>
      </c>
      <c r="E11" s="12">
        <f t="shared" ref="E11:G11" si="1">SUM(E10,E8)</f>
        <v>10858.640255830775</v>
      </c>
      <c r="F11" s="12">
        <f t="shared" si="1"/>
        <v>8197.765902059984</v>
      </c>
      <c r="G11" s="12">
        <f t="shared" si="1"/>
        <v>13119.311138123976</v>
      </c>
      <c r="H11" s="3"/>
    </row>
    <row r="12" spans="1:8" ht="15" customHeight="1" x14ac:dyDescent="0.3">
      <c r="A12" s="72" t="s">
        <v>52</v>
      </c>
      <c r="B12" s="72"/>
      <c r="C12" s="72"/>
      <c r="D12" s="13"/>
      <c r="E12" s="17">
        <f>E11</f>
        <v>10858.640255830775</v>
      </c>
      <c r="F12" s="17">
        <f t="shared" ref="F12:G12" si="2">E12+F11</f>
        <v>19056.406157890757</v>
      </c>
      <c r="G12" s="17">
        <f t="shared" si="2"/>
        <v>32175.717296014733</v>
      </c>
      <c r="H12" s="3"/>
    </row>
    <row r="13" spans="1:8" ht="15" customHeight="1" x14ac:dyDescent="0.3">
      <c r="A13" s="82" t="s">
        <v>81</v>
      </c>
      <c r="B13" s="83"/>
      <c r="C13" s="83"/>
      <c r="D13" s="83"/>
      <c r="E13" s="83"/>
      <c r="F13" s="84"/>
      <c r="G13" s="35">
        <v>44944</v>
      </c>
    </row>
  </sheetData>
  <mergeCells count="15">
    <mergeCell ref="A12:C12"/>
    <mergeCell ref="A7:A10"/>
    <mergeCell ref="B7:B8"/>
    <mergeCell ref="C7:C8"/>
    <mergeCell ref="A13:F13"/>
    <mergeCell ref="D7:D8"/>
    <mergeCell ref="B9:B10"/>
    <mergeCell ref="C9:C10"/>
    <mergeCell ref="D9:D10"/>
    <mergeCell ref="A11:C11"/>
    <mergeCell ref="A1:G1"/>
    <mergeCell ref="A2:G2"/>
    <mergeCell ref="A3:G3"/>
    <mergeCell ref="A4:G4"/>
    <mergeCell ref="A5:G5"/>
  </mergeCells>
  <phoneticPr fontId="13" type="noConversion"/>
  <pageMargins left="0.7" right="0.7" top="0.75" bottom="0.75" header="0.3" footer="0.3"/>
  <pageSetup paperSize="9" firstPageNumber="0" orientation="landscape" horizontalDpi="300" verticalDpi="300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="115" zoomScaleNormal="115" workbookViewId="0">
      <selection activeCell="A3" sqref="A3:C3"/>
    </sheetView>
  </sheetViews>
  <sheetFormatPr defaultRowHeight="14.4" x14ac:dyDescent="0.3"/>
  <cols>
    <col min="1" max="1" width="29.33203125" customWidth="1"/>
    <col min="3" max="3" width="30.5546875" customWidth="1"/>
  </cols>
  <sheetData>
    <row r="1" spans="1:3" ht="54.75" customHeight="1" x14ac:dyDescent="0.3">
      <c r="A1" s="59"/>
      <c r="B1" s="59"/>
      <c r="C1" s="59"/>
    </row>
    <row r="2" spans="1:3" ht="17.399999999999999" customHeight="1" x14ac:dyDescent="0.3">
      <c r="A2" s="78" t="s">
        <v>53</v>
      </c>
      <c r="B2" s="78"/>
      <c r="C2" s="78"/>
    </row>
    <row r="3" spans="1:3" ht="72.75" customHeight="1" x14ac:dyDescent="0.3">
      <c r="A3" s="77" t="s">
        <v>82</v>
      </c>
      <c r="B3" s="77"/>
      <c r="C3" s="77"/>
    </row>
    <row r="4" spans="1:3" x14ac:dyDescent="0.3">
      <c r="A4" s="79" t="s">
        <v>2</v>
      </c>
      <c r="B4" s="79"/>
      <c r="C4" s="79"/>
    </row>
    <row r="5" spans="1:3" x14ac:dyDescent="0.3">
      <c r="A5" s="80"/>
      <c r="B5" s="80"/>
      <c r="C5" s="80"/>
    </row>
    <row r="6" spans="1:3" ht="21" customHeight="1" x14ac:dyDescent="0.3">
      <c r="A6" s="75" t="s">
        <v>54</v>
      </c>
      <c r="B6" s="75"/>
      <c r="C6" s="75"/>
    </row>
    <row r="7" spans="1:3" x14ac:dyDescent="0.3">
      <c r="A7" s="18" t="s">
        <v>55</v>
      </c>
      <c r="B7" s="18" t="s">
        <v>56</v>
      </c>
      <c r="C7" s="18" t="s">
        <v>57</v>
      </c>
    </row>
    <row r="8" spans="1:3" x14ac:dyDescent="0.3">
      <c r="A8" s="19" t="s">
        <v>58</v>
      </c>
      <c r="B8" s="18" t="s">
        <v>59</v>
      </c>
      <c r="C8" s="20">
        <v>1.4999999999999999E-2</v>
      </c>
    </row>
    <row r="9" spans="1:3" x14ac:dyDescent="0.3">
      <c r="A9" s="19" t="s">
        <v>60</v>
      </c>
      <c r="B9" s="18" t="s">
        <v>61</v>
      </c>
      <c r="C9" s="20">
        <v>3.5000000000000003E-2</v>
      </c>
    </row>
    <row r="10" spans="1:3" x14ac:dyDescent="0.3">
      <c r="A10" s="19" t="s">
        <v>62</v>
      </c>
      <c r="B10" s="18" t="s">
        <v>63</v>
      </c>
      <c r="C10" s="20">
        <v>9.5999999999999992E-3</v>
      </c>
    </row>
    <row r="11" spans="1:3" x14ac:dyDescent="0.3">
      <c r="A11" s="19" t="s">
        <v>64</v>
      </c>
      <c r="B11" s="18"/>
      <c r="C11" s="45">
        <f>C12+C13</f>
        <v>8.6E-3</v>
      </c>
    </row>
    <row r="12" spans="1:3" x14ac:dyDescent="0.3">
      <c r="A12" s="21" t="s">
        <v>65</v>
      </c>
      <c r="B12" s="22" t="s">
        <v>66</v>
      </c>
      <c r="C12" s="31">
        <v>3.0000000000000001E-3</v>
      </c>
    </row>
    <row r="13" spans="1:3" x14ac:dyDescent="0.3">
      <c r="A13" s="21" t="s">
        <v>67</v>
      </c>
      <c r="B13" s="22" t="s">
        <v>68</v>
      </c>
      <c r="C13" s="31">
        <v>5.5999999999999999E-3</v>
      </c>
    </row>
    <row r="14" spans="1:3" x14ac:dyDescent="0.3">
      <c r="A14" s="19" t="s">
        <v>69</v>
      </c>
      <c r="B14" s="18" t="s">
        <v>70</v>
      </c>
      <c r="C14" s="20">
        <v>9.4E-2</v>
      </c>
    </row>
    <row r="15" spans="1:3" x14ac:dyDescent="0.3">
      <c r="A15" s="21" t="s">
        <v>71</v>
      </c>
      <c r="B15" s="22" t="s">
        <v>72</v>
      </c>
      <c r="C15" s="31">
        <v>0.02</v>
      </c>
    </row>
    <row r="16" spans="1:3" x14ac:dyDescent="0.3">
      <c r="A16" s="21" t="s">
        <v>73</v>
      </c>
      <c r="B16" s="22" t="s">
        <v>73</v>
      </c>
      <c r="C16" s="31">
        <v>1.32E-2</v>
      </c>
    </row>
    <row r="17" spans="1:6" x14ac:dyDescent="0.3">
      <c r="A17" s="21" t="s">
        <v>74</v>
      </c>
      <c r="B17" s="22" t="s">
        <v>74</v>
      </c>
      <c r="C17" s="31">
        <v>6.08E-2</v>
      </c>
    </row>
    <row r="18" spans="1:6" ht="27.6" x14ac:dyDescent="0.3">
      <c r="A18" s="19" t="s">
        <v>75</v>
      </c>
      <c r="B18" s="23">
        <f>(1+(C8+C11))*(1+C10)*(1+C9)</f>
        <v>1.0695964896000001</v>
      </c>
      <c r="C18" s="20">
        <f>B18-1</f>
        <v>6.9596489600000089E-2</v>
      </c>
    </row>
    <row r="19" spans="1:6" ht="27.6" x14ac:dyDescent="0.3">
      <c r="A19" s="19" t="s">
        <v>76</v>
      </c>
      <c r="B19" s="24">
        <f>1-C14</f>
        <v>0.90600000000000003</v>
      </c>
      <c r="C19" s="20">
        <f>B19</f>
        <v>0.90600000000000003</v>
      </c>
    </row>
    <row r="20" spans="1:6" s="40" customFormat="1" x14ac:dyDescent="0.3">
      <c r="A20" s="54" t="s">
        <v>77</v>
      </c>
      <c r="B20" s="55">
        <f>B18/B19</f>
        <v>1.1805700768211922</v>
      </c>
      <c r="C20" s="56">
        <f>B20-1</f>
        <v>0.18057007682119219</v>
      </c>
    </row>
    <row r="21" spans="1:6" s="40" customFormat="1" x14ac:dyDescent="0.3">
      <c r="A21" s="57" t="s">
        <v>78</v>
      </c>
      <c r="B21" s="57"/>
      <c r="C21" s="58">
        <f>C20</f>
        <v>0.18057007682119219</v>
      </c>
    </row>
    <row r="22" spans="1:6" ht="24.75" customHeight="1" x14ac:dyDescent="0.3">
      <c r="A22" s="76" t="s">
        <v>79</v>
      </c>
      <c r="B22" s="77"/>
      <c r="C22" s="77"/>
      <c r="F22" s="46"/>
    </row>
  </sheetData>
  <mergeCells count="7">
    <mergeCell ref="A6:C6"/>
    <mergeCell ref="A22:C22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orçamentária</vt:lpstr>
      <vt:lpstr>Cronograma fisico-financeiro</vt:lpstr>
      <vt:lpstr>BDI</vt:lpstr>
      <vt:lpstr>'Cronograma fisico-financeiro'!Print_Area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Alves Felicio</dc:creator>
  <cp:keywords/>
  <dc:description/>
  <cp:lastModifiedBy>Dianna Amaral</cp:lastModifiedBy>
  <cp:revision/>
  <dcterms:created xsi:type="dcterms:W3CDTF">2019-08-01T22:14:11Z</dcterms:created>
  <dcterms:modified xsi:type="dcterms:W3CDTF">2023-01-30T18:13:50Z</dcterms:modified>
  <cp:category/>
  <cp:contentStatus/>
</cp:coreProperties>
</file>