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NA\Documents\Ibram\CBG\"/>
    </mc:Choice>
  </mc:AlternateContent>
  <xr:revisionPtr revIDLastSave="0" documentId="13_ncr:1_{8B1FAA9E-4C08-4691-BA87-B9516AD56CDF}" xr6:coauthVersionLast="47" xr6:coauthVersionMax="47" xr10:uidLastSave="{00000000-0000-0000-0000-000000000000}"/>
  <bookViews>
    <workbookView xWindow="-120" yWindow="-120" windowWidth="29040" windowHeight="15840" tabRatio="673" activeTab="1" xr2:uid="{00000000-000D-0000-FFFF-FFFF00000000}"/>
  </bookViews>
  <sheets>
    <sheet name="VENDA" sheetId="1" r:id="rId1"/>
    <sheet name="BDI" sheetId="19" r:id="rId2"/>
    <sheet name="CRONOGRAMA (10 meses)" sheetId="15" r:id="rId3"/>
  </sheets>
  <definedNames>
    <definedName name="_BDI1" localSheetId="1">#REF!</definedName>
    <definedName name="_BDI1" localSheetId="2">#REF!</definedName>
    <definedName name="_BDI1">#REF!</definedName>
    <definedName name="_BDI2" localSheetId="2">#REF!</definedName>
    <definedName name="_BDI2">#REF!</definedName>
    <definedName name="AA" localSheetId="1">#REF!</definedName>
    <definedName name="AA" localSheetId="2">#REF!</definedName>
    <definedName name="AA">#REF!</definedName>
    <definedName name="acabamento">#REF!</definedName>
    <definedName name="_xlnm.Print_Area" localSheetId="1">BDI!$A$1:$C$24</definedName>
    <definedName name="_xlnm.Print_Area" localSheetId="2">'CRONOGRAMA (10 meses)'!$A$1:$H$27</definedName>
    <definedName name="_xlnm.Print_Area" localSheetId="0">VENDA!$A$1:$H$35</definedName>
    <definedName name="aterro">#REF!</definedName>
    <definedName name="_xlnm.Database">#REF!</definedName>
    <definedName name="BDI" localSheetId="1">#REF!</definedName>
    <definedName name="BDI" localSheetId="2">#REF!</definedName>
    <definedName name="BDI">#REF!</definedName>
    <definedName name="Cadista_SABESP" localSheetId="1">#REF!</definedName>
    <definedName name="Cadista_SABESP" localSheetId="2">#REF!</definedName>
    <definedName name="Cadista_SABESP">#REF!</definedName>
    <definedName name="capina">#REF!</definedName>
    <definedName name="corte">#REF!</definedName>
    <definedName name="desmat">#REF!</definedName>
    <definedName name="Excel_BuiltIn__FilterDatabase_1" localSheetId="1">#REF!</definedName>
    <definedName name="Excel_BuiltIn__FilterDatabase_1" localSheetId="2">#REF!</definedName>
    <definedName name="Excel_BuiltIn__FilterDatabase_1">#REF!</definedName>
    <definedName name="Excel_BuiltIn_Database" localSheetId="1">#REF!</definedName>
    <definedName name="Excel_BuiltIn_Database" localSheetId="2">#REF!</definedName>
    <definedName name="Excel_BuiltIn_Database">#REF!</definedName>
    <definedName name="Excel_BuiltIn_Print_Area_1_1" localSheetId="1">#REF!</definedName>
    <definedName name="Excel_BuiltIn_Print_Area_1_1">#REF!</definedName>
    <definedName name="Excel_BuiltIn_Print_Titles_1" localSheetId="1">#REF!</definedName>
    <definedName name="Excel_BuiltIn_Print_Titles_1" localSheetId="2">#REF!</definedName>
    <definedName name="Excel_BuiltIn_Print_Titles_1">#REF!</definedName>
    <definedName name="função">#REF!</definedName>
    <definedName name="inic_aterro">#REF!</definedName>
    <definedName name="inic_capina">#REF!</definedName>
    <definedName name="inic_corte">#REF!</definedName>
    <definedName name="inic_desmat">#REF!</definedName>
    <definedName name="inic_reaterro">#REF!</definedName>
    <definedName name="inic_reg_placa">#REF!</definedName>
    <definedName name="inic_reg_rolo">#REF!</definedName>
    <definedName name="ir_032305">#REF!</definedName>
    <definedName name="IR_ABCE" localSheetId="1">#REF!</definedName>
    <definedName name="IR_ABCE" localSheetId="2">#REF!</definedName>
    <definedName name="IR_ABCE">#REF!</definedName>
    <definedName name="IR_DER_SSO" localSheetId="1">#REF!</definedName>
    <definedName name="IR_DER_SSO" localSheetId="2">#REF!</definedName>
    <definedName name="IR_DER_SSO">#REF!</definedName>
    <definedName name="IR_RD" localSheetId="1">#REF!</definedName>
    <definedName name="IR_RD" localSheetId="2">#REF!</definedName>
    <definedName name="IR_RD">#REF!</definedName>
    <definedName name="IR_SB" localSheetId="1">#REF!</definedName>
    <definedName name="IR_SB" localSheetId="2">#REF!</definedName>
    <definedName name="IR_SB">#REF!</definedName>
    <definedName name="IR_SIURB" localSheetId="1">#REF!</definedName>
    <definedName name="IR_SIURB" localSheetId="2">#REF!</definedName>
    <definedName name="IR_SIURB">#REF!</definedName>
    <definedName name="lista_corteaterro">#REF!</definedName>
    <definedName name="Mult" localSheetId="1">#REF!</definedName>
    <definedName name="Mult" localSheetId="2">#REF!</definedName>
    <definedName name="Mult">#REF!</definedName>
    <definedName name="Payment_Needed">"Pagamento necessário"</definedName>
    <definedName name="planilha_01">#REF!</definedName>
    <definedName name="Print_Area_MI">#REF!</definedName>
    <definedName name="ramp">#REF!</definedName>
    <definedName name="reaterro">#REF!</definedName>
    <definedName name="reg_placa">#REF!</definedName>
    <definedName name="reg_rolo">#REF!</definedName>
    <definedName name="Reimbursement">"Reembolso"</definedName>
    <definedName name="setop.12" localSheetId="1">#REF!</definedName>
    <definedName name="setop.12" localSheetId="2">#REF!</definedName>
    <definedName name="setop.12">#REF!</definedName>
    <definedName name="tbalvenaria">#REF!</definedName>
    <definedName name="tbalvenaria2">#REF!</definedName>
    <definedName name="tbalvenaria3">#REF!</definedName>
    <definedName name="tela_032303">#REF!</definedName>
    <definedName name="teste">#REF!</definedName>
    <definedName name="teste_planilha">#REF!</definedName>
    <definedName name="tipoTijolo">#REF!</definedName>
    <definedName name="_xlnm.Print_Titles" localSheetId="0">VENDA!$5:$6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9" l="1"/>
  <c r="C23" i="19" s="1"/>
  <c r="E27" i="1" s="1"/>
  <c r="E24" i="1"/>
  <c r="E23" i="1"/>
  <c r="E16" i="1"/>
  <c r="E13" i="1"/>
  <c r="E11" i="1"/>
  <c r="C13" i="19"/>
  <c r="B19" i="19" s="1"/>
  <c r="C19" i="19" s="1"/>
  <c r="C10" i="19"/>
  <c r="B18" i="19" s="1"/>
  <c r="C18" i="19" s="1"/>
  <c r="B24" i="15" l="1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A6" i="15"/>
  <c r="F25" i="1" l="1"/>
  <c r="G25" i="1" s="1"/>
  <c r="F24" i="1"/>
  <c r="G24" i="1" s="1"/>
  <c r="C23" i="15" s="1"/>
  <c r="F23" i="1"/>
  <c r="G23" i="1" s="1"/>
  <c r="C22" i="15" s="1"/>
  <c r="F22" i="1"/>
  <c r="G22" i="1" s="1"/>
  <c r="C21" i="15" s="1"/>
  <c r="F21" i="1"/>
  <c r="G21" i="1" s="1"/>
  <c r="C20" i="15" s="1"/>
  <c r="F20" i="1"/>
  <c r="G20" i="1" s="1"/>
  <c r="C19" i="15" s="1"/>
  <c r="F19" i="1"/>
  <c r="G19" i="1" s="1"/>
  <c r="C18" i="15" s="1"/>
  <c r="F18" i="1"/>
  <c r="F17" i="1"/>
  <c r="G17" i="1" s="1"/>
  <c r="C16" i="15" s="1"/>
  <c r="F16" i="1"/>
  <c r="G16" i="1" s="1"/>
  <c r="C15" i="15" s="1"/>
  <c r="F15" i="1"/>
  <c r="G15" i="1" s="1"/>
  <c r="C14" i="15" s="1"/>
  <c r="F14" i="1"/>
  <c r="G14" i="1" s="1"/>
  <c r="C13" i="15" s="1"/>
  <c r="F13" i="1"/>
  <c r="G13" i="1" s="1"/>
  <c r="C12" i="15" s="1"/>
  <c r="F12" i="1"/>
  <c r="G12" i="1" s="1"/>
  <c r="C11" i="15" s="1"/>
  <c r="F11" i="1"/>
  <c r="G11" i="1" s="1"/>
  <c r="C10" i="15" s="1"/>
  <c r="F10" i="1"/>
  <c r="G10" i="1" s="1"/>
  <c r="C9" i="15" s="1"/>
  <c r="G18" i="1" l="1"/>
  <c r="C17" i="15" s="1"/>
  <c r="F9" i="1"/>
  <c r="G9" i="1" s="1"/>
  <c r="C8" i="15" s="1"/>
  <c r="F8" i="1"/>
  <c r="F26" i="1" l="1"/>
  <c r="G8" i="1"/>
  <c r="C7" i="15" s="1"/>
  <c r="D25" i="15" s="1"/>
  <c r="F25" i="15" l="1"/>
  <c r="G25" i="15"/>
  <c r="E25" i="15"/>
  <c r="H25" i="15"/>
  <c r="C24" i="15"/>
  <c r="D27" i="15"/>
  <c r="F28" i="1"/>
  <c r="F30" i="1" s="1"/>
  <c r="C26" i="15" s="1"/>
  <c r="H27" i="15" s="1"/>
  <c r="E27" i="15" l="1"/>
  <c r="F27" i="15" s="1"/>
  <c r="G27" i="15" s="1"/>
</calcChain>
</file>

<file path=xl/sharedStrings.xml><?xml version="1.0" encoding="utf-8"?>
<sst xmlns="http://schemas.openxmlformats.org/spreadsheetml/2006/main" count="174" uniqueCount="125">
  <si>
    <t>Serviço:</t>
  </si>
  <si>
    <t>ITEM</t>
  </si>
  <si>
    <t>SERVIÇO</t>
  </si>
  <si>
    <t>UNID.</t>
  </si>
  <si>
    <t>REFERÊNCIA PREÇO</t>
  </si>
  <si>
    <t>m²</t>
  </si>
  <si>
    <t>CRONOGRAMA FÍSICO FINANCEIRO</t>
  </si>
  <si>
    <t>DESCRIÇÃO DOS SERVIÇOS</t>
  </si>
  <si>
    <t>VALOR DA ETAPA</t>
  </si>
  <si>
    <t xml:space="preserve">TOTAL   ACUMULADO       </t>
  </si>
  <si>
    <t>Projeto de Sinalização e Comunicação Visual</t>
  </si>
  <si>
    <t>Memorial Descritivo e Caderno de Especificações</t>
  </si>
  <si>
    <t xml:space="preserve">Planilhas Orçamentárias e Cronograma </t>
  </si>
  <si>
    <t>BDI</t>
  </si>
  <si>
    <t>TOTAL DO ITEM 1 + B.D.I</t>
  </si>
  <si>
    <t>TOTAL DO ITEM 1</t>
  </si>
  <si>
    <t xml:space="preserve">TOTAL    GERAL    DO     PROJETO </t>
  </si>
  <si>
    <t>SUBTOTAL</t>
  </si>
  <si>
    <t>IBRAM/Secult/MTUR</t>
  </si>
  <si>
    <t>Compatibilização do projeto de prevenção e combate à incêndio</t>
  </si>
  <si>
    <t>DESEMBOLSO MENSAL (inclui BDI)</t>
  </si>
  <si>
    <t>ORÇAMENTO DE REFERÊNCIA</t>
  </si>
  <si>
    <t>Museu:</t>
  </si>
  <si>
    <t xml:space="preserve">Endereço: </t>
  </si>
  <si>
    <t>Endereço:</t>
  </si>
  <si>
    <t>Projeto de Arquitetura</t>
  </si>
  <si>
    <t>Projeto Estrutural</t>
  </si>
  <si>
    <t>Projeto Hidrossanitário</t>
  </si>
  <si>
    <t>Projeto de Elétrica e Rede de Energia</t>
  </si>
  <si>
    <t>Projeto de Luminotécnica</t>
  </si>
  <si>
    <t>Projeto de Telefonia e Rede Estruturada de Dados e Voz</t>
  </si>
  <si>
    <t>Projeto de Movimentação de Terra, Drenagem e Pavimentação</t>
  </si>
  <si>
    <t>Projeto de Paisagismo</t>
  </si>
  <si>
    <t>Projeto de Instalações Mecânicas</t>
  </si>
  <si>
    <t xml:space="preserve">Projeto de Acessibilidade </t>
  </si>
  <si>
    <t>Projeto de Águas Pluviais</t>
  </si>
  <si>
    <t>ÁREA DE PROJETO</t>
  </si>
  <si>
    <t>Levantamento Arquitetônico e Diagnóstico</t>
  </si>
  <si>
    <t>MUSEU DO OURO/CASA BORBA GATO</t>
  </si>
  <si>
    <t>Contratação de empresa para elaboração de projetos arquitetônico e complementares do restauro da Casa Borba Gato, anexo do Museu do Ouro</t>
  </si>
  <si>
    <t>PROJETOS</t>
  </si>
  <si>
    <t>2. Legenda: m (metro linear); m2 (metro quadrado); m3 (metro cúbico); un. (unidade); kg (kilograma); pç (peça); cj (conjunto); pto. (ponto); h (hora); oe (orçamento específico)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</si>
  <si>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</si>
  <si>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</si>
  <si>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</si>
  <si>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</si>
  <si>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</si>
  <si>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</si>
  <si>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</si>
  <si>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</si>
  <si>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</si>
  <si>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</si>
  <si>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</si>
  <si>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</si>
  <si>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</si>
  <si>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</si>
  <si>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</si>
  <si>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</si>
  <si>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</si>
  <si>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Entrega 01: Levantamento</t>
  </si>
  <si>
    <t>Entrega 02: Estudo Preliminar</t>
  </si>
  <si>
    <t>Entrega 03: Anteprojeto</t>
  </si>
  <si>
    <t>Entrega 04: Projeto executivo</t>
  </si>
  <si>
    <t>SUBTOTAL (C/BDI)</t>
  </si>
  <si>
    <t>1. Fontes de consulta para referência de preços de serviços TABELA HONORARIOS CAU/BR e INFORMATIVO SBC-MG</t>
  </si>
  <si>
    <t>Assessoria para aprovação de projeto</t>
  </si>
  <si>
    <t>18</t>
  </si>
  <si>
    <t>Projeto de Rede de Segurança Eletrônica</t>
  </si>
  <si>
    <t>Entrega 05: Entrega final</t>
  </si>
  <si>
    <t>CAU BR Módulo II Tabela I item 1.1.1</t>
  </si>
  <si>
    <t>CAU BR Módulo II Tabela I item 1.1.2</t>
  </si>
  <si>
    <t>CAU BR Módulo II Tabela I item 1.2.1</t>
  </si>
  <si>
    <t>CAU BR Módulo II Tabela I item 1.5.1 e 1.5.2</t>
  </si>
  <si>
    <t>CAU BR Módulo II Tabela I item 1.5.3</t>
  </si>
  <si>
    <t>CAU BR Módulo II Tabela I item 1.5.8</t>
  </si>
  <si>
    <t>CAU BR Módulo II Tabela I item 1.5.15</t>
  </si>
  <si>
    <t>CAU BR Módulo II Tabela I item 1.3.2</t>
  </si>
  <si>
    <t>CAU BR Módulo II Tabela I item 1.5.12</t>
  </si>
  <si>
    <t>CAU BR Módulo II Tabela I item 1.5.7</t>
  </si>
  <si>
    <t>CAU BR Módulo II Tabela I item 1.6.1</t>
  </si>
  <si>
    <t>CAU BR Módulo II Tabela I item 1.5.16</t>
  </si>
  <si>
    <t>CAU BR Módulo II Tabela I item 1.1.5</t>
  </si>
  <si>
    <t>CAU BR Módulo II Tabela I item 1.7.1 e 1.7.2</t>
  </si>
  <si>
    <t>CAU BR Módulo II Tabela I item 1.7.4 e 1.7.5</t>
  </si>
  <si>
    <t>CUSTO UNITÁRIO DE REFERÊNCIA</t>
  </si>
  <si>
    <t>COMPOSIÇÃO BDI</t>
  </si>
  <si>
    <t>PLANILHA – COMPOSIÇÃO ANALÍTICA DAS TAXAS DE  BONIFICAÇÃO E DESPESA (BDI)</t>
  </si>
  <si>
    <t>DESCRIÇÃO</t>
  </si>
  <si>
    <t>SIGLA</t>
  </si>
  <si>
    <t>TAXA</t>
  </si>
  <si>
    <t>ADMINISTRAÇÃO CENTRAL</t>
  </si>
  <si>
    <t>AC</t>
  </si>
  <si>
    <t>LUCRO</t>
  </si>
  <si>
    <t>LC</t>
  </si>
  <si>
    <t>DESPESAS FINANCEIRAS</t>
  </si>
  <si>
    <t>DF</t>
  </si>
  <si>
    <t>SEGUROS, GARANTIAS E RISCO</t>
  </si>
  <si>
    <t>Seguros + Garantias</t>
  </si>
  <si>
    <t>S</t>
  </si>
  <si>
    <t>Risco(*)</t>
  </si>
  <si>
    <t>R</t>
  </si>
  <si>
    <t>TRIBUTOS</t>
  </si>
  <si>
    <t>I</t>
  </si>
  <si>
    <t xml:space="preserve">ISS </t>
  </si>
  <si>
    <t>ISS</t>
  </si>
  <si>
    <t>PIS</t>
  </si>
  <si>
    <t>COFINS</t>
  </si>
  <si>
    <r>
      <t xml:space="preserve">BDI (numerador)     </t>
    </r>
    <r>
      <rPr>
        <b/>
        <u/>
        <sz val="10"/>
        <rFont val="Calibri"/>
        <family val="2"/>
        <scheme val="minor"/>
      </rPr>
      <t>(1 + (AC + S + G + R)) x (1 + DF) x (1 + L)</t>
    </r>
  </si>
  <si>
    <t>BDI (denominador)                       (1 - (I + CPRB))</t>
  </si>
  <si>
    <t>TOTAL DE BDI</t>
  </si>
  <si>
    <t>TAXA BDI ADOTADA</t>
  </si>
  <si>
    <t>MUSEU DO OURO / CASA BORBA GATO</t>
  </si>
  <si>
    <t>Rua Borba Gato, 71 – Centro – Sabará – MG</t>
  </si>
  <si>
    <t>CONTRATAÇÃO DE EMPRESA ESPECIALIZADA PARA A PRESTAÇÃO DE SERVIÇOS TÉCNICOS RELATIVOS À ELABORAÇÃO DE PROJETOS DA CASA BORBA GATO</t>
  </si>
  <si>
    <t>2 MESES</t>
  </si>
  <si>
    <t>3 MESES</t>
  </si>
  <si>
    <t>5 MESES</t>
  </si>
  <si>
    <t>8 MESES</t>
  </si>
  <si>
    <t>10 MESES</t>
  </si>
  <si>
    <t>Rua Borba Gato, 71, Centro – Sabará/MG</t>
  </si>
  <si>
    <t>Luciana de Oliveira Coelho Albuquerque - Siape: 2127844 - CEMA/DPMUS/IBRAM</t>
  </si>
  <si>
    <t>75136 informativoSBC _out22</t>
  </si>
  <si>
    <t>33023 informativoSBC _out22</t>
  </si>
  <si>
    <t>75146 informativoSBC _out22</t>
  </si>
  <si>
    <t>Fonte: Reproduzido de SETOP_CENTRAL_SEM_DESONERACAO, JUNHO/2022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</si>
</sst>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_);\(&quot;R$ &quot;#,##0\)"/>
    <numFmt numFmtId="166" formatCode="&quot;R$ &quot;#,##0_);[Red]\(&quot;R$ &quot;#,##0\)"/>
    <numFmt numFmtId="167" formatCode="_(&quot;R$ &quot;* #,##0.00_);_(&quot;R$ &quot;* \(#,##0.00\);_(&quot;R$ &quot;* &quot;-&quot;??_);_(@_)"/>
    <numFmt numFmtId="168" formatCode="_(* #,##0.00_);_(* \(#,##0.00\);_(* &quot;-&quot;??_);_(@_)"/>
    <numFmt numFmtId="169" formatCode="General_)"/>
    <numFmt numFmtId="170" formatCode="_(* #,##0.00_);_(* \(#,##0.00\);_(* \-??_);_(@_)"/>
    <numFmt numFmtId="171" formatCode="_(&quot;$&quot;* #,##0.00_);_(&quot;$&quot;* \(#,##0.00\);_(&quot;$&quot;* &quot;-&quot;??_);_(@_)"/>
    <numFmt numFmtId="172" formatCode="0.0000"/>
  </numFmts>
  <fonts count="3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Myriad Pro"/>
      <family val="2"/>
    </font>
    <font>
      <sz val="8"/>
      <name val="Myriad Pro"/>
      <family val="2"/>
    </font>
    <font>
      <sz val="9"/>
      <name val="Myriad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Myriad Pro"/>
      <family val="2"/>
    </font>
    <font>
      <sz val="10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Myriad Pro"/>
      <family val="2"/>
    </font>
    <font>
      <sz val="10"/>
      <color rgb="FF00000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theme="0" tint="-0.249977111117893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6" fillId="0" borderId="0"/>
    <xf numFmtId="0" fontId="10" fillId="0" borderId="0" applyNumberFormat="0" applyFont="0" applyFill="0" applyAlignment="0">
      <alignment horizontal="left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169" fontId="2" fillId="0" borderId="0"/>
    <xf numFmtId="0" fontId="2" fillId="0" borderId="0"/>
    <xf numFmtId="0" fontId="2" fillId="0" borderId="0"/>
    <xf numFmtId="169" fontId="2" fillId="0" borderId="0"/>
    <xf numFmtId="0" fontId="1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0" fontId="1" fillId="14" borderId="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6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6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17" fillId="0" borderId="0" applyFont="0" applyFill="0" applyBorder="0" applyAlignment="0" applyProtection="0"/>
    <xf numFmtId="0" fontId="31" fillId="0" borderId="0"/>
  </cellStyleXfs>
  <cellXfs count="112">
    <xf numFmtId="0" fontId="0" fillId="0" borderId="0" xfId="0"/>
    <xf numFmtId="0" fontId="1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vertical="top" wrapText="1"/>
    </xf>
    <xf numFmtId="167" fontId="12" fillId="0" borderId="0" xfId="53" applyFont="1" applyFill="1"/>
    <xf numFmtId="49" fontId="12" fillId="0" borderId="0" xfId="0" applyNumberFormat="1" applyFont="1" applyFill="1" applyAlignment="1">
      <alignment vertical="top"/>
    </xf>
    <xf numFmtId="0" fontId="12" fillId="0" borderId="0" xfId="0" applyFont="1" applyFill="1" applyAlignment="1">
      <alignment horizontal="center"/>
    </xf>
    <xf numFmtId="0" fontId="12" fillId="0" borderId="0" xfId="49" applyFont="1"/>
    <xf numFmtId="0" fontId="18" fillId="16" borderId="4" xfId="0" applyFont="1" applyFill="1" applyBorder="1" applyAlignment="1">
      <alignment horizontal="left" vertical="center"/>
    </xf>
    <xf numFmtId="0" fontId="18" fillId="16" borderId="5" xfId="0" applyFont="1" applyFill="1" applyBorder="1" applyAlignment="1">
      <alignment vertical="center"/>
    </xf>
    <xf numFmtId="0" fontId="18" fillId="17" borderId="6" xfId="0" applyFont="1" applyFill="1" applyBorder="1" applyAlignment="1">
      <alignment horizontal="left" vertical="center"/>
    </xf>
    <xf numFmtId="0" fontId="18" fillId="17" borderId="7" xfId="0" applyFont="1" applyFill="1" applyBorder="1" applyAlignment="1">
      <alignment vertical="center"/>
    </xf>
    <xf numFmtId="0" fontId="19" fillId="17" borderId="7" xfId="0" applyFont="1" applyFill="1" applyBorder="1" applyAlignment="1">
      <alignment vertical="center"/>
    </xf>
    <xf numFmtId="0" fontId="18" fillId="17" borderId="10" xfId="0" applyFont="1" applyFill="1" applyBorder="1" applyAlignment="1">
      <alignment horizontal="left" vertical="center"/>
    </xf>
    <xf numFmtId="0" fontId="18" fillId="17" borderId="11" xfId="0" applyFont="1" applyFill="1" applyBorder="1" applyAlignment="1">
      <alignment vertical="center"/>
    </xf>
    <xf numFmtId="0" fontId="19" fillId="17" borderId="11" xfId="0" applyFont="1" applyFill="1" applyBorder="1" applyAlignment="1">
      <alignment vertical="center"/>
    </xf>
    <xf numFmtId="0" fontId="18" fillId="17" borderId="8" xfId="0" applyFont="1" applyFill="1" applyBorder="1" applyAlignment="1">
      <alignment horizontal="left" vertical="center"/>
    </xf>
    <xf numFmtId="0" fontId="18" fillId="17" borderId="9" xfId="0" applyFont="1" applyFill="1" applyBorder="1" applyAlignment="1">
      <alignment vertical="center"/>
    </xf>
    <xf numFmtId="49" fontId="20" fillId="15" borderId="13" xfId="0" applyNumberFormat="1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 wrapText="1"/>
    </xf>
    <xf numFmtId="167" fontId="20" fillId="15" borderId="13" xfId="53" applyFont="1" applyFill="1" applyBorder="1" applyAlignment="1">
      <alignment horizontal="center" vertical="center" wrapText="1"/>
    </xf>
    <xf numFmtId="167" fontId="20" fillId="15" borderId="13" xfId="53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vertical="top"/>
    </xf>
    <xf numFmtId="0" fontId="21" fillId="0" borderId="13" xfId="0" applyFont="1" applyFill="1" applyBorder="1" applyAlignment="1">
      <alignment horizontal="left" vertical="justify"/>
    </xf>
    <xf numFmtId="0" fontId="21" fillId="0" borderId="13" xfId="0" applyFont="1" applyFill="1" applyBorder="1" applyAlignment="1">
      <alignment horizontal="center"/>
    </xf>
    <xf numFmtId="0" fontId="21" fillId="0" borderId="13" xfId="0" applyFont="1" applyFill="1" applyBorder="1"/>
    <xf numFmtId="167" fontId="21" fillId="0" borderId="13" xfId="53" applyFont="1" applyFill="1" applyBorder="1"/>
    <xf numFmtId="49" fontId="22" fillId="0" borderId="13" xfId="0" applyNumberFormat="1" applyFont="1" applyFill="1" applyBorder="1" applyAlignment="1"/>
    <xf numFmtId="0" fontId="22" fillId="0" borderId="13" xfId="0" applyFont="1" applyFill="1" applyBorder="1" applyAlignment="1">
      <alignment horizontal="left" wrapText="1"/>
    </xf>
    <xf numFmtId="0" fontId="20" fillId="0" borderId="13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/>
    <xf numFmtId="0" fontId="21" fillId="0" borderId="13" xfId="0" applyFont="1" applyFill="1" applyBorder="1" applyAlignment="1">
      <alignment horizontal="justify"/>
    </xf>
    <xf numFmtId="2" fontId="21" fillId="0" borderId="13" xfId="0" applyNumberFormat="1" applyFont="1" applyFill="1" applyBorder="1"/>
    <xf numFmtId="167" fontId="21" fillId="0" borderId="13" xfId="54" applyFont="1" applyFill="1" applyBorder="1"/>
    <xf numFmtId="0" fontId="23" fillId="15" borderId="13" xfId="0" applyFont="1" applyFill="1" applyBorder="1" applyAlignment="1"/>
    <xf numFmtId="167" fontId="23" fillId="15" borderId="13" xfId="53" applyFont="1" applyFill="1" applyBorder="1" applyAlignment="1">
      <alignment horizontal="center" vertical="center"/>
    </xf>
    <xf numFmtId="0" fontId="23" fillId="0" borderId="13" xfId="0" applyFont="1" applyFill="1" applyBorder="1" applyAlignment="1"/>
    <xf numFmtId="10" fontId="23" fillId="15" borderId="13" xfId="109" applyNumberFormat="1" applyFont="1" applyFill="1" applyBorder="1" applyAlignment="1"/>
    <xf numFmtId="0" fontId="22" fillId="15" borderId="13" xfId="0" applyFont="1" applyFill="1" applyBorder="1" applyAlignment="1"/>
    <xf numFmtId="167" fontId="22" fillId="15" borderId="13" xfId="53" applyFont="1" applyFill="1" applyBorder="1" applyAlignment="1">
      <alignment horizontal="center" vertical="center"/>
    </xf>
    <xf numFmtId="0" fontId="22" fillId="0" borderId="13" xfId="0" applyFont="1" applyFill="1" applyBorder="1" applyAlignment="1"/>
    <xf numFmtId="167" fontId="24" fillId="15" borderId="13" xfId="53" applyFont="1" applyFill="1" applyBorder="1"/>
    <xf numFmtId="0" fontId="21" fillId="15" borderId="13" xfId="0" applyFont="1" applyFill="1" applyBorder="1"/>
    <xf numFmtId="17" fontId="21" fillId="0" borderId="13" xfId="0" applyNumberFormat="1" applyFont="1" applyFill="1" applyBorder="1"/>
    <xf numFmtId="0" fontId="18" fillId="17" borderId="16" xfId="0" applyFont="1" applyFill="1" applyBorder="1" applyAlignment="1">
      <alignment horizontal="left" vertical="center"/>
    </xf>
    <xf numFmtId="0" fontId="18" fillId="17" borderId="12" xfId="0" applyFont="1" applyFill="1" applyBorder="1" applyAlignment="1">
      <alignment vertical="center"/>
    </xf>
    <xf numFmtId="0" fontId="24" fillId="0" borderId="13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 wrapText="1"/>
    </xf>
    <xf numFmtId="49" fontId="22" fillId="0" borderId="13" xfId="108" applyNumberFormat="1" applyFont="1" applyFill="1" applyBorder="1" applyAlignment="1" applyProtection="1">
      <alignment horizontal="left"/>
    </xf>
    <xf numFmtId="164" fontId="22" fillId="0" borderId="13" xfId="108" applyFont="1" applyFill="1" applyBorder="1" applyAlignment="1" applyProtection="1">
      <alignment horizontal="left"/>
    </xf>
    <xf numFmtId="10" fontId="22" fillId="0" borderId="13" xfId="86" applyNumberFormat="1" applyFont="1" applyFill="1" applyBorder="1" applyAlignment="1" applyProtection="1">
      <alignment horizontal="center"/>
    </xf>
    <xf numFmtId="164" fontId="23" fillId="0" borderId="13" xfId="108" applyFont="1" applyFill="1" applyBorder="1" applyAlignment="1" applyProtection="1">
      <alignment horizontal="left"/>
    </xf>
    <xf numFmtId="10" fontId="22" fillId="19" borderId="13" xfId="86" applyNumberFormat="1" applyFont="1" applyFill="1" applyBorder="1" applyAlignment="1" applyProtection="1">
      <alignment horizontal="center"/>
    </xf>
    <xf numFmtId="10" fontId="22" fillId="18" borderId="13" xfId="86" applyNumberFormat="1" applyFont="1" applyFill="1" applyBorder="1" applyAlignment="1" applyProtection="1">
      <alignment horizontal="center"/>
    </xf>
    <xf numFmtId="10" fontId="22" fillId="20" borderId="13" xfId="86" applyNumberFormat="1" applyFont="1" applyFill="1" applyBorder="1" applyAlignment="1" applyProtection="1">
      <alignment horizontal="center"/>
    </xf>
    <xf numFmtId="0" fontId="21" fillId="0" borderId="13" xfId="49" applyFont="1" applyBorder="1"/>
    <xf numFmtId="167" fontId="22" fillId="0" borderId="13" xfId="54" applyFont="1" applyBorder="1"/>
    <xf numFmtId="0" fontId="22" fillId="0" borderId="13" xfId="49" applyFont="1" applyBorder="1" applyAlignment="1">
      <alignment horizontal="right"/>
    </xf>
    <xf numFmtId="10" fontId="22" fillId="0" borderId="13" xfId="83" applyNumberFormat="1" applyFont="1" applyBorder="1"/>
    <xf numFmtId="167" fontId="23" fillId="0" borderId="13" xfId="54" applyFont="1" applyBorder="1"/>
    <xf numFmtId="10" fontId="22" fillId="21" borderId="13" xfId="86" applyNumberFormat="1" applyFont="1" applyFill="1" applyBorder="1" applyAlignment="1" applyProtection="1">
      <alignment horizontal="center" wrapText="1"/>
    </xf>
    <xf numFmtId="167" fontId="22" fillId="0" borderId="13" xfId="53" applyFont="1" applyBorder="1" applyAlignment="1">
      <alignment horizontal="right"/>
    </xf>
    <xf numFmtId="49" fontId="21" fillId="0" borderId="15" xfId="0" applyNumberFormat="1" applyFont="1" applyFill="1" applyBorder="1" applyAlignment="1">
      <alignment horizontal="right" vertical="top" wrapText="1"/>
    </xf>
    <xf numFmtId="0" fontId="26" fillId="16" borderId="4" xfId="65" applyFont="1" applyFill="1" applyBorder="1" applyAlignment="1">
      <alignment horizontal="left" vertical="center"/>
    </xf>
    <xf numFmtId="0" fontId="26" fillId="16" borderId="5" xfId="65" applyFont="1" applyFill="1" applyBorder="1" applyAlignment="1">
      <alignment vertical="center"/>
    </xf>
    <xf numFmtId="0" fontId="26" fillId="16" borderId="5" xfId="65" applyFont="1" applyFill="1" applyBorder="1" applyAlignment="1">
      <alignment horizontal="left" vertical="center"/>
    </xf>
    <xf numFmtId="0" fontId="12" fillId="0" borderId="0" xfId="71" applyFont="1" applyAlignment="1">
      <alignment vertical="center"/>
    </xf>
    <xf numFmtId="0" fontId="26" fillId="17" borderId="6" xfId="65" applyFont="1" applyFill="1" applyBorder="1" applyAlignment="1">
      <alignment horizontal="left" vertical="center"/>
    </xf>
    <xf numFmtId="0" fontId="27" fillId="17" borderId="7" xfId="65" applyFont="1" applyFill="1" applyBorder="1" applyAlignment="1">
      <alignment vertical="center"/>
    </xf>
    <xf numFmtId="0" fontId="26" fillId="17" borderId="7" xfId="65" applyFont="1" applyFill="1" applyBorder="1" applyAlignment="1">
      <alignment horizontal="left" vertical="center"/>
    </xf>
    <xf numFmtId="0" fontId="26" fillId="17" borderId="8" xfId="65" applyFont="1" applyFill="1" applyBorder="1" applyAlignment="1">
      <alignment horizontal="left" vertical="center"/>
    </xf>
    <xf numFmtId="0" fontId="27" fillId="17" borderId="11" xfId="65" applyFont="1" applyFill="1" applyBorder="1" applyAlignment="1">
      <alignment vertical="center"/>
    </xf>
    <xf numFmtId="0" fontId="26" fillId="17" borderId="11" xfId="65" applyFont="1" applyFill="1" applyBorder="1" applyAlignment="1">
      <alignment horizontal="left" vertical="center"/>
    </xf>
    <xf numFmtId="0" fontId="20" fillId="0" borderId="13" xfId="71" applyFont="1" applyBorder="1" applyAlignment="1">
      <alignment horizontal="center" vertical="center" wrapText="1"/>
    </xf>
    <xf numFmtId="0" fontId="20" fillId="0" borderId="13" xfId="71" applyFont="1" applyBorder="1" applyAlignment="1">
      <alignment horizontal="left" vertical="center" wrapText="1"/>
    </xf>
    <xf numFmtId="10" fontId="20" fillId="0" borderId="13" xfId="84" applyNumberFormat="1" applyFont="1" applyBorder="1" applyAlignment="1">
      <alignment horizontal="center" vertical="center" wrapText="1"/>
    </xf>
    <xf numFmtId="0" fontId="21" fillId="0" borderId="13" xfId="71" applyFont="1" applyBorder="1" applyAlignment="1">
      <alignment horizontal="left" vertical="center" wrapText="1"/>
    </xf>
    <xf numFmtId="0" fontId="21" fillId="0" borderId="13" xfId="71" applyFont="1" applyBorder="1" applyAlignment="1">
      <alignment horizontal="center" vertical="center" wrapText="1"/>
    </xf>
    <xf numFmtId="10" fontId="21" fillId="0" borderId="13" xfId="84" applyNumberFormat="1" applyFont="1" applyBorder="1" applyAlignment="1">
      <alignment horizontal="center" vertical="center" wrapText="1"/>
    </xf>
    <xf numFmtId="0" fontId="12" fillId="0" borderId="0" xfId="71" applyFont="1" applyFill="1" applyAlignment="1">
      <alignment vertical="center"/>
    </xf>
    <xf numFmtId="172" fontId="21" fillId="0" borderId="13" xfId="71" applyNumberFormat="1" applyFont="1" applyBorder="1" applyAlignment="1">
      <alignment vertical="center"/>
    </xf>
    <xf numFmtId="172" fontId="21" fillId="0" borderId="13" xfId="71" applyNumberFormat="1" applyFont="1" applyBorder="1" applyAlignment="1">
      <alignment horizontal="right" vertical="center" wrapText="1"/>
    </xf>
    <xf numFmtId="10" fontId="20" fillId="0" borderId="13" xfId="85" applyNumberFormat="1" applyFont="1" applyBorder="1" applyAlignment="1">
      <alignment horizontal="center" vertical="center" wrapText="1"/>
    </xf>
    <xf numFmtId="0" fontId="21" fillId="0" borderId="13" xfId="71" applyFont="1" applyBorder="1" applyAlignment="1">
      <alignment horizontal="center" vertical="center"/>
    </xf>
    <xf numFmtId="0" fontId="21" fillId="0" borderId="13" xfId="71" applyFont="1" applyBorder="1" applyAlignment="1">
      <alignment vertical="center"/>
    </xf>
    <xf numFmtId="10" fontId="21" fillId="0" borderId="13" xfId="71" applyNumberFormat="1" applyFont="1" applyBorder="1" applyAlignment="1">
      <alignment horizontal="center" vertical="center"/>
    </xf>
    <xf numFmtId="0" fontId="20" fillId="22" borderId="13" xfId="71" applyFont="1" applyFill="1" applyBorder="1" applyAlignment="1">
      <alignment horizontal="left" vertical="center" wrapText="1"/>
    </xf>
    <xf numFmtId="10" fontId="20" fillId="22" borderId="13" xfId="71" applyNumberFormat="1" applyFont="1" applyFill="1" applyBorder="1" applyAlignment="1">
      <alignment horizontal="center" vertical="center"/>
    </xf>
    <xf numFmtId="0" fontId="30" fillId="0" borderId="0" xfId="71" applyFont="1" applyAlignment="1">
      <alignment vertical="center"/>
    </xf>
    <xf numFmtId="0" fontId="30" fillId="0" borderId="0" xfId="71" applyFont="1" applyAlignment="1">
      <alignment horizontal="center" vertical="center"/>
    </xf>
    <xf numFmtId="0" fontId="12" fillId="0" borderId="0" xfId="71" applyFont="1" applyAlignment="1">
      <alignment horizontal="center" vertical="center"/>
    </xf>
    <xf numFmtId="49" fontId="21" fillId="0" borderId="14" xfId="0" applyNumberFormat="1" applyFont="1" applyFill="1" applyBorder="1" applyAlignment="1">
      <alignment horizontal="right" vertical="top" wrapText="1"/>
    </xf>
    <xf numFmtId="0" fontId="0" fillId="0" borderId="9" xfId="0" applyBorder="1"/>
    <xf numFmtId="0" fontId="0" fillId="0" borderId="15" xfId="0" applyBorder="1"/>
    <xf numFmtId="49" fontId="21" fillId="0" borderId="14" xfId="0" applyNumberFormat="1" applyFont="1" applyFill="1" applyBorder="1" applyAlignment="1">
      <alignment horizontal="center" vertical="top" wrapText="1"/>
    </xf>
    <xf numFmtId="49" fontId="21" fillId="0" borderId="9" xfId="0" applyNumberFormat="1" applyFont="1" applyFill="1" applyBorder="1" applyAlignment="1">
      <alignment horizontal="center" vertical="top" wrapText="1"/>
    </xf>
    <xf numFmtId="49" fontId="21" fillId="0" borderId="15" xfId="0" applyNumberFormat="1" applyFont="1" applyFill="1" applyBorder="1" applyAlignment="1">
      <alignment horizontal="center" vertical="top" wrapText="1"/>
    </xf>
    <xf numFmtId="0" fontId="18" fillId="16" borderId="0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4" fillId="15" borderId="13" xfId="0" applyFont="1" applyFill="1" applyBorder="1" applyAlignment="1">
      <alignment horizontal="right" wrapText="1"/>
    </xf>
    <xf numFmtId="0" fontId="19" fillId="17" borderId="9" xfId="0" applyFont="1" applyFill="1" applyBorder="1" applyAlignment="1">
      <alignment horizontal="left" vertical="center" wrapText="1"/>
    </xf>
    <xf numFmtId="0" fontId="28" fillId="15" borderId="9" xfId="65" applyFont="1" applyFill="1" applyBorder="1" applyAlignment="1">
      <alignment horizontal="left" vertical="center" wrapText="1"/>
    </xf>
    <xf numFmtId="0" fontId="20" fillId="15" borderId="13" xfId="71" applyFont="1" applyFill="1" applyBorder="1" applyAlignment="1">
      <alignment horizontal="center" vertical="center" wrapText="1"/>
    </xf>
    <xf numFmtId="0" fontId="22" fillId="0" borderId="13" xfId="49" applyFont="1" applyBorder="1" applyAlignment="1">
      <alignment horizontal="right"/>
    </xf>
    <xf numFmtId="0" fontId="18" fillId="16" borderId="17" xfId="0" applyFont="1" applyFill="1" applyBorder="1" applyAlignment="1">
      <alignment horizontal="left" vertical="center"/>
    </xf>
    <xf numFmtId="0" fontId="19" fillId="17" borderId="7" xfId="0" applyFont="1" applyFill="1" applyBorder="1" applyAlignment="1">
      <alignment horizontal="left" vertical="center"/>
    </xf>
    <xf numFmtId="0" fontId="19" fillId="17" borderId="9" xfId="0" applyFont="1" applyFill="1" applyBorder="1" applyAlignment="1">
      <alignment horizontal="left" vertical="center"/>
    </xf>
    <xf numFmtId="0" fontId="19" fillId="15" borderId="9" xfId="0" applyFont="1" applyFill="1" applyBorder="1" applyAlignment="1">
      <alignment horizontal="left" vertical="center" wrapText="1"/>
    </xf>
    <xf numFmtId="0" fontId="22" fillId="0" borderId="13" xfId="49" applyFont="1" applyFill="1" applyBorder="1" applyAlignment="1">
      <alignment horizontal="left"/>
    </xf>
  </cellXfs>
  <cellStyles count="111">
    <cellStyle name="20% - Ênfase1 2" xfId="1" xr:uid="{00000000-0005-0000-0000-000000000000}"/>
    <cellStyle name="20% - Ênfase1 3" xfId="2" xr:uid="{00000000-0005-0000-0000-000001000000}"/>
    <cellStyle name="20% - Ênfase1 4" xfId="3" xr:uid="{00000000-0005-0000-0000-000002000000}"/>
    <cellStyle name="20% - Ênfase1 5" xfId="4" xr:uid="{00000000-0005-0000-0000-000003000000}"/>
    <cellStyle name="20% - Ênfase2 2" xfId="5" xr:uid="{00000000-0005-0000-0000-000004000000}"/>
    <cellStyle name="20% - Ênfase2 3" xfId="6" xr:uid="{00000000-0005-0000-0000-000005000000}"/>
    <cellStyle name="20% - Ênfase2 4" xfId="7" xr:uid="{00000000-0005-0000-0000-000006000000}"/>
    <cellStyle name="20% - Ênfase2 5" xfId="8" xr:uid="{00000000-0005-0000-0000-000007000000}"/>
    <cellStyle name="20% - Ênfase3 2" xfId="9" xr:uid="{00000000-0005-0000-0000-000008000000}"/>
    <cellStyle name="20% - Ênfase3 3" xfId="10" xr:uid="{00000000-0005-0000-0000-000009000000}"/>
    <cellStyle name="20% - Ênfase3 4" xfId="11" xr:uid="{00000000-0005-0000-0000-00000A000000}"/>
    <cellStyle name="20% - Ênfase3 5" xfId="12" xr:uid="{00000000-0005-0000-0000-00000B000000}"/>
    <cellStyle name="20% - Ênfase4 2" xfId="13" xr:uid="{00000000-0005-0000-0000-00000C000000}"/>
    <cellStyle name="20% - Ênfase4 3" xfId="14" xr:uid="{00000000-0005-0000-0000-00000D000000}"/>
    <cellStyle name="20% - Ênfase4 4" xfId="15" xr:uid="{00000000-0005-0000-0000-00000E000000}"/>
    <cellStyle name="20% - Ênfase4 5" xfId="16" xr:uid="{00000000-0005-0000-0000-00000F000000}"/>
    <cellStyle name="20% - Ênfase5 2" xfId="17" xr:uid="{00000000-0005-0000-0000-000010000000}"/>
    <cellStyle name="20% - Ênfase5 3" xfId="18" xr:uid="{00000000-0005-0000-0000-000011000000}"/>
    <cellStyle name="20% - Ênfase5 4" xfId="19" xr:uid="{00000000-0005-0000-0000-000012000000}"/>
    <cellStyle name="20% - Ênfase5 5" xfId="20" xr:uid="{00000000-0005-0000-0000-000013000000}"/>
    <cellStyle name="20% - Ênfase6 2" xfId="21" xr:uid="{00000000-0005-0000-0000-000014000000}"/>
    <cellStyle name="20% - Ênfase6 3" xfId="22" xr:uid="{00000000-0005-0000-0000-000015000000}"/>
    <cellStyle name="20% - Ênfase6 4" xfId="23" xr:uid="{00000000-0005-0000-0000-000016000000}"/>
    <cellStyle name="20% - Ênfase6 5" xfId="24" xr:uid="{00000000-0005-0000-0000-000017000000}"/>
    <cellStyle name="40% - Ênfase1 2" xfId="25" xr:uid="{00000000-0005-0000-0000-000018000000}"/>
    <cellStyle name="40% - Ênfase1 3" xfId="26" xr:uid="{00000000-0005-0000-0000-000019000000}"/>
    <cellStyle name="40% - Ênfase1 4" xfId="27" xr:uid="{00000000-0005-0000-0000-00001A000000}"/>
    <cellStyle name="40% - Ênfase1 5" xfId="28" xr:uid="{00000000-0005-0000-0000-00001B000000}"/>
    <cellStyle name="40% - Ênfase2 2" xfId="29" xr:uid="{00000000-0005-0000-0000-00001C000000}"/>
    <cellStyle name="40% - Ênfase2 3" xfId="30" xr:uid="{00000000-0005-0000-0000-00001D000000}"/>
    <cellStyle name="40% - Ênfase2 4" xfId="31" xr:uid="{00000000-0005-0000-0000-00001E000000}"/>
    <cellStyle name="40% - Ênfase2 5" xfId="32" xr:uid="{00000000-0005-0000-0000-00001F000000}"/>
    <cellStyle name="40% - Ênfase3 2" xfId="33" xr:uid="{00000000-0005-0000-0000-000020000000}"/>
    <cellStyle name="40% - Ênfase3 3" xfId="34" xr:uid="{00000000-0005-0000-0000-000021000000}"/>
    <cellStyle name="40% - Ênfase3 4" xfId="35" xr:uid="{00000000-0005-0000-0000-000022000000}"/>
    <cellStyle name="40% - Ênfase3 5" xfId="36" xr:uid="{00000000-0005-0000-0000-000023000000}"/>
    <cellStyle name="40% - Ênfase4 2" xfId="37" xr:uid="{00000000-0005-0000-0000-000024000000}"/>
    <cellStyle name="40% - Ênfase4 3" xfId="38" xr:uid="{00000000-0005-0000-0000-000025000000}"/>
    <cellStyle name="40% - Ênfase4 4" xfId="39" xr:uid="{00000000-0005-0000-0000-000026000000}"/>
    <cellStyle name="40% - Ênfase4 5" xfId="40" xr:uid="{00000000-0005-0000-0000-000027000000}"/>
    <cellStyle name="40% - Ênfase5 2" xfId="41" xr:uid="{00000000-0005-0000-0000-000028000000}"/>
    <cellStyle name="40% - Ênfase5 3" xfId="42" xr:uid="{00000000-0005-0000-0000-000029000000}"/>
    <cellStyle name="40% - Ênfase5 4" xfId="43" xr:uid="{00000000-0005-0000-0000-00002A000000}"/>
    <cellStyle name="40% - Ênfase5 5" xfId="44" xr:uid="{00000000-0005-0000-0000-00002B000000}"/>
    <cellStyle name="40% - Ênfase6 2" xfId="45" xr:uid="{00000000-0005-0000-0000-00002C000000}"/>
    <cellStyle name="40% - Ênfase6 3" xfId="46" xr:uid="{00000000-0005-0000-0000-00002D000000}"/>
    <cellStyle name="40% - Ênfase6 4" xfId="47" xr:uid="{00000000-0005-0000-0000-00002E000000}"/>
    <cellStyle name="40% - Ênfase6 5" xfId="48" xr:uid="{00000000-0005-0000-0000-00002F000000}"/>
    <cellStyle name="Excel Built-in Normal" xfId="49" xr:uid="{00000000-0005-0000-0000-000030000000}"/>
    <cellStyle name="Gameleira" xfId="50" xr:uid="{00000000-0005-0000-0000-000031000000}"/>
    <cellStyle name="Hiperlink 2" xfId="51" xr:uid="{00000000-0005-0000-0000-000032000000}"/>
    <cellStyle name="Hyperlink 2" xfId="52" xr:uid="{00000000-0005-0000-0000-000033000000}"/>
    <cellStyle name="Moeda" xfId="53" builtinId="4"/>
    <cellStyle name="Moeda 2" xfId="54" xr:uid="{00000000-0005-0000-0000-000035000000}"/>
    <cellStyle name="Moeda 2 2" xfId="55" xr:uid="{00000000-0005-0000-0000-000036000000}"/>
    <cellStyle name="Moeda 3" xfId="56" xr:uid="{00000000-0005-0000-0000-000037000000}"/>
    <cellStyle name="Moeda 3 2" xfId="57" xr:uid="{00000000-0005-0000-0000-000038000000}"/>
    <cellStyle name="Moeda 3 3" xfId="58" xr:uid="{00000000-0005-0000-0000-000039000000}"/>
    <cellStyle name="Moeda 3 4" xfId="59" xr:uid="{00000000-0005-0000-0000-00003A000000}"/>
    <cellStyle name="Moeda 3 5" xfId="60" xr:uid="{00000000-0005-0000-0000-00003B000000}"/>
    <cellStyle name="Moeda 3 6" xfId="61" xr:uid="{00000000-0005-0000-0000-00003C000000}"/>
    <cellStyle name="Moeda 3 7" xfId="62" xr:uid="{00000000-0005-0000-0000-00003D000000}"/>
    <cellStyle name="Moeda 4" xfId="63" xr:uid="{00000000-0005-0000-0000-00003E000000}"/>
    <cellStyle name="Moeda_Igreja Santanda-TO_R02 2" xfId="108" xr:uid="{00000000-0005-0000-0000-00003F000000}"/>
    <cellStyle name="Normal" xfId="0" builtinId="0"/>
    <cellStyle name="Normal 2" xfId="64" xr:uid="{00000000-0005-0000-0000-000041000000}"/>
    <cellStyle name="Normal 2 2" xfId="65" xr:uid="{00000000-0005-0000-0000-000042000000}"/>
    <cellStyle name="Normal 2 3" xfId="66" xr:uid="{00000000-0005-0000-0000-000043000000}"/>
    <cellStyle name="Normal 2 4" xfId="67" xr:uid="{00000000-0005-0000-0000-000044000000}"/>
    <cellStyle name="Normal 2_OÇA_Ig.SagCoração_abr13" xfId="68" xr:uid="{00000000-0005-0000-0000-000045000000}"/>
    <cellStyle name="Normal 3" xfId="69" xr:uid="{00000000-0005-0000-0000-000046000000}"/>
    <cellStyle name="Normal 3 2" xfId="70" xr:uid="{00000000-0005-0000-0000-000047000000}"/>
    <cellStyle name="Normal 3 2 2" xfId="71" xr:uid="{00000000-0005-0000-0000-000048000000}"/>
    <cellStyle name="Normal 3 3" xfId="72" xr:uid="{00000000-0005-0000-0000-000049000000}"/>
    <cellStyle name="Normal 3_AU_PR181_08_QD_10_003_D" xfId="73" xr:uid="{00000000-0005-0000-0000-00004A000000}"/>
    <cellStyle name="Normal 4" xfId="74" xr:uid="{00000000-0005-0000-0000-00004B000000}"/>
    <cellStyle name="Normal 4 2" xfId="75" xr:uid="{00000000-0005-0000-0000-00004C000000}"/>
    <cellStyle name="Normal 5" xfId="76" xr:uid="{00000000-0005-0000-0000-00004D000000}"/>
    <cellStyle name="Normal 6" xfId="77" xr:uid="{00000000-0005-0000-0000-00004E000000}"/>
    <cellStyle name="Normal 7" xfId="110" xr:uid="{E7E18813-B201-4322-999C-D95805F0F59A}"/>
    <cellStyle name="Nota 2" xfId="78" xr:uid="{00000000-0005-0000-0000-00004F000000}"/>
    <cellStyle name="Nota 3" xfId="79" xr:uid="{00000000-0005-0000-0000-000050000000}"/>
    <cellStyle name="Nota 4" xfId="80" xr:uid="{00000000-0005-0000-0000-000051000000}"/>
    <cellStyle name="Nota 5" xfId="81" xr:uid="{00000000-0005-0000-0000-000052000000}"/>
    <cellStyle name="Nota 6" xfId="82" xr:uid="{00000000-0005-0000-0000-000053000000}"/>
    <cellStyle name="Porcentagem" xfId="109" builtinId="5"/>
    <cellStyle name="Porcentagem 2" xfId="83" xr:uid="{00000000-0005-0000-0000-000055000000}"/>
    <cellStyle name="Porcentagem 3" xfId="84" xr:uid="{00000000-0005-0000-0000-000056000000}"/>
    <cellStyle name="Porcentagem 4" xfId="85" xr:uid="{00000000-0005-0000-0000-000057000000}"/>
    <cellStyle name="Porcentagem_ORÇA_CONCEIÇÃO-fev13_REV01" xfId="86" xr:uid="{00000000-0005-0000-0000-000058000000}"/>
    <cellStyle name="Separador de milhares 2" xfId="87" xr:uid="{00000000-0005-0000-0000-000059000000}"/>
    <cellStyle name="Separador de milhares 2 2" xfId="88" xr:uid="{00000000-0005-0000-0000-00005A000000}"/>
    <cellStyle name="Separador de milhares 2_ORÇA_CONCEIÇÃO-fev13_REV01" xfId="89" xr:uid="{00000000-0005-0000-0000-00005B000000}"/>
    <cellStyle name="Separador de milhares 3" xfId="90" xr:uid="{00000000-0005-0000-0000-00005C000000}"/>
    <cellStyle name="Separador de milhares 3 2" xfId="91" xr:uid="{00000000-0005-0000-0000-00005D000000}"/>
    <cellStyle name="Separador de milhares 4" xfId="92" xr:uid="{00000000-0005-0000-0000-00005E000000}"/>
    <cellStyle name="Separador de milhares 5" xfId="93" xr:uid="{00000000-0005-0000-0000-00005F000000}"/>
    <cellStyle name="Separador de milhares 6" xfId="94" xr:uid="{00000000-0005-0000-0000-000060000000}"/>
    <cellStyle name="Separador de milhares 7" xfId="95" xr:uid="{00000000-0005-0000-0000-000061000000}"/>
    <cellStyle name="Separador de milhares 8" xfId="96" xr:uid="{00000000-0005-0000-0000-000062000000}"/>
    <cellStyle name="Título 1 1" xfId="97" xr:uid="{00000000-0005-0000-0000-000063000000}"/>
    <cellStyle name="Título 1 1 1" xfId="98" xr:uid="{00000000-0005-0000-0000-000064000000}"/>
    <cellStyle name="Total 2" xfId="99" xr:uid="{00000000-0005-0000-0000-000065000000}"/>
    <cellStyle name="Vírgula 2" xfId="100" xr:uid="{00000000-0005-0000-0000-000066000000}"/>
    <cellStyle name="Vírgula 2 2" xfId="101" xr:uid="{00000000-0005-0000-0000-000067000000}"/>
    <cellStyle name="Vírgula 2 2 2" xfId="102" xr:uid="{00000000-0005-0000-0000-000068000000}"/>
    <cellStyle name="Vírgula 2 2 3" xfId="103" xr:uid="{00000000-0005-0000-0000-000069000000}"/>
    <cellStyle name="Vírgula 2 3" xfId="104" xr:uid="{00000000-0005-0000-0000-00006A000000}"/>
    <cellStyle name="Vírgula 2_ORÇA_CONCEIÇÃO-fev13_REV01" xfId="105" xr:uid="{00000000-0005-0000-0000-00006B000000}"/>
    <cellStyle name="Vírgula 3" xfId="106" xr:uid="{00000000-0005-0000-0000-00006C000000}"/>
    <cellStyle name="Währung" xfId="107" xr:uid="{00000000-0005-0000-0000-00006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161925</xdr:rowOff>
    </xdr:from>
    <xdr:to>
      <xdr:col>12</xdr:col>
      <xdr:colOff>28575</xdr:colOff>
      <xdr:row>24</xdr:row>
      <xdr:rowOff>31750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76ABD06-8819-E19B-CE8F-9E00DAD36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163" t="23830" r="31561" b="12835"/>
        <a:stretch/>
      </xdr:blipFill>
      <xdr:spPr bwMode="auto">
        <a:xfrm>
          <a:off x="7505700" y="161925"/>
          <a:ext cx="5181600" cy="4822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Zeros="0" view="pageBreakPreview" topLeftCell="A4" zoomScale="110" zoomScaleSheetLayoutView="110" workbookViewId="0">
      <selection activeCell="F24" sqref="F24"/>
    </sheetView>
  </sheetViews>
  <sheetFormatPr defaultColWidth="9.140625" defaultRowHeight="12.75"/>
  <cols>
    <col min="1" max="1" width="6.7109375" style="6" customWidth="1"/>
    <col min="2" max="2" width="52.7109375" style="3" bestFit="1" customWidth="1"/>
    <col min="3" max="3" width="5.42578125" style="7" customWidth="1"/>
    <col min="4" max="4" width="8.42578125" style="1" bestFit="1" customWidth="1"/>
    <col min="5" max="5" width="13" style="5" customWidth="1"/>
    <col min="6" max="6" width="16.42578125" style="5" customWidth="1"/>
    <col min="7" max="7" width="14.28515625" style="5" customWidth="1"/>
    <col min="8" max="8" width="36" style="1" customWidth="1"/>
    <col min="9" max="16384" width="9.140625" style="1"/>
  </cols>
  <sheetData>
    <row r="1" spans="1:8" ht="15.75" thickBot="1">
      <c r="A1" s="9" t="s">
        <v>21</v>
      </c>
      <c r="B1" s="10"/>
      <c r="C1" s="10"/>
      <c r="D1" s="100" t="s">
        <v>18</v>
      </c>
      <c r="E1" s="100"/>
      <c r="F1" s="100"/>
      <c r="G1" s="100"/>
      <c r="H1" s="100"/>
    </row>
    <row r="2" spans="1:8" ht="15">
      <c r="A2" s="11" t="s">
        <v>22</v>
      </c>
      <c r="B2" s="12"/>
      <c r="C2" s="12"/>
      <c r="D2" s="13" t="s">
        <v>38</v>
      </c>
      <c r="E2" s="13"/>
      <c r="F2" s="13"/>
      <c r="G2" s="13"/>
      <c r="H2" s="13"/>
    </row>
    <row r="3" spans="1:8" ht="15" customHeight="1">
      <c r="A3" s="14" t="s">
        <v>23</v>
      </c>
      <c r="B3" s="15"/>
      <c r="C3" s="15"/>
      <c r="D3" s="16" t="s">
        <v>119</v>
      </c>
      <c r="E3" s="16"/>
      <c r="F3" s="16"/>
      <c r="G3" s="16"/>
      <c r="H3" s="16"/>
    </row>
    <row r="4" spans="1:8" ht="30" customHeight="1">
      <c r="A4" s="17" t="s">
        <v>0</v>
      </c>
      <c r="B4" s="18"/>
      <c r="C4" s="18"/>
      <c r="D4" s="103" t="s">
        <v>39</v>
      </c>
      <c r="E4" s="103"/>
      <c r="F4" s="103"/>
      <c r="G4" s="103"/>
      <c r="H4" s="103"/>
    </row>
    <row r="5" spans="1:8" s="2" customFormat="1" ht="42" customHeight="1">
      <c r="A5" s="19" t="s">
        <v>1</v>
      </c>
      <c r="B5" s="20" t="s">
        <v>2</v>
      </c>
      <c r="C5" s="20" t="s">
        <v>3</v>
      </c>
      <c r="D5" s="21" t="s">
        <v>36</v>
      </c>
      <c r="E5" s="22" t="s">
        <v>84</v>
      </c>
      <c r="F5" s="23" t="s">
        <v>17</v>
      </c>
      <c r="G5" s="22" t="s">
        <v>63</v>
      </c>
      <c r="H5" s="20" t="s">
        <v>4</v>
      </c>
    </row>
    <row r="6" spans="1:8" ht="5.25" customHeight="1">
      <c r="A6" s="24"/>
      <c r="B6" s="25"/>
      <c r="C6" s="26"/>
      <c r="D6" s="27"/>
      <c r="E6" s="28"/>
      <c r="F6" s="28"/>
      <c r="G6" s="28"/>
      <c r="H6" s="27"/>
    </row>
    <row r="7" spans="1:8" ht="15">
      <c r="A7" s="29"/>
      <c r="B7" s="30" t="s">
        <v>40</v>
      </c>
      <c r="C7" s="31"/>
      <c r="D7" s="32"/>
      <c r="E7" s="32"/>
      <c r="F7" s="32"/>
      <c r="G7" s="32"/>
      <c r="H7" s="32"/>
    </row>
    <row r="8" spans="1:8">
      <c r="A8" s="33" t="s">
        <v>42</v>
      </c>
      <c r="B8" s="34" t="s">
        <v>37</v>
      </c>
      <c r="C8" s="26" t="s">
        <v>5</v>
      </c>
      <c r="D8" s="35">
        <v>825</v>
      </c>
      <c r="E8" s="36">
        <v>30.088108999999999</v>
      </c>
      <c r="F8" s="36">
        <f>D8*E8</f>
        <v>24822.689924999999</v>
      </c>
      <c r="G8" s="36">
        <f>F8*(1+E27)</f>
        <v>31226.943925649997</v>
      </c>
      <c r="H8" s="27" t="s">
        <v>69</v>
      </c>
    </row>
    <row r="9" spans="1:8">
      <c r="A9" s="33" t="s">
        <v>43</v>
      </c>
      <c r="B9" s="34" t="s">
        <v>25</v>
      </c>
      <c r="C9" s="26" t="s">
        <v>5</v>
      </c>
      <c r="D9" s="35">
        <v>320</v>
      </c>
      <c r="E9" s="36">
        <v>299.56162499999999</v>
      </c>
      <c r="F9" s="36">
        <f t="shared" ref="F9:F24" si="0">D9*E9</f>
        <v>95859.72</v>
      </c>
      <c r="G9" s="36">
        <f>F9*(1+E27)</f>
        <v>120591.52776</v>
      </c>
      <c r="H9" s="27" t="s">
        <v>70</v>
      </c>
    </row>
    <row r="10" spans="1:8">
      <c r="A10" s="33" t="s">
        <v>44</v>
      </c>
      <c r="B10" s="34" t="s">
        <v>26</v>
      </c>
      <c r="C10" s="26" t="s">
        <v>5</v>
      </c>
      <c r="D10" s="35">
        <v>320</v>
      </c>
      <c r="E10" s="36">
        <v>71.894780999999995</v>
      </c>
      <c r="F10" s="36">
        <f t="shared" si="0"/>
        <v>23006.329919999996</v>
      </c>
      <c r="G10" s="36">
        <f>F10*(1+E27)</f>
        <v>28941.963039359995</v>
      </c>
      <c r="H10" s="27" t="s">
        <v>71</v>
      </c>
    </row>
    <row r="11" spans="1:8">
      <c r="A11" s="33" t="s">
        <v>45</v>
      </c>
      <c r="B11" s="34" t="s">
        <v>27</v>
      </c>
      <c r="C11" s="26" t="s">
        <v>5</v>
      </c>
      <c r="D11" s="35">
        <v>320</v>
      </c>
      <c r="E11" s="36">
        <f>23.9649375+23.9649375</f>
        <v>47.929875000000003</v>
      </c>
      <c r="F11" s="36">
        <f t="shared" si="0"/>
        <v>15337.560000000001</v>
      </c>
      <c r="G11" s="36">
        <f>F11*(1+E27)</f>
        <v>19294.65048</v>
      </c>
      <c r="H11" s="27" t="s">
        <v>72</v>
      </c>
    </row>
    <row r="12" spans="1:8" ht="13.9" customHeight="1">
      <c r="A12" s="33" t="s">
        <v>46</v>
      </c>
      <c r="B12" s="34" t="s">
        <v>35</v>
      </c>
      <c r="C12" s="26" t="s">
        <v>5</v>
      </c>
      <c r="D12" s="35">
        <v>320</v>
      </c>
      <c r="E12" s="36">
        <v>23.964937500000001</v>
      </c>
      <c r="F12" s="36">
        <f t="shared" si="0"/>
        <v>7668.7800000000007</v>
      </c>
      <c r="G12" s="36">
        <f>F12*(1+E27)</f>
        <v>9647.3252400000001</v>
      </c>
      <c r="H12" s="27" t="s">
        <v>73</v>
      </c>
    </row>
    <row r="13" spans="1:8">
      <c r="A13" s="33" t="s">
        <v>47</v>
      </c>
      <c r="B13" s="34" t="s">
        <v>28</v>
      </c>
      <c r="C13" s="26" t="s">
        <v>5</v>
      </c>
      <c r="D13" s="35">
        <v>320</v>
      </c>
      <c r="E13" s="36">
        <f>23.9649375+23.9649375</f>
        <v>47.929875000000003</v>
      </c>
      <c r="F13" s="36">
        <f t="shared" si="0"/>
        <v>15337.560000000001</v>
      </c>
      <c r="G13" s="36">
        <f>F13*(1+E27)</f>
        <v>19294.65048</v>
      </c>
      <c r="H13" s="27" t="s">
        <v>74</v>
      </c>
    </row>
    <row r="14" spans="1:8">
      <c r="A14" s="33" t="s">
        <v>48</v>
      </c>
      <c r="B14" s="34" t="s">
        <v>67</v>
      </c>
      <c r="C14" s="26" t="s">
        <v>5</v>
      </c>
      <c r="D14" s="35">
        <v>320</v>
      </c>
      <c r="E14" s="36">
        <v>23.964937500000001</v>
      </c>
      <c r="F14" s="36">
        <f t="shared" si="0"/>
        <v>7668.7800000000007</v>
      </c>
      <c r="G14" s="36">
        <f>F14*(1+E27)</f>
        <v>9647.3252400000001</v>
      </c>
      <c r="H14" s="27" t="s">
        <v>75</v>
      </c>
    </row>
    <row r="15" spans="1:8">
      <c r="A15" s="33" t="s">
        <v>49</v>
      </c>
      <c r="B15" s="34" t="s">
        <v>29</v>
      </c>
      <c r="C15" s="26" t="s">
        <v>5</v>
      </c>
      <c r="D15" s="35">
        <v>320</v>
      </c>
      <c r="E15" s="36">
        <v>35.94740625</v>
      </c>
      <c r="F15" s="36">
        <f t="shared" si="0"/>
        <v>11503.17</v>
      </c>
      <c r="G15" s="36">
        <f>F15*(1+E27)</f>
        <v>14470.987859999999</v>
      </c>
      <c r="H15" s="27" t="s">
        <v>76</v>
      </c>
    </row>
    <row r="16" spans="1:8">
      <c r="A16" s="33" t="s">
        <v>50</v>
      </c>
      <c r="B16" s="34" t="s">
        <v>30</v>
      </c>
      <c r="C16" s="26" t="s">
        <v>5</v>
      </c>
      <c r="D16" s="35">
        <v>320</v>
      </c>
      <c r="E16" s="36">
        <f>23.9649375+23.9649375</f>
        <v>47.929875000000003</v>
      </c>
      <c r="F16" s="36">
        <f t="shared" si="0"/>
        <v>15337.560000000001</v>
      </c>
      <c r="G16" s="36">
        <f>F16*(1+E27)</f>
        <v>19294.65048</v>
      </c>
      <c r="H16" s="27" t="s">
        <v>77</v>
      </c>
    </row>
    <row r="17" spans="1:8" ht="13.5" customHeight="1">
      <c r="A17" s="33" t="s">
        <v>51</v>
      </c>
      <c r="B17" s="34" t="s">
        <v>19</v>
      </c>
      <c r="C17" s="26" t="s">
        <v>5</v>
      </c>
      <c r="D17" s="35">
        <v>320</v>
      </c>
      <c r="E17" s="36">
        <v>23.964937500000001</v>
      </c>
      <c r="F17" s="36">
        <f t="shared" si="0"/>
        <v>7668.7800000000007</v>
      </c>
      <c r="G17" s="36">
        <f>F17*(1+E27)</f>
        <v>9647.3252400000001</v>
      </c>
      <c r="H17" s="27" t="s">
        <v>78</v>
      </c>
    </row>
    <row r="18" spans="1:8">
      <c r="A18" s="33" t="s">
        <v>52</v>
      </c>
      <c r="B18" s="34" t="s">
        <v>31</v>
      </c>
      <c r="C18" s="26" t="s">
        <v>5</v>
      </c>
      <c r="D18" s="35">
        <v>825</v>
      </c>
      <c r="E18" s="36">
        <v>8.1999999999999993</v>
      </c>
      <c r="F18" s="36">
        <f t="shared" si="0"/>
        <v>6764.9999999999991</v>
      </c>
      <c r="G18" s="36">
        <f>F18*(1+E27)</f>
        <v>8510.369999999999</v>
      </c>
      <c r="H18" s="27" t="s">
        <v>121</v>
      </c>
    </row>
    <row r="19" spans="1:8">
      <c r="A19" s="33" t="s">
        <v>53</v>
      </c>
      <c r="B19" s="34" t="s">
        <v>32</v>
      </c>
      <c r="C19" s="26" t="s">
        <v>5</v>
      </c>
      <c r="D19" s="35">
        <v>825</v>
      </c>
      <c r="E19" s="36">
        <v>22.635260605999999</v>
      </c>
      <c r="F19" s="36">
        <f t="shared" si="0"/>
        <v>18674.08999995</v>
      </c>
      <c r="G19" s="36">
        <f>F19*(1+E27)</f>
        <v>23492.005219937098</v>
      </c>
      <c r="H19" s="27" t="s">
        <v>79</v>
      </c>
    </row>
    <row r="20" spans="1:8">
      <c r="A20" s="33" t="s">
        <v>54</v>
      </c>
      <c r="B20" s="34" t="s">
        <v>33</v>
      </c>
      <c r="C20" s="26" t="s">
        <v>5</v>
      </c>
      <c r="D20" s="35">
        <v>320</v>
      </c>
      <c r="E20" s="36">
        <v>47.929843750000003</v>
      </c>
      <c r="F20" s="36">
        <f t="shared" si="0"/>
        <v>15337.550000000001</v>
      </c>
      <c r="G20" s="36">
        <f>F20*(1+E27)</f>
        <v>19294.637900000002</v>
      </c>
      <c r="H20" s="27" t="s">
        <v>80</v>
      </c>
    </row>
    <row r="21" spans="1:8">
      <c r="A21" s="33" t="s">
        <v>55</v>
      </c>
      <c r="B21" s="34" t="s">
        <v>34</v>
      </c>
      <c r="C21" s="26" t="s">
        <v>5</v>
      </c>
      <c r="D21" s="35">
        <v>320</v>
      </c>
      <c r="E21" s="36">
        <v>47.929843750000003</v>
      </c>
      <c r="F21" s="36">
        <f t="shared" si="0"/>
        <v>15337.550000000001</v>
      </c>
      <c r="G21" s="36">
        <f>F21*(1+E27)</f>
        <v>19294.637900000002</v>
      </c>
      <c r="H21" s="27" t="s">
        <v>81</v>
      </c>
    </row>
    <row r="22" spans="1:8">
      <c r="A22" s="33" t="s">
        <v>56</v>
      </c>
      <c r="B22" s="34" t="s">
        <v>10</v>
      </c>
      <c r="C22" s="26" t="s">
        <v>5</v>
      </c>
      <c r="D22" s="35">
        <v>825</v>
      </c>
      <c r="E22" s="36">
        <v>18.600000000000001</v>
      </c>
      <c r="F22" s="36">
        <f t="shared" si="0"/>
        <v>15345.000000000002</v>
      </c>
      <c r="G22" s="36">
        <f>F22*(1+E27)</f>
        <v>19304.010000000002</v>
      </c>
      <c r="H22" s="27" t="s">
        <v>122</v>
      </c>
    </row>
    <row r="23" spans="1:8">
      <c r="A23" s="33" t="s">
        <v>57</v>
      </c>
      <c r="B23" s="34" t="s">
        <v>11</v>
      </c>
      <c r="C23" s="26" t="s">
        <v>5</v>
      </c>
      <c r="D23" s="35">
        <v>320</v>
      </c>
      <c r="E23" s="36">
        <f>23.9649375+23.9649375</f>
        <v>47.929875000000003</v>
      </c>
      <c r="F23" s="36">
        <f t="shared" si="0"/>
        <v>15337.560000000001</v>
      </c>
      <c r="G23" s="36">
        <f>F23*(1+E27)</f>
        <v>19294.65048</v>
      </c>
      <c r="H23" s="27" t="s">
        <v>82</v>
      </c>
    </row>
    <row r="24" spans="1:8">
      <c r="A24" s="33" t="s">
        <v>58</v>
      </c>
      <c r="B24" s="34" t="s">
        <v>12</v>
      </c>
      <c r="C24" s="26" t="s">
        <v>5</v>
      </c>
      <c r="D24" s="35">
        <v>320</v>
      </c>
      <c r="E24" s="36">
        <f>35.95+23.96234375</f>
        <v>59.912343750000005</v>
      </c>
      <c r="F24" s="36">
        <f t="shared" si="0"/>
        <v>19171.95</v>
      </c>
      <c r="G24" s="36">
        <f>F24*(1+E27)</f>
        <v>24118.313099999999</v>
      </c>
      <c r="H24" s="27" t="s">
        <v>83</v>
      </c>
    </row>
    <row r="25" spans="1:8">
      <c r="A25" s="33" t="s">
        <v>66</v>
      </c>
      <c r="B25" s="34" t="s">
        <v>65</v>
      </c>
      <c r="C25" s="26" t="s">
        <v>5</v>
      </c>
      <c r="D25" s="35">
        <v>320</v>
      </c>
      <c r="E25" s="36">
        <v>17</v>
      </c>
      <c r="F25" s="36">
        <f>D25*E25</f>
        <v>5440</v>
      </c>
      <c r="G25" s="36">
        <f>F25*(1+E27)</f>
        <v>6843.52</v>
      </c>
      <c r="H25" s="27" t="s">
        <v>123</v>
      </c>
    </row>
    <row r="26" spans="1:8" ht="15">
      <c r="A26" s="33"/>
      <c r="B26" s="37" t="s">
        <v>15</v>
      </c>
      <c r="C26" s="37"/>
      <c r="D26" s="37"/>
      <c r="E26" s="37"/>
      <c r="F26" s="38">
        <f>TRUNC(SUM(F8:F25))</f>
        <v>335619</v>
      </c>
      <c r="G26" s="38"/>
      <c r="H26" s="39"/>
    </row>
    <row r="27" spans="1:8" ht="15">
      <c r="A27" s="27"/>
      <c r="B27" s="37" t="s">
        <v>13</v>
      </c>
      <c r="C27" s="37"/>
      <c r="D27" s="37"/>
      <c r="E27" s="40">
        <f>BDI!C23</f>
        <v>0.25800000000000001</v>
      </c>
      <c r="F27" s="37"/>
      <c r="G27" s="37"/>
      <c r="H27" s="39"/>
    </row>
    <row r="28" spans="1:8" ht="15">
      <c r="A28" s="27"/>
      <c r="B28" s="41" t="s">
        <v>14</v>
      </c>
      <c r="C28" s="41"/>
      <c r="D28" s="41"/>
      <c r="E28" s="41"/>
      <c r="F28" s="42">
        <f>TRUNC(SUM(F8:F25)*(1+E27),2)</f>
        <v>422209.49</v>
      </c>
      <c r="G28" s="42"/>
      <c r="H28" s="43"/>
    </row>
    <row r="29" spans="1:8" ht="15">
      <c r="A29" s="27"/>
      <c r="B29" s="41"/>
      <c r="C29" s="41"/>
      <c r="D29" s="41"/>
      <c r="E29" s="41"/>
      <c r="F29" s="42"/>
      <c r="G29" s="42"/>
      <c r="H29" s="43"/>
    </row>
    <row r="30" spans="1:8" ht="19.5" customHeight="1">
      <c r="A30" s="102" t="s">
        <v>16</v>
      </c>
      <c r="B30" s="102"/>
      <c r="C30" s="102"/>
      <c r="D30" s="102"/>
      <c r="E30" s="102"/>
      <c r="F30" s="44">
        <f>F28</f>
        <v>422209.49</v>
      </c>
      <c r="G30" s="44"/>
      <c r="H30" s="45"/>
    </row>
    <row r="31" spans="1:8">
      <c r="A31" s="97"/>
      <c r="B31" s="98"/>
      <c r="C31" s="98"/>
      <c r="D31" s="98"/>
      <c r="E31" s="98"/>
      <c r="F31" s="98"/>
      <c r="G31" s="98"/>
      <c r="H31" s="99"/>
    </row>
    <row r="32" spans="1:8">
      <c r="A32" s="101" t="s">
        <v>64</v>
      </c>
      <c r="B32" s="101"/>
      <c r="C32" s="101"/>
      <c r="D32" s="101"/>
      <c r="E32" s="101"/>
      <c r="F32" s="101"/>
      <c r="G32" s="101"/>
      <c r="H32" s="101"/>
    </row>
    <row r="33" spans="1:8">
      <c r="A33" s="101" t="s">
        <v>41</v>
      </c>
      <c r="B33" s="101"/>
      <c r="C33" s="101"/>
      <c r="D33" s="101"/>
      <c r="E33" s="101"/>
      <c r="F33" s="101"/>
      <c r="G33" s="101"/>
      <c r="H33" s="101"/>
    </row>
    <row r="34" spans="1:8">
      <c r="A34" s="97"/>
      <c r="B34" s="98"/>
      <c r="C34" s="98"/>
      <c r="D34" s="98"/>
      <c r="E34" s="98"/>
      <c r="F34" s="98"/>
      <c r="G34" s="98"/>
      <c r="H34" s="99"/>
    </row>
    <row r="35" spans="1:8" ht="12.75" customHeight="1">
      <c r="A35" s="94" t="s">
        <v>120</v>
      </c>
      <c r="B35" s="95"/>
      <c r="C35" s="95"/>
      <c r="D35" s="95"/>
      <c r="E35" s="95"/>
      <c r="F35" s="96"/>
      <c r="G35" s="65"/>
      <c r="H35" s="46">
        <v>44838</v>
      </c>
    </row>
    <row r="36" spans="1:8">
      <c r="A36" s="4"/>
      <c r="B36" s="4"/>
      <c r="C36" s="4"/>
    </row>
  </sheetData>
  <mergeCells count="8">
    <mergeCell ref="A35:F35"/>
    <mergeCell ref="A34:H34"/>
    <mergeCell ref="D1:H1"/>
    <mergeCell ref="A33:H33"/>
    <mergeCell ref="A30:E30"/>
    <mergeCell ref="A32:H32"/>
    <mergeCell ref="D4:H4"/>
    <mergeCell ref="A31:H31"/>
  </mergeCells>
  <phoneticPr fontId="5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95" firstPageNumber="76" fitToHeight="0" orientation="landscape" useFirstPageNumber="1" r:id="rId1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9"/>
  <sheetViews>
    <sheetView tabSelected="1" view="pageBreakPreview" zoomScaleSheetLayoutView="100" workbookViewId="0">
      <selection activeCell="F31" sqref="F31"/>
    </sheetView>
  </sheetViews>
  <sheetFormatPr defaultColWidth="9.140625" defaultRowHeight="12.75"/>
  <cols>
    <col min="1" max="1" width="53.5703125" style="69" customWidth="1"/>
    <col min="2" max="2" width="11.140625" style="69" customWidth="1"/>
    <col min="3" max="3" width="42.85546875" style="93" customWidth="1"/>
    <col min="4" max="16384" width="9.140625" style="69"/>
  </cols>
  <sheetData>
    <row r="1" spans="1:4" ht="13.5" thickBot="1">
      <c r="A1" s="66" t="s">
        <v>85</v>
      </c>
      <c r="B1" s="67" t="s">
        <v>18</v>
      </c>
      <c r="C1" s="68"/>
    </row>
    <row r="2" spans="1:4">
      <c r="A2" s="70" t="s">
        <v>22</v>
      </c>
      <c r="B2" s="71" t="s">
        <v>111</v>
      </c>
      <c r="C2" s="72"/>
    </row>
    <row r="3" spans="1:4">
      <c r="A3" s="73" t="s">
        <v>24</v>
      </c>
      <c r="B3" s="74" t="s">
        <v>112</v>
      </c>
      <c r="C3" s="75"/>
    </row>
    <row r="4" spans="1:4" ht="51" customHeight="1">
      <c r="A4" s="73" t="s">
        <v>0</v>
      </c>
      <c r="B4" s="104" t="s">
        <v>113</v>
      </c>
      <c r="C4" s="104"/>
    </row>
    <row r="5" spans="1:4" ht="18" customHeight="1">
      <c r="A5" s="105" t="s">
        <v>86</v>
      </c>
      <c r="B5" s="105"/>
      <c r="C5" s="105"/>
    </row>
    <row r="6" spans="1:4" ht="15.75" customHeight="1">
      <c r="A6" s="76" t="s">
        <v>87</v>
      </c>
      <c r="B6" s="76" t="s">
        <v>88</v>
      </c>
      <c r="C6" s="76" t="s">
        <v>89</v>
      </c>
    </row>
    <row r="7" spans="1:4" ht="15.75" customHeight="1">
      <c r="A7" s="77" t="s">
        <v>90</v>
      </c>
      <c r="B7" s="76" t="s">
        <v>91</v>
      </c>
      <c r="C7" s="78">
        <v>3.6999999999999998E-2</v>
      </c>
    </row>
    <row r="8" spans="1:4" ht="15.75" customHeight="1">
      <c r="A8" s="77" t="s">
        <v>92</v>
      </c>
      <c r="B8" s="76" t="s">
        <v>93</v>
      </c>
      <c r="C8" s="78">
        <v>6.88E-2</v>
      </c>
    </row>
    <row r="9" spans="1:4" ht="15.75" customHeight="1">
      <c r="A9" s="77" t="s">
        <v>94</v>
      </c>
      <c r="B9" s="76" t="s">
        <v>95</v>
      </c>
      <c r="C9" s="78">
        <v>8.9999999999999993E-3</v>
      </c>
    </row>
    <row r="10" spans="1:4">
      <c r="A10" s="77" t="s">
        <v>96</v>
      </c>
      <c r="B10" s="76"/>
      <c r="C10" s="78">
        <f>SUM(C11:C12)</f>
        <v>1.41E-2</v>
      </c>
    </row>
    <row r="11" spans="1:4">
      <c r="A11" s="79" t="s">
        <v>97</v>
      </c>
      <c r="B11" s="80" t="s">
        <v>98</v>
      </c>
      <c r="C11" s="81">
        <v>5.7999999999999996E-3</v>
      </c>
    </row>
    <row r="12" spans="1:4">
      <c r="A12" s="79" t="s">
        <v>99</v>
      </c>
      <c r="B12" s="80" t="s">
        <v>100</v>
      </c>
      <c r="C12" s="81">
        <v>8.3000000000000001E-3</v>
      </c>
    </row>
    <row r="13" spans="1:4" ht="18" customHeight="1">
      <c r="A13" s="77" t="s">
        <v>101</v>
      </c>
      <c r="B13" s="76" t="s">
        <v>102</v>
      </c>
      <c r="C13" s="78">
        <f>SUM(C14:C16)</f>
        <v>9.9000000000000005E-2</v>
      </c>
    </row>
    <row r="14" spans="1:4">
      <c r="A14" s="79" t="s">
        <v>103</v>
      </c>
      <c r="B14" s="80" t="s">
        <v>104</v>
      </c>
      <c r="C14" s="81">
        <v>2.5000000000000001E-2</v>
      </c>
    </row>
    <row r="15" spans="1:4" ht="21" customHeight="1">
      <c r="A15" s="79" t="s">
        <v>105</v>
      </c>
      <c r="B15" s="80" t="s">
        <v>105</v>
      </c>
      <c r="C15" s="81">
        <v>1.32E-2</v>
      </c>
    </row>
    <row r="16" spans="1:4" s="82" customFormat="1">
      <c r="A16" s="79" t="s">
        <v>106</v>
      </c>
      <c r="B16" s="80" t="s">
        <v>106</v>
      </c>
      <c r="C16" s="81">
        <v>6.08E-2</v>
      </c>
      <c r="D16" s="69"/>
    </row>
    <row r="17" spans="1:3" ht="27" customHeight="1">
      <c r="A17" s="79"/>
      <c r="B17" s="80"/>
      <c r="C17" s="81"/>
    </row>
    <row r="18" spans="1:3">
      <c r="A18" s="77" t="s">
        <v>107</v>
      </c>
      <c r="B18" s="83">
        <f>(1+(C7+C10))*(1+C9)*(1+C8)</f>
        <v>1.1335264211199998</v>
      </c>
      <c r="C18" s="78">
        <f>B18-1</f>
        <v>0.13352642111999979</v>
      </c>
    </row>
    <row r="19" spans="1:3">
      <c r="A19" s="77" t="s">
        <v>108</v>
      </c>
      <c r="B19" s="84">
        <f>(1-(C13+C17))</f>
        <v>0.90100000000000002</v>
      </c>
      <c r="C19" s="85">
        <f>B19</f>
        <v>0.90100000000000002</v>
      </c>
    </row>
    <row r="20" spans="1:3">
      <c r="A20" s="77"/>
      <c r="B20" s="77"/>
      <c r="C20" s="86"/>
    </row>
    <row r="21" spans="1:3">
      <c r="A21" s="77" t="s">
        <v>109</v>
      </c>
      <c r="B21" s="84">
        <v>1.258</v>
      </c>
      <c r="C21" s="85">
        <f>B21-1</f>
        <v>0.25800000000000001</v>
      </c>
    </row>
    <row r="22" spans="1:3">
      <c r="A22" s="87"/>
      <c r="B22" s="79"/>
      <c r="C22" s="88"/>
    </row>
    <row r="23" spans="1:3">
      <c r="A23" s="89" t="s">
        <v>110</v>
      </c>
      <c r="B23" s="89"/>
      <c r="C23" s="90">
        <f>C21</f>
        <v>0.25800000000000001</v>
      </c>
    </row>
    <row r="24" spans="1:3">
      <c r="A24" s="87" t="s">
        <v>124</v>
      </c>
      <c r="B24" s="87"/>
      <c r="C24" s="87"/>
    </row>
    <row r="25" spans="1:3" ht="14.25">
      <c r="A25" s="91"/>
      <c r="B25" s="91"/>
      <c r="C25" s="92"/>
    </row>
    <row r="26" spans="1:3" ht="14.25">
      <c r="A26" s="91"/>
      <c r="B26" s="91"/>
      <c r="C26" s="92"/>
    </row>
    <row r="27" spans="1:3" ht="14.25">
      <c r="C27" s="92"/>
    </row>
    <row r="28" spans="1:3" ht="14.25">
      <c r="C28" s="92"/>
    </row>
    <row r="29" spans="1:3" ht="14.25">
      <c r="C29" s="92"/>
    </row>
    <row r="30" spans="1:3" ht="14.25">
      <c r="A30" s="91"/>
      <c r="B30" s="91"/>
      <c r="C30" s="92"/>
    </row>
    <row r="31" spans="1:3" ht="14.25">
      <c r="A31" s="91"/>
      <c r="B31" s="91"/>
      <c r="C31" s="92"/>
    </row>
    <row r="32" spans="1:3" ht="14.25">
      <c r="A32" s="91"/>
      <c r="B32" s="91"/>
      <c r="C32" s="92"/>
    </row>
    <row r="33" spans="1:3" ht="14.25">
      <c r="A33" s="91"/>
      <c r="B33" s="91"/>
      <c r="C33" s="92"/>
    </row>
    <row r="34" spans="1:3" ht="14.25">
      <c r="A34" s="91"/>
      <c r="B34" s="91"/>
      <c r="C34" s="92"/>
    </row>
    <row r="35" spans="1:3" ht="14.25">
      <c r="A35" s="91"/>
      <c r="B35" s="91"/>
      <c r="C35" s="92"/>
    </row>
    <row r="36" spans="1:3" ht="14.25">
      <c r="A36" s="91"/>
      <c r="B36" s="91"/>
      <c r="C36" s="92"/>
    </row>
    <row r="37" spans="1:3" ht="14.25">
      <c r="A37" s="91"/>
      <c r="B37" s="91"/>
      <c r="C37" s="92"/>
    </row>
    <row r="38" spans="1:3" ht="14.25">
      <c r="A38" s="91"/>
      <c r="B38" s="91"/>
      <c r="C38" s="92"/>
    </row>
    <row r="39" spans="1:3" ht="14.25">
      <c r="A39" s="91"/>
      <c r="B39" s="91"/>
      <c r="C39" s="92"/>
    </row>
    <row r="40" spans="1:3" ht="14.25">
      <c r="A40" s="91"/>
      <c r="B40" s="91"/>
      <c r="C40" s="92"/>
    </row>
    <row r="41" spans="1:3" ht="14.25">
      <c r="A41" s="91"/>
      <c r="B41" s="91"/>
      <c r="C41" s="92"/>
    </row>
    <row r="42" spans="1:3" ht="14.25">
      <c r="A42" s="91"/>
      <c r="B42" s="91"/>
      <c r="C42" s="92"/>
    </row>
    <row r="43" spans="1:3" ht="14.25">
      <c r="A43" s="91"/>
      <c r="B43" s="91"/>
      <c r="C43" s="92"/>
    </row>
    <row r="44" spans="1:3" ht="14.25">
      <c r="A44" s="91"/>
      <c r="B44" s="91"/>
      <c r="C44" s="92"/>
    </row>
    <row r="45" spans="1:3" ht="14.25">
      <c r="A45" s="91"/>
      <c r="B45" s="91"/>
      <c r="C45" s="92"/>
    </row>
    <row r="46" spans="1:3" ht="14.25">
      <c r="A46" s="91"/>
      <c r="B46" s="91"/>
      <c r="C46" s="92"/>
    </row>
    <row r="47" spans="1:3" ht="14.25">
      <c r="A47" s="91"/>
      <c r="B47" s="91"/>
      <c r="C47" s="92"/>
    </row>
    <row r="48" spans="1:3" ht="14.25">
      <c r="A48" s="91"/>
      <c r="B48" s="91"/>
      <c r="C48" s="92"/>
    </row>
    <row r="49" spans="1:3" ht="14.25">
      <c r="A49" s="91"/>
      <c r="B49" s="91"/>
      <c r="C49" s="92"/>
    </row>
    <row r="50" spans="1:3" ht="14.25">
      <c r="A50" s="91"/>
      <c r="B50" s="91"/>
      <c r="C50" s="92"/>
    </row>
    <row r="51" spans="1:3" ht="14.25">
      <c r="A51" s="91"/>
      <c r="B51" s="91"/>
      <c r="C51" s="92"/>
    </row>
    <row r="52" spans="1:3" ht="14.25">
      <c r="A52" s="91"/>
      <c r="B52" s="91"/>
      <c r="C52" s="92"/>
    </row>
    <row r="53" spans="1:3" ht="14.25">
      <c r="A53" s="91"/>
      <c r="B53" s="91"/>
      <c r="C53" s="92"/>
    </row>
    <row r="54" spans="1:3" ht="14.25">
      <c r="A54" s="91"/>
      <c r="B54" s="91"/>
      <c r="C54" s="92"/>
    </row>
    <row r="55" spans="1:3" ht="14.25">
      <c r="A55" s="91"/>
      <c r="B55" s="91"/>
      <c r="C55" s="92"/>
    </row>
    <row r="56" spans="1:3" ht="14.25">
      <c r="A56" s="91"/>
      <c r="B56" s="91"/>
      <c r="C56" s="92"/>
    </row>
    <row r="57" spans="1:3" ht="14.25">
      <c r="A57" s="91"/>
      <c r="B57" s="91"/>
      <c r="C57" s="92"/>
    </row>
    <row r="58" spans="1:3" ht="14.25">
      <c r="A58" s="91"/>
      <c r="B58" s="91"/>
      <c r="C58" s="92"/>
    </row>
    <row r="59" spans="1:3" ht="14.25">
      <c r="A59" s="91"/>
      <c r="B59" s="91"/>
      <c r="C59" s="92"/>
    </row>
    <row r="60" spans="1:3" ht="14.25">
      <c r="A60" s="91"/>
      <c r="B60" s="91"/>
      <c r="C60" s="92"/>
    </row>
    <row r="61" spans="1:3" ht="14.25">
      <c r="A61" s="91"/>
      <c r="B61" s="91"/>
      <c r="C61" s="92"/>
    </row>
    <row r="62" spans="1:3" ht="14.25">
      <c r="A62" s="91"/>
      <c r="B62" s="91"/>
      <c r="C62" s="92"/>
    </row>
    <row r="63" spans="1:3" ht="14.25">
      <c r="A63" s="91"/>
      <c r="B63" s="91"/>
      <c r="C63" s="92"/>
    </row>
    <row r="64" spans="1:3" ht="14.25">
      <c r="A64" s="91"/>
      <c r="B64" s="91"/>
      <c r="C64" s="92"/>
    </row>
    <row r="65" spans="1:3" ht="14.25">
      <c r="A65" s="91"/>
      <c r="B65" s="91"/>
      <c r="C65" s="92"/>
    </row>
    <row r="66" spans="1:3" ht="14.25">
      <c r="A66" s="91"/>
      <c r="B66" s="91"/>
      <c r="C66" s="92"/>
    </row>
    <row r="67" spans="1:3" ht="14.25">
      <c r="A67" s="91"/>
      <c r="B67" s="91"/>
      <c r="C67" s="92"/>
    </row>
    <row r="68" spans="1:3" ht="14.25">
      <c r="A68" s="91"/>
      <c r="B68" s="91"/>
      <c r="C68" s="92"/>
    </row>
    <row r="69" spans="1:3" ht="14.25">
      <c r="A69" s="91"/>
      <c r="B69" s="91"/>
      <c r="C69" s="92"/>
    </row>
    <row r="70" spans="1:3" ht="14.25">
      <c r="A70" s="91"/>
      <c r="B70" s="91"/>
      <c r="C70" s="92"/>
    </row>
    <row r="71" spans="1:3" ht="14.25">
      <c r="A71" s="91"/>
      <c r="B71" s="91"/>
      <c r="C71" s="92"/>
    </row>
    <row r="72" spans="1:3" ht="14.25">
      <c r="A72" s="91"/>
      <c r="B72" s="91"/>
      <c r="C72" s="92"/>
    </row>
    <row r="73" spans="1:3" ht="14.25">
      <c r="A73" s="91"/>
      <c r="B73" s="91"/>
      <c r="C73" s="92"/>
    </row>
    <row r="74" spans="1:3" ht="14.25">
      <c r="A74" s="91"/>
      <c r="B74" s="91"/>
      <c r="C74" s="92"/>
    </row>
    <row r="75" spans="1:3" ht="14.25">
      <c r="A75" s="91"/>
      <c r="B75" s="91"/>
      <c r="C75" s="92"/>
    </row>
    <row r="76" spans="1:3" ht="14.25">
      <c r="A76" s="91"/>
      <c r="B76" s="91"/>
      <c r="C76" s="92"/>
    </row>
    <row r="77" spans="1:3" ht="14.25">
      <c r="A77" s="91"/>
      <c r="B77" s="91"/>
      <c r="C77" s="92"/>
    </row>
    <row r="78" spans="1:3" ht="14.25">
      <c r="A78" s="91"/>
      <c r="B78" s="91"/>
      <c r="C78" s="92"/>
    </row>
    <row r="79" spans="1:3" ht="14.25">
      <c r="A79" s="91"/>
      <c r="B79" s="91"/>
      <c r="C79" s="92"/>
    </row>
    <row r="80" spans="1:3" ht="14.25">
      <c r="A80" s="91"/>
      <c r="B80" s="91"/>
      <c r="C80" s="92"/>
    </row>
    <row r="81" spans="1:3" ht="14.25">
      <c r="A81" s="91"/>
      <c r="B81" s="91"/>
      <c r="C81" s="92"/>
    </row>
    <row r="82" spans="1:3" ht="14.25">
      <c r="A82" s="91"/>
      <c r="B82" s="91"/>
      <c r="C82" s="92"/>
    </row>
    <row r="83" spans="1:3" ht="14.25">
      <c r="A83" s="91"/>
      <c r="B83" s="91"/>
      <c r="C83" s="92"/>
    </row>
    <row r="84" spans="1:3" ht="14.25">
      <c r="A84" s="91"/>
      <c r="B84" s="91"/>
      <c r="C84" s="92"/>
    </row>
    <row r="85" spans="1:3" ht="14.25">
      <c r="A85" s="91"/>
      <c r="B85" s="91"/>
      <c r="C85" s="92"/>
    </row>
    <row r="86" spans="1:3" ht="14.25">
      <c r="A86" s="91"/>
      <c r="B86" s="91"/>
      <c r="C86" s="92"/>
    </row>
    <row r="87" spans="1:3" ht="14.25">
      <c r="A87" s="91"/>
      <c r="B87" s="91"/>
      <c r="C87" s="92"/>
    </row>
    <row r="88" spans="1:3" ht="14.25">
      <c r="A88" s="91"/>
      <c r="B88" s="91"/>
      <c r="C88" s="92"/>
    </row>
    <row r="89" spans="1:3" ht="14.25">
      <c r="A89" s="91"/>
      <c r="B89" s="91"/>
      <c r="C89" s="92"/>
    </row>
    <row r="90" spans="1:3" ht="14.25">
      <c r="A90" s="91"/>
      <c r="B90" s="91"/>
      <c r="C90" s="92"/>
    </row>
    <row r="91" spans="1:3" ht="14.25">
      <c r="A91" s="91"/>
      <c r="B91" s="91"/>
      <c r="C91" s="92"/>
    </row>
    <row r="92" spans="1:3" ht="14.25">
      <c r="A92" s="91"/>
      <c r="B92" s="91"/>
      <c r="C92" s="92"/>
    </row>
    <row r="93" spans="1:3" ht="14.25">
      <c r="A93" s="91"/>
      <c r="B93" s="91"/>
      <c r="C93" s="92"/>
    </row>
    <row r="94" spans="1:3" ht="14.25">
      <c r="A94" s="91"/>
      <c r="B94" s="91"/>
      <c r="C94" s="92"/>
    </row>
    <row r="95" spans="1:3" ht="14.25">
      <c r="A95" s="91"/>
      <c r="B95" s="91"/>
      <c r="C95" s="92"/>
    </row>
    <row r="96" spans="1:3" ht="14.25">
      <c r="A96" s="91"/>
      <c r="B96" s="91"/>
      <c r="C96" s="92"/>
    </row>
    <row r="97" spans="1:3" ht="14.25">
      <c r="A97" s="91"/>
      <c r="B97" s="91"/>
      <c r="C97" s="92"/>
    </row>
    <row r="98" spans="1:3" ht="14.25">
      <c r="A98" s="91"/>
      <c r="B98" s="91"/>
      <c r="C98" s="92"/>
    </row>
    <row r="99" spans="1:3" ht="14.25">
      <c r="A99" s="91"/>
      <c r="B99" s="91"/>
      <c r="C99" s="92"/>
    </row>
    <row r="100" spans="1:3" ht="14.25">
      <c r="A100" s="91"/>
      <c r="B100" s="91"/>
      <c r="C100" s="92"/>
    </row>
    <row r="101" spans="1:3" ht="14.25">
      <c r="A101" s="91"/>
      <c r="B101" s="91"/>
      <c r="C101" s="92"/>
    </row>
    <row r="102" spans="1:3" ht="14.25">
      <c r="A102" s="91"/>
      <c r="B102" s="91"/>
      <c r="C102" s="92"/>
    </row>
    <row r="103" spans="1:3" ht="14.25">
      <c r="A103" s="91"/>
      <c r="B103" s="91"/>
      <c r="C103" s="92"/>
    </row>
    <row r="104" spans="1:3" ht="14.25">
      <c r="A104" s="91"/>
      <c r="B104" s="91"/>
      <c r="C104" s="92"/>
    </row>
    <row r="105" spans="1:3" ht="14.25">
      <c r="A105" s="91"/>
      <c r="B105" s="91"/>
      <c r="C105" s="92"/>
    </row>
    <row r="106" spans="1:3" ht="14.25">
      <c r="A106" s="91"/>
      <c r="B106" s="91"/>
      <c r="C106" s="92"/>
    </row>
    <row r="107" spans="1:3" ht="14.25">
      <c r="A107" s="91"/>
      <c r="B107" s="91"/>
      <c r="C107" s="92"/>
    </row>
    <row r="108" spans="1:3" ht="14.25">
      <c r="A108" s="91"/>
      <c r="B108" s="91"/>
      <c r="C108" s="92"/>
    </row>
    <row r="109" spans="1:3" ht="14.25">
      <c r="A109" s="91"/>
      <c r="B109" s="91"/>
      <c r="C109" s="92"/>
    </row>
    <row r="110" spans="1:3" ht="14.25">
      <c r="A110" s="91"/>
      <c r="B110" s="91"/>
      <c r="C110" s="92"/>
    </row>
    <row r="111" spans="1:3" ht="14.25">
      <c r="A111" s="91"/>
      <c r="B111" s="91"/>
      <c r="C111" s="92"/>
    </row>
    <row r="112" spans="1:3" ht="14.25">
      <c r="A112" s="91"/>
      <c r="B112" s="91"/>
      <c r="C112" s="92"/>
    </row>
    <row r="113" spans="1:3" ht="14.25">
      <c r="A113" s="91"/>
      <c r="B113" s="91"/>
      <c r="C113" s="92"/>
    </row>
    <row r="114" spans="1:3" ht="14.25">
      <c r="A114" s="91"/>
      <c r="B114" s="91"/>
      <c r="C114" s="92"/>
    </row>
    <row r="115" spans="1:3" ht="14.25">
      <c r="A115" s="91"/>
      <c r="B115" s="91"/>
      <c r="C115" s="92"/>
    </row>
    <row r="116" spans="1:3" ht="14.25">
      <c r="A116" s="91"/>
      <c r="B116" s="91"/>
      <c r="C116" s="92"/>
    </row>
    <row r="117" spans="1:3" ht="14.25">
      <c r="A117" s="91"/>
      <c r="B117" s="91"/>
      <c r="C117" s="92"/>
    </row>
    <row r="118" spans="1:3" ht="14.25">
      <c r="A118" s="91"/>
      <c r="B118" s="91"/>
      <c r="C118" s="92"/>
    </row>
    <row r="119" spans="1:3" ht="14.25">
      <c r="A119" s="91"/>
      <c r="B119" s="91"/>
      <c r="C119" s="92"/>
    </row>
  </sheetData>
  <mergeCells count="2">
    <mergeCell ref="B4:C4"/>
    <mergeCell ref="A5:C5"/>
  </mergeCells>
  <printOptions horizontalCentered="1"/>
  <pageMargins left="0.78740157480314965" right="0.78740157480314965" top="0.78740157480314965" bottom="0.78740157480314965" header="0" footer="0"/>
  <pageSetup paperSize="9" scale="80" firstPageNumber="77" orientation="portrait" useFirstPageNumber="1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7"/>
  <sheetViews>
    <sheetView showZeros="0" view="pageBreakPreview" zoomScaleSheetLayoutView="100" workbookViewId="0">
      <selection activeCell="C26" sqref="C26"/>
    </sheetView>
  </sheetViews>
  <sheetFormatPr defaultColWidth="8.7109375" defaultRowHeight="12.75"/>
  <cols>
    <col min="1" max="1" width="5.85546875" style="8" customWidth="1"/>
    <col min="2" max="2" width="60.140625" style="8" customWidth="1"/>
    <col min="3" max="3" width="15.42578125" style="8" customWidth="1"/>
    <col min="4" max="4" width="13.85546875" style="8" bestFit="1" customWidth="1"/>
    <col min="5" max="6" width="14.42578125" style="8" customWidth="1"/>
    <col min="7" max="7" width="16.42578125" style="8" customWidth="1"/>
    <col min="8" max="8" width="16.140625" style="8" customWidth="1"/>
    <col min="9" max="16384" width="8.7109375" style="8"/>
  </cols>
  <sheetData>
    <row r="1" spans="1:8" ht="15.75" thickBot="1">
      <c r="A1" s="9" t="s">
        <v>6</v>
      </c>
      <c r="B1" s="10"/>
      <c r="C1" s="107" t="s">
        <v>18</v>
      </c>
      <c r="D1" s="107"/>
      <c r="E1" s="107"/>
      <c r="F1" s="107"/>
      <c r="G1" s="107"/>
      <c r="H1" s="107"/>
    </row>
    <row r="2" spans="1:8" ht="12.75" customHeight="1">
      <c r="A2" s="11" t="s">
        <v>22</v>
      </c>
      <c r="B2" s="12"/>
      <c r="C2" s="108" t="s">
        <v>38</v>
      </c>
      <c r="D2" s="108"/>
      <c r="E2" s="108"/>
      <c r="F2" s="108"/>
      <c r="G2" s="108"/>
      <c r="H2" s="108"/>
    </row>
    <row r="3" spans="1:8" ht="15.75" customHeight="1">
      <c r="A3" s="17" t="s">
        <v>24</v>
      </c>
      <c r="B3" s="18"/>
      <c r="C3" s="109" t="s">
        <v>119</v>
      </c>
      <c r="D3" s="109"/>
      <c r="E3" s="109"/>
      <c r="F3" s="109"/>
      <c r="G3" s="109"/>
      <c r="H3" s="109"/>
    </row>
    <row r="4" spans="1:8" ht="30" customHeight="1">
      <c r="A4" s="47" t="s">
        <v>0</v>
      </c>
      <c r="B4" s="48"/>
      <c r="C4" s="110" t="s">
        <v>39</v>
      </c>
      <c r="D4" s="110"/>
      <c r="E4" s="110"/>
      <c r="F4" s="110"/>
      <c r="G4" s="110"/>
      <c r="H4" s="110"/>
    </row>
    <row r="5" spans="1:8" ht="31.5">
      <c r="A5" s="49" t="s">
        <v>1</v>
      </c>
      <c r="B5" s="49" t="s">
        <v>7</v>
      </c>
      <c r="C5" s="50" t="s">
        <v>8</v>
      </c>
      <c r="D5" s="49" t="s">
        <v>114</v>
      </c>
      <c r="E5" s="49" t="s">
        <v>115</v>
      </c>
      <c r="F5" s="49" t="s">
        <v>116</v>
      </c>
      <c r="G5" s="49" t="s">
        <v>117</v>
      </c>
      <c r="H5" s="49" t="s">
        <v>118</v>
      </c>
    </row>
    <row r="6" spans="1:8" ht="41.25" customHeight="1">
      <c r="A6" s="51">
        <f>VENDA!A7</f>
        <v>0</v>
      </c>
      <c r="B6" s="52" t="s">
        <v>40</v>
      </c>
      <c r="C6" s="52"/>
      <c r="D6" s="63" t="s">
        <v>59</v>
      </c>
      <c r="E6" s="63" t="s">
        <v>60</v>
      </c>
      <c r="F6" s="63" t="s">
        <v>61</v>
      </c>
      <c r="G6" s="63" t="s">
        <v>62</v>
      </c>
      <c r="H6" s="63" t="s">
        <v>68</v>
      </c>
    </row>
    <row r="7" spans="1:8" ht="15">
      <c r="A7" s="51" t="s">
        <v>42</v>
      </c>
      <c r="B7" s="34" t="str">
        <f>VENDA!B8</f>
        <v>Levantamento Arquitetônico e Diagnóstico</v>
      </c>
      <c r="C7" s="54">
        <f>VENDA!G8</f>
        <v>31226.943925649997</v>
      </c>
      <c r="D7" s="55">
        <v>1</v>
      </c>
      <c r="E7" s="53"/>
      <c r="F7" s="53"/>
      <c r="G7" s="53"/>
      <c r="H7" s="53"/>
    </row>
    <row r="8" spans="1:8" ht="15">
      <c r="A8" s="51" t="s">
        <v>43</v>
      </c>
      <c r="B8" s="34" t="str">
        <f>VENDA!B9</f>
        <v>Projeto de Arquitetura</v>
      </c>
      <c r="C8" s="54">
        <f>VENDA!G9</f>
        <v>120591.52776</v>
      </c>
      <c r="D8" s="53"/>
      <c r="E8" s="55">
        <v>0.1</v>
      </c>
      <c r="F8" s="55">
        <v>0.3</v>
      </c>
      <c r="G8" s="55">
        <v>0.5</v>
      </c>
      <c r="H8" s="55">
        <v>0.1</v>
      </c>
    </row>
    <row r="9" spans="1:8" ht="15">
      <c r="A9" s="51" t="s">
        <v>44</v>
      </c>
      <c r="B9" s="34" t="str">
        <f>VENDA!B10</f>
        <v>Projeto Estrutural</v>
      </c>
      <c r="C9" s="54">
        <f>VENDA!G10</f>
        <v>28941.963039359995</v>
      </c>
      <c r="D9" s="53"/>
      <c r="E9" s="55">
        <v>0.1</v>
      </c>
      <c r="F9" s="55">
        <v>0.3</v>
      </c>
      <c r="G9" s="55">
        <v>0.5</v>
      </c>
      <c r="H9" s="55">
        <v>0.1</v>
      </c>
    </row>
    <row r="10" spans="1:8" ht="15">
      <c r="A10" s="51" t="s">
        <v>45</v>
      </c>
      <c r="B10" s="34" t="str">
        <f>VENDA!B11</f>
        <v>Projeto Hidrossanitário</v>
      </c>
      <c r="C10" s="54">
        <f>VENDA!G11</f>
        <v>19294.65048</v>
      </c>
      <c r="D10" s="53"/>
      <c r="E10" s="55">
        <v>0.1</v>
      </c>
      <c r="F10" s="55">
        <v>0.3</v>
      </c>
      <c r="G10" s="55">
        <v>0.5</v>
      </c>
      <c r="H10" s="55">
        <v>0.1</v>
      </c>
    </row>
    <row r="11" spans="1:8" ht="15">
      <c r="A11" s="51" t="s">
        <v>46</v>
      </c>
      <c r="B11" s="34" t="str">
        <f>VENDA!B12</f>
        <v>Projeto de Águas Pluviais</v>
      </c>
      <c r="C11" s="54">
        <f>VENDA!G12</f>
        <v>9647.3252400000001</v>
      </c>
      <c r="D11" s="53"/>
      <c r="E11" s="55">
        <v>0.1</v>
      </c>
      <c r="F11" s="55">
        <v>0.3</v>
      </c>
      <c r="G11" s="55">
        <v>0.5</v>
      </c>
      <c r="H11" s="55">
        <v>0.1</v>
      </c>
    </row>
    <row r="12" spans="1:8" ht="15">
      <c r="A12" s="51" t="s">
        <v>47</v>
      </c>
      <c r="B12" s="34" t="str">
        <f>VENDA!B13</f>
        <v>Projeto de Elétrica e Rede de Energia</v>
      </c>
      <c r="C12" s="54">
        <f>VENDA!G13</f>
        <v>19294.65048</v>
      </c>
      <c r="D12" s="53"/>
      <c r="E12" s="55">
        <v>0.1</v>
      </c>
      <c r="F12" s="55">
        <v>0.3</v>
      </c>
      <c r="G12" s="55">
        <v>0.5</v>
      </c>
      <c r="H12" s="55">
        <v>0.1</v>
      </c>
    </row>
    <row r="13" spans="1:8" ht="15">
      <c r="A13" s="51" t="s">
        <v>48</v>
      </c>
      <c r="B13" s="34" t="str">
        <f>VENDA!B14</f>
        <v>Projeto de Rede de Segurança Eletrônica</v>
      </c>
      <c r="C13" s="54">
        <f>VENDA!G14</f>
        <v>9647.3252400000001</v>
      </c>
      <c r="D13" s="53"/>
      <c r="E13" s="55">
        <v>0.1</v>
      </c>
      <c r="F13" s="55">
        <v>0.3</v>
      </c>
      <c r="G13" s="55">
        <v>0.5</v>
      </c>
      <c r="H13" s="55">
        <v>0.1</v>
      </c>
    </row>
    <row r="14" spans="1:8" ht="15">
      <c r="A14" s="51" t="s">
        <v>49</v>
      </c>
      <c r="B14" s="34" t="str">
        <f>VENDA!B15</f>
        <v>Projeto de Luminotécnica</v>
      </c>
      <c r="C14" s="54">
        <f>VENDA!G15</f>
        <v>14470.987859999999</v>
      </c>
      <c r="D14" s="53"/>
      <c r="E14" s="55">
        <v>0.1</v>
      </c>
      <c r="F14" s="55">
        <v>0.3</v>
      </c>
      <c r="G14" s="55">
        <v>0.5</v>
      </c>
      <c r="H14" s="55">
        <v>0.1</v>
      </c>
    </row>
    <row r="15" spans="1:8" ht="15">
      <c r="A15" s="51" t="s">
        <v>50</v>
      </c>
      <c r="B15" s="34" t="str">
        <f>VENDA!B16</f>
        <v>Projeto de Telefonia e Rede Estruturada de Dados e Voz</v>
      </c>
      <c r="C15" s="54">
        <f>VENDA!G16</f>
        <v>19294.65048</v>
      </c>
      <c r="D15" s="53"/>
      <c r="E15" s="55">
        <v>0.1</v>
      </c>
      <c r="F15" s="55">
        <v>0.3</v>
      </c>
      <c r="G15" s="55">
        <v>0.5</v>
      </c>
      <c r="H15" s="55">
        <v>0.1</v>
      </c>
    </row>
    <row r="16" spans="1:8" ht="15">
      <c r="A16" s="51" t="s">
        <v>51</v>
      </c>
      <c r="B16" s="34" t="str">
        <f>VENDA!B17</f>
        <v>Compatibilização do projeto de prevenção e combate à incêndio</v>
      </c>
      <c r="C16" s="54">
        <f>VENDA!G17</f>
        <v>9647.3252400000001</v>
      </c>
      <c r="D16" s="53"/>
      <c r="E16" s="55">
        <v>0.1</v>
      </c>
      <c r="F16" s="55">
        <v>0.3</v>
      </c>
      <c r="G16" s="55">
        <v>0.5</v>
      </c>
      <c r="H16" s="55">
        <v>0.1</v>
      </c>
    </row>
    <row r="17" spans="1:8" ht="18" customHeight="1">
      <c r="A17" s="51" t="s">
        <v>52</v>
      </c>
      <c r="B17" s="34" t="str">
        <f>VENDA!B18</f>
        <v>Projeto de Movimentação de Terra, Drenagem e Pavimentação</v>
      </c>
      <c r="C17" s="54">
        <f>VENDA!G18</f>
        <v>8510.369999999999</v>
      </c>
      <c r="D17" s="58"/>
      <c r="E17" s="55">
        <v>0.1</v>
      </c>
      <c r="F17" s="55">
        <v>0.3</v>
      </c>
      <c r="G17" s="55">
        <v>0.5</v>
      </c>
      <c r="H17" s="55">
        <v>0.1</v>
      </c>
    </row>
    <row r="18" spans="1:8" ht="15">
      <c r="A18" s="51" t="s">
        <v>53</v>
      </c>
      <c r="B18" s="34" t="str">
        <f>VENDA!B19</f>
        <v>Projeto de Paisagismo</v>
      </c>
      <c r="C18" s="54">
        <f>VENDA!G19</f>
        <v>23492.005219937098</v>
      </c>
      <c r="D18" s="56"/>
      <c r="E18" s="55">
        <v>0.1</v>
      </c>
      <c r="F18" s="55">
        <v>0.3</v>
      </c>
      <c r="G18" s="55">
        <v>0.5</v>
      </c>
      <c r="H18" s="55">
        <v>0.1</v>
      </c>
    </row>
    <row r="19" spans="1:8" ht="15">
      <c r="A19" s="51" t="s">
        <v>54</v>
      </c>
      <c r="B19" s="34" t="str">
        <f>VENDA!B20</f>
        <v>Projeto de Instalações Mecânicas</v>
      </c>
      <c r="C19" s="54">
        <f>VENDA!G20</f>
        <v>19294.637900000002</v>
      </c>
      <c r="D19" s="57"/>
      <c r="E19" s="55">
        <v>0.1</v>
      </c>
      <c r="F19" s="55">
        <v>0.3</v>
      </c>
      <c r="G19" s="55">
        <v>0.5</v>
      </c>
      <c r="H19" s="55">
        <v>0.1</v>
      </c>
    </row>
    <row r="20" spans="1:8" ht="15">
      <c r="A20" s="51" t="s">
        <v>55</v>
      </c>
      <c r="B20" s="34" t="str">
        <f>VENDA!B21</f>
        <v xml:space="preserve">Projeto de Acessibilidade </v>
      </c>
      <c r="C20" s="54">
        <f>VENDA!G21</f>
        <v>19294.637900000002</v>
      </c>
      <c r="D20" s="57"/>
      <c r="E20" s="55">
        <v>0.1</v>
      </c>
      <c r="F20" s="55">
        <v>0.3</v>
      </c>
      <c r="G20" s="55">
        <v>0.5</v>
      </c>
      <c r="H20" s="55">
        <v>0.1</v>
      </c>
    </row>
    <row r="21" spans="1:8" ht="15">
      <c r="A21" s="51" t="s">
        <v>56</v>
      </c>
      <c r="B21" s="34" t="str">
        <f>VENDA!B22</f>
        <v>Projeto de Sinalização e Comunicação Visual</v>
      </c>
      <c r="C21" s="54">
        <f>VENDA!G22</f>
        <v>19304.010000000002</v>
      </c>
      <c r="D21" s="56"/>
      <c r="E21" s="55">
        <v>0.1</v>
      </c>
      <c r="F21" s="55">
        <v>0.3</v>
      </c>
      <c r="G21" s="55">
        <v>0.5</v>
      </c>
      <c r="H21" s="55">
        <v>0.1</v>
      </c>
    </row>
    <row r="22" spans="1:8" ht="15">
      <c r="A22" s="51" t="s">
        <v>57</v>
      </c>
      <c r="B22" s="34" t="str">
        <f>VENDA!B23</f>
        <v>Memorial Descritivo e Caderno de Especificações</v>
      </c>
      <c r="C22" s="54">
        <f>VENDA!G23</f>
        <v>19294.65048</v>
      </c>
      <c r="D22" s="56"/>
      <c r="E22" s="55">
        <v>0.1</v>
      </c>
      <c r="F22" s="55">
        <v>0.3</v>
      </c>
      <c r="G22" s="55">
        <v>0.5</v>
      </c>
      <c r="H22" s="55">
        <v>0.1</v>
      </c>
    </row>
    <row r="23" spans="1:8" ht="15">
      <c r="A23" s="51" t="s">
        <v>58</v>
      </c>
      <c r="B23" s="34" t="str">
        <f>VENDA!B24</f>
        <v xml:space="preserve">Planilhas Orçamentárias e Cronograma </v>
      </c>
      <c r="C23" s="54">
        <f>VENDA!G24</f>
        <v>24118.313099999999</v>
      </c>
      <c r="D23" s="57"/>
      <c r="E23" s="55">
        <v>0.1</v>
      </c>
      <c r="F23" s="55">
        <v>0.3</v>
      </c>
      <c r="G23" s="55">
        <v>0.5</v>
      </c>
      <c r="H23" s="55">
        <v>0.1</v>
      </c>
    </row>
    <row r="24" spans="1:8" ht="15">
      <c r="A24" s="51" t="s">
        <v>66</v>
      </c>
      <c r="B24" s="34" t="str">
        <f>VENDA!B25</f>
        <v>Assessoria para aprovação de projeto</v>
      </c>
      <c r="C24" s="54">
        <f>VENDA!G25</f>
        <v>6843.52</v>
      </c>
      <c r="D24" s="57"/>
      <c r="E24" s="53"/>
      <c r="F24" s="55">
        <v>0.5</v>
      </c>
      <c r="G24" s="55">
        <v>0.5</v>
      </c>
      <c r="H24" s="53"/>
    </row>
    <row r="25" spans="1:8" ht="15">
      <c r="A25" s="111" t="s">
        <v>20</v>
      </c>
      <c r="B25" s="111"/>
      <c r="C25" s="111"/>
      <c r="D25" s="59">
        <f>(C7*D7)+(C8*D8)+(C9*D9)+(C10*D10)+(C11*D11)+(C12*D12)+(C13*D13)+(C14*D14)+(C15*D15)+(C16*D16)+(C17*D17)+(C18*D18)+(C19*D19)+(C20*D20)+(C21*D21)+(C22*D22)+(C23*D23)</f>
        <v>31226.943925649997</v>
      </c>
      <c r="E25" s="59">
        <f>(C7*E7)+(C8*E8)+(C9*E9)+(C10*E10)+(C11*E11)+(C12*E12)+(C13*E13)+(C14*E14)+(C15*E15)+(C16*E16)+(C17*E17)+(C18*E18)+(C19*E19)+(C20*E20)+(C21*E21)+(C22*E22)+(C23*E23)</f>
        <v>38413.903041929705</v>
      </c>
      <c r="F25" s="59">
        <f>(C7*F7)+(C8*F8)+(C9*F9)+(C10*F10)+(C11*F11)+(C12*F12)+(C13*F13)+(C14*F14)+(C15*F15)+(C16*F16)+(C17*F17)+(C18*F18)+(C19*F19)+(C20*F20)+(C21*F21)+(C22*F22)+(C23*F23)</f>
        <v>115241.70912578912</v>
      </c>
      <c r="G25" s="59">
        <f>(C7*G7)+(C8*G8)+(C9*G9)+(C10*G10)+(C11*G11)+(C12*G12)+(C13*G13)+(C14*G14)+(C15*G15)+(C16*G16)+(C17*G17)+(C18*G18)+(C19*G19)+(C20*G20)+(C21*G21)+(C22*G22)+(C23*G23)</f>
        <v>192069.51520964853</v>
      </c>
      <c r="H25" s="59">
        <f>(C7*H7)+(C8*H8)+(C9*H9)+(C10*H10)+(C11*H11)+(C12*H12)+(C13*H13)+(C14*H14)+(C15*H15)+(C16*H16)+(C17*H17)+(C18*H18)+(C19*H19)+(C20*H20)+(C21*H21)+(C22*H22)+(C23*H23)</f>
        <v>38413.903041929705</v>
      </c>
    </row>
    <row r="26" spans="1:8" ht="15">
      <c r="A26" s="60"/>
      <c r="B26" s="60"/>
      <c r="C26" s="64">
        <f>VENDA!F30</f>
        <v>422209.49</v>
      </c>
      <c r="D26" s="61"/>
      <c r="E26" s="61"/>
      <c r="F26" s="61"/>
      <c r="G26" s="61"/>
      <c r="H26" s="61"/>
    </row>
    <row r="27" spans="1:8" ht="15">
      <c r="A27" s="106" t="s">
        <v>9</v>
      </c>
      <c r="B27" s="106"/>
      <c r="C27" s="106"/>
      <c r="D27" s="62">
        <f>D25</f>
        <v>31226.943925649997</v>
      </c>
      <c r="E27" s="62">
        <f>D27+E25</f>
        <v>69640.84696757971</v>
      </c>
      <c r="F27" s="62">
        <f>E27+F25</f>
        <v>184882.55609336882</v>
      </c>
      <c r="G27" s="62">
        <f>F27+G25</f>
        <v>376952.07130301732</v>
      </c>
      <c r="H27" s="62">
        <f>C26</f>
        <v>422209.49</v>
      </c>
    </row>
  </sheetData>
  <sheetProtection selectLockedCells="1" selectUnlockedCells="1"/>
  <mergeCells count="6">
    <mergeCell ref="A27:C27"/>
    <mergeCell ref="C1:H1"/>
    <mergeCell ref="C2:H2"/>
    <mergeCell ref="C3:H3"/>
    <mergeCell ref="C4:H4"/>
    <mergeCell ref="A25:C25"/>
  </mergeCells>
  <printOptions horizontalCentered="1"/>
  <pageMargins left="0.78740157480314965" right="0.27559055118110237" top="0.78740157480314965" bottom="0.27559055118110237" header="0" footer="0.19685039370078741"/>
  <pageSetup paperSize="9" scale="88" firstPageNumber="78" fitToHeight="0" orientation="landscape" useFirstPageNumber="1" horizontalDpi="300" verticalDpi="300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VENDA</vt:lpstr>
      <vt:lpstr>BDI</vt:lpstr>
      <vt:lpstr>CRONOGRAMA (10 meses)</vt:lpstr>
      <vt:lpstr>BDI!Area_de_impressao</vt:lpstr>
      <vt:lpstr>'CRONOGRAMA (10 meses)'!Area_de_impressao</vt:lpstr>
      <vt:lpstr>VENDA!Area_de_impressao</vt:lpstr>
      <vt:lpstr>VENDA!Titulos_de_impressao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LUCIANA</cp:lastModifiedBy>
  <cp:revision/>
  <cp:lastPrinted>2021-07-16T16:39:46Z</cp:lastPrinted>
  <dcterms:created xsi:type="dcterms:W3CDTF">2013-03-02T23:35:38Z</dcterms:created>
  <dcterms:modified xsi:type="dcterms:W3CDTF">2022-10-21T13:15:10Z</dcterms:modified>
</cp:coreProperties>
</file>