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árcia Cristina\Desktop\Teletrabalho\Upload site\Novo Site\Licitações e Contratos\"/>
    </mc:Choice>
  </mc:AlternateContent>
  <xr:revisionPtr revIDLastSave="0" documentId="8_{DFBE0FBA-D44F-4C61-9921-38FDCAAF360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ORCAMENTO REFERENCIA" sheetId="1" r:id="rId1"/>
    <sheet name="CRONOGRAMA" sheetId="7" r:id="rId2"/>
    <sheet name="BDI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gGP5nb5MDiBdeHxBIntHfKnfts8w=="/>
    </ext>
  </extLst>
</workbook>
</file>

<file path=xl/calcChain.xml><?xml version="1.0" encoding="utf-8"?>
<calcChain xmlns="http://schemas.openxmlformats.org/spreadsheetml/2006/main">
  <c r="F15" i="1" l="1"/>
  <c r="F14" i="1"/>
  <c r="D10" i="1" l="1"/>
  <c r="F10" i="1" s="1"/>
  <c r="D8" i="1"/>
  <c r="F8" i="1" s="1"/>
  <c r="D9" i="1"/>
  <c r="F9" i="1" s="1"/>
  <c r="C20" i="8" l="1"/>
  <c r="C21" i="8" s="1"/>
  <c r="C14" i="8"/>
  <c r="B19" i="8" s="1"/>
  <c r="C19" i="8" s="1"/>
  <c r="C11" i="8"/>
  <c r="B18" i="8" l="1"/>
  <c r="C18" i="8" s="1"/>
  <c r="G16" i="1"/>
  <c r="G11" i="1"/>
  <c r="G17" i="1"/>
  <c r="G15" i="1" l="1"/>
  <c r="H15" i="1" s="1"/>
  <c r="G9" i="1"/>
  <c r="H9" i="1" s="1"/>
  <c r="G14" i="1"/>
  <c r="H14" i="1" s="1"/>
  <c r="H16" i="1" s="1"/>
  <c r="C9" i="7" s="1"/>
  <c r="E10" i="7" s="1"/>
  <c r="G10" i="1"/>
  <c r="H10" i="1" s="1"/>
  <c r="G8" i="1"/>
  <c r="H8" i="1" s="1"/>
  <c r="G10" i="7"/>
  <c r="H10" i="7" l="1"/>
  <c r="D10" i="7"/>
  <c r="F10" i="7"/>
  <c r="H11" i="1"/>
  <c r="C7" i="7" l="1"/>
  <c r="H17" i="1"/>
  <c r="G8" i="7" l="1"/>
  <c r="G11" i="7" s="1"/>
  <c r="D8" i="7"/>
  <c r="D11" i="7" s="1"/>
  <c r="D12" i="7" s="1"/>
  <c r="E12" i="7" s="1"/>
  <c r="F8" i="7"/>
  <c r="F11" i="7" s="1"/>
  <c r="H8" i="7"/>
  <c r="H11" i="7" s="1"/>
  <c r="E8" i="7"/>
  <c r="E11" i="7" s="1"/>
  <c r="C11" i="7"/>
  <c r="F12" i="7" l="1"/>
  <c r="G12" i="7" s="1"/>
  <c r="H12" i="7" s="1"/>
</calcChain>
</file>

<file path=xl/sharedStrings.xml><?xml version="1.0" encoding="utf-8"?>
<sst xmlns="http://schemas.openxmlformats.org/spreadsheetml/2006/main" count="91" uniqueCount="77">
  <si>
    <t>ENDEREÇO: Rua Direita, 14 - Centro, Diamantina/MG</t>
  </si>
  <si>
    <t>1.1</t>
  </si>
  <si>
    <t>SERVIÇOS TÉCNICOS</t>
  </si>
  <si>
    <t>DESCRIÇÃO DOS SERVIÇOS</t>
  </si>
  <si>
    <t xml:space="preserve">TOTAL </t>
  </si>
  <si>
    <t>REFERÊNCIA PREÇO</t>
  </si>
  <si>
    <t>Item</t>
  </si>
  <si>
    <t>UNID.</t>
  </si>
  <si>
    <t>QUANT.</t>
  </si>
  <si>
    <t>BONIFICAÇÕES E DESPESAS INDIRETAS</t>
  </si>
  <si>
    <t>BDI</t>
  </si>
  <si>
    <t>TOTAL</t>
  </si>
  <si>
    <t>TOTAL ACUMULADO</t>
  </si>
  <si>
    <t>Entrega 01 Levantamento</t>
  </si>
  <si>
    <t>Entrega 02: Estudo Preliminar</t>
  </si>
  <si>
    <t>Entrega 03: Anteprojeto</t>
  </si>
  <si>
    <t>Entrega 04: Projeto Executivo</t>
  </si>
  <si>
    <t>Entrega 05: Entrega Final</t>
  </si>
  <si>
    <t xml:space="preserve">VALOR DA ETAPA </t>
  </si>
  <si>
    <t>2 MESES</t>
  </si>
  <si>
    <t>4 MESES</t>
  </si>
  <si>
    <t>7 MESES</t>
  </si>
  <si>
    <t>10 MESES</t>
  </si>
  <si>
    <t>12 MESES</t>
  </si>
  <si>
    <t>OBJETO: Contratação de serviços de engenharia e arquitetura consultiva de assessoramento e auxílio à fiscalização da elaboração dos Projetos de Arquitetura e Complementares, visando a Restauração Integral e Ampliação do Museu do Diamante/Ibram.</t>
  </si>
  <si>
    <t>ENGENHEIRO CIVIL PLENO- INCLUSIVE COM OS ENCARGOS SOCIAIS - 30 HORAS MENSAIS</t>
  </si>
  <si>
    <t>ARQUITETO SUPERVISOR DE PROJETOS- INCLUSIVE COM OS ENCARGOS SOCIAIS - 30 HORAS MENSAIS</t>
  </si>
  <si>
    <t>TAXA BDI ADOTADA</t>
  </si>
  <si>
    <t>TOTAL DE BDI</t>
  </si>
  <si>
    <t>BDI (denominador)                       (1 - I)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</si>
  <si>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</si>
  <si>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COFINS</t>
  </si>
  <si>
    <t>PIS</t>
  </si>
  <si>
    <t>ISS</t>
  </si>
  <si>
    <t xml:space="preserve">ISS </t>
  </si>
  <si>
    <t>I</t>
  </si>
  <si>
    <t>TRIBUTOS</t>
  </si>
  <si>
    <t>R</t>
  </si>
  <si>
    <t>Risco</t>
  </si>
  <si>
    <t>S+G</t>
  </si>
  <si>
    <t>Seguros+Garantia</t>
  </si>
  <si>
    <t>SEGUROS, GARANTIAS E RISCO</t>
  </si>
  <si>
    <t>DF</t>
  </si>
  <si>
    <t>DESPESAS FINANCEIRAS</t>
  </si>
  <si>
    <t>L</t>
  </si>
  <si>
    <t>LUCRO</t>
  </si>
  <si>
    <t>AC</t>
  </si>
  <si>
    <t>ADMINISTRAÇÃO CENTRAL</t>
  </si>
  <si>
    <t>TAXA</t>
  </si>
  <si>
    <t>SIGLA</t>
  </si>
  <si>
    <t>DESCRIÇÃO</t>
  </si>
  <si>
    <t>PLANILHA – BENEFÍCIOS DE DESPESAS INDIRETAS (BDI)</t>
  </si>
  <si>
    <t>Elaboração: Rafaela Alves Felício - SIAPE 1919475</t>
  </si>
  <si>
    <t>Referência: Reproduzido de PREÇOS SETOP - REGIÃO JEQUITINHONHA -  C/ DESONERAÇÃO/ Outubro/21,  apresentado pela SEINFRA/MG</t>
  </si>
  <si>
    <t>1.2</t>
  </si>
  <si>
    <t>1.3</t>
  </si>
  <si>
    <t>BONIFICAÇÕES E DESPESAS INDIRETAS - BDI</t>
  </si>
  <si>
    <t>h</t>
  </si>
  <si>
    <t>VALOR UNIT.</t>
  </si>
  <si>
    <t>SUBTOTAL</t>
  </si>
  <si>
    <t>ENGENHEIRO ELETRICISTA - INCLUSIVE COM OS ENCARGOS SOCIAIS - 30 HORAS MENSAIS</t>
  </si>
  <si>
    <t>TOTAL COM BDI</t>
  </si>
  <si>
    <t>TOTAL+BDI</t>
  </si>
  <si>
    <t>ORÇAMENTO DE REFERÊNCIA</t>
  </si>
  <si>
    <t>CRONOGRAMA FÍSICO-FINANCEIRO</t>
  </si>
  <si>
    <t>SINAPI MG 08-21: 90778_NÃO DESONERADO</t>
  </si>
  <si>
    <t>SINAPI MG 08-21: 91677_NÃO DESONERADO</t>
  </si>
  <si>
    <t>SINAPI MG 08-21: 90770_NÃO DESONERADO</t>
  </si>
  <si>
    <t>Preço de referência: SINAPI e  PREÇOS SETOP - REGIÃO JEQUITINHONHA -  C/ DESONERAÇÃO, apresentado pela SEINFRA/MG</t>
  </si>
  <si>
    <t>RRT junto ao CAU</t>
  </si>
  <si>
    <t>https://caudf.gov.br/anuidades2021/</t>
  </si>
  <si>
    <t>ART junto ao CREA</t>
  </si>
  <si>
    <t>DESPESAS DIRETAS</t>
  </si>
  <si>
    <t>2.1</t>
  </si>
  <si>
    <t>2.2</t>
  </si>
  <si>
    <t>http://www.crea-mg.org.br/sites/default/files/Documentos/comunicado-011-daa2021-anexo-ii-i.s.-no-004-daa2021-valores-de-anuidades-servicos-e-multas-de-2022.pdf</t>
  </si>
  <si>
    <t>SUBTOTAL+BDI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</si>
</sst>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"/>
    <numFmt numFmtId="166" formatCode="[$R$ -416]#,##0.00"/>
    <numFmt numFmtId="167" formatCode="0.0000"/>
    <numFmt numFmtId="168" formatCode="\ #,##0.00\ ;\-#,##0.00\ ;\-00\ ;\ @\ "/>
    <numFmt numFmtId="169" formatCode="&quot;R$&quot;#,##0.00"/>
    <numFmt numFmtId="170" formatCode="_-[$R$-416]\ * #,##0.00_-;\-[$R$-416]\ * #,##0.00_-;_-[$R$-416]\ * &quot;-&quot;??_-;_-@_-"/>
  </numFmts>
  <fonts count="30" x14ac:knownFonts="1">
    <font>
      <sz val="10"/>
      <color rgb="FF000000"/>
      <name val="Times New Roman"/>
    </font>
    <font>
      <sz val="10"/>
      <name val="Times New Roman"/>
      <family val="1"/>
    </font>
    <font>
      <b/>
      <sz val="14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D9D9D9"/>
      </patternFill>
    </fill>
    <fill>
      <patternFill patternType="solid">
        <fgColor rgb="FF808080"/>
        <bgColor rgb="FF969696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6" fillId="2" borderId="2">
      <alignment horizontal="left" vertical="top" wrapText="1"/>
    </xf>
    <xf numFmtId="9" fontId="9" fillId="0" borderId="0" applyFont="0" applyFill="0" applyBorder="0" applyAlignment="0" applyProtection="0"/>
    <xf numFmtId="0" fontId="10" fillId="0" borderId="0"/>
    <xf numFmtId="168" fontId="11" fillId="0" borderId="0" applyBorder="0" applyProtection="0"/>
    <xf numFmtId="164" fontId="29" fillId="0" borderId="0" applyFont="0" applyFill="0" applyBorder="0" applyAlignment="0" applyProtection="0"/>
  </cellStyleXfs>
  <cellXfs count="128"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10" fillId="0" borderId="0" xfId="3"/>
    <xf numFmtId="10" fontId="5" fillId="8" borderId="5" xfId="4" applyNumberFormat="1" applyFont="1" applyFill="1" applyBorder="1" applyAlignment="1" applyProtection="1">
      <alignment horizontal="center" vertical="center"/>
    </xf>
    <xf numFmtId="0" fontId="5" fillId="8" borderId="5" xfId="4" applyNumberFormat="1" applyFont="1" applyFill="1" applyBorder="1" applyAlignment="1" applyProtection="1">
      <alignment horizontal="left" vertical="center" wrapText="1"/>
    </xf>
    <xf numFmtId="10" fontId="5" fillId="0" borderId="5" xfId="4" applyNumberFormat="1" applyFont="1" applyBorder="1" applyAlignment="1">
      <alignment horizontal="center" vertical="center" wrapText="1"/>
    </xf>
    <xf numFmtId="167" fontId="4" fillId="0" borderId="5" xfId="4" applyNumberFormat="1" applyFont="1" applyBorder="1" applyAlignment="1" applyProtection="1">
      <alignment horizontal="right" vertical="center" wrapText="1"/>
    </xf>
    <xf numFmtId="0" fontId="5" fillId="0" borderId="5" xfId="4" applyNumberFormat="1" applyFont="1" applyBorder="1" applyAlignment="1" applyProtection="1">
      <alignment horizontal="left" vertical="center" wrapText="1"/>
    </xf>
    <xf numFmtId="10" fontId="4" fillId="0" borderId="5" xfId="4" applyNumberFormat="1" applyFont="1" applyBorder="1" applyAlignment="1">
      <alignment horizontal="center" vertical="center" wrapText="1"/>
    </xf>
    <xf numFmtId="0" fontId="4" fillId="0" borderId="5" xfId="4" applyNumberFormat="1" applyFont="1" applyBorder="1" applyAlignment="1" applyProtection="1">
      <alignment horizontal="center" vertical="center" wrapText="1"/>
    </xf>
    <xf numFmtId="0" fontId="4" fillId="0" borderId="5" xfId="4" applyNumberFormat="1" applyFont="1" applyBorder="1" applyAlignment="1" applyProtection="1">
      <alignment horizontal="left" vertical="center" wrapText="1"/>
    </xf>
    <xf numFmtId="10" fontId="4" fillId="0" borderId="5" xfId="4" applyNumberFormat="1" applyFont="1" applyFill="1" applyBorder="1" applyAlignment="1">
      <alignment horizontal="center" vertical="center" wrapText="1"/>
    </xf>
    <xf numFmtId="0" fontId="5" fillId="0" borderId="5" xfId="4" applyNumberFormat="1" applyFont="1" applyBorder="1" applyAlignment="1" applyProtection="1">
      <alignment horizontal="center" vertical="center" wrapText="1"/>
    </xf>
    <xf numFmtId="10" fontId="5" fillId="0" borderId="5" xfId="4" applyNumberFormat="1" applyFont="1" applyBorder="1" applyAlignment="1" applyProtection="1">
      <alignment horizontal="center" vertical="center" wrapText="1"/>
    </xf>
    <xf numFmtId="0" fontId="11" fillId="0" borderId="0" xfId="3" applyFont="1"/>
    <xf numFmtId="0" fontId="21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vertical="top" wrapText="1"/>
    </xf>
    <xf numFmtId="166" fontId="7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right" vertical="top"/>
    </xf>
    <xf numFmtId="167" fontId="4" fillId="0" borderId="5" xfId="4" applyNumberFormat="1" applyFont="1" applyFill="1" applyBorder="1" applyAlignment="1" applyProtection="1">
      <alignment horizontal="right" vertical="center" wrapText="1"/>
    </xf>
    <xf numFmtId="1" fontId="20" fillId="0" borderId="4" xfId="0" applyNumberFormat="1" applyFont="1" applyBorder="1" applyAlignment="1">
      <alignment horizontal="center" shrinkToFit="1"/>
    </xf>
    <xf numFmtId="0" fontId="1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shrinkToFit="1"/>
    </xf>
    <xf numFmtId="0" fontId="18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26" fillId="6" borderId="5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wrapText="1"/>
    </xf>
    <xf numFmtId="44" fontId="20" fillId="3" borderId="5" xfId="0" applyNumberFormat="1" applyFont="1" applyFill="1" applyBorder="1" applyAlignment="1">
      <alignment horizontal="left" wrapText="1"/>
    </xf>
    <xf numFmtId="9" fontId="20" fillId="3" borderId="5" xfId="2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center" wrapText="1"/>
    </xf>
    <xf numFmtId="0" fontId="18" fillId="3" borderId="5" xfId="0" applyFont="1" applyFill="1" applyBorder="1" applyAlignment="1">
      <alignment horizontal="center" wrapText="1"/>
    </xf>
    <xf numFmtId="0" fontId="18" fillId="4" borderId="5" xfId="0" applyFont="1" applyFill="1" applyBorder="1" applyAlignment="1">
      <alignment horizontal="center" wrapText="1"/>
    </xf>
    <xf numFmtId="0" fontId="18" fillId="4" borderId="5" xfId="0" applyFont="1" applyFill="1" applyBorder="1" applyAlignment="1">
      <alignment horizontal="left" vertical="top" wrapText="1"/>
    </xf>
    <xf numFmtId="0" fontId="23" fillId="4" borderId="5" xfId="0" applyFont="1" applyFill="1" applyBorder="1" applyAlignment="1">
      <alignment horizontal="center" vertical="top" wrapText="1"/>
    </xf>
    <xf numFmtId="44" fontId="20" fillId="0" borderId="5" xfId="0" applyNumberFormat="1" applyFont="1" applyBorder="1" applyAlignment="1">
      <alignment horizontal="left" wrapText="1"/>
    </xf>
    <xf numFmtId="44" fontId="20" fillId="7" borderId="5" xfId="0" applyNumberFormat="1" applyFont="1" applyFill="1" applyBorder="1" applyAlignment="1">
      <alignment horizontal="center" wrapText="1"/>
    </xf>
    <xf numFmtId="44" fontId="7" fillId="0" borderId="5" xfId="0" applyNumberFormat="1" applyFont="1" applyBorder="1" applyAlignment="1">
      <alignment horizontal="center" wrapText="1"/>
    </xf>
    <xf numFmtId="0" fontId="28" fillId="2" borderId="5" xfId="0" applyFont="1" applyFill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shrinkToFit="1"/>
    </xf>
    <xf numFmtId="1" fontId="23" fillId="0" borderId="4" xfId="0" applyNumberFormat="1" applyFont="1" applyBorder="1" applyAlignment="1">
      <alignment horizontal="center" wrapText="1"/>
    </xf>
    <xf numFmtId="1" fontId="20" fillId="3" borderId="5" xfId="0" applyNumberFormat="1" applyFont="1" applyFill="1" applyBorder="1" applyAlignment="1">
      <alignment horizontal="center" shrinkToFit="1"/>
    </xf>
    <xf numFmtId="9" fontId="20" fillId="3" borderId="5" xfId="2" applyFont="1" applyFill="1" applyBorder="1" applyAlignment="1">
      <alignment horizontal="center" wrapText="1"/>
    </xf>
    <xf numFmtId="14" fontId="27" fillId="0" borderId="5" xfId="0" applyNumberFormat="1" applyFont="1" applyBorder="1" applyAlignment="1">
      <alignment horizontal="right"/>
    </xf>
    <xf numFmtId="1" fontId="7" fillId="0" borderId="4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166" fontId="7" fillId="0" borderId="5" xfId="0" applyNumberFormat="1" applyFont="1" applyBorder="1" applyAlignment="1">
      <alignment horizontal="center" vertical="center" shrinkToFit="1"/>
    </xf>
    <xf numFmtId="1" fontId="23" fillId="0" borderId="1" xfId="0" applyNumberFormat="1" applyFont="1" applyBorder="1" applyAlignment="1">
      <alignment horizontal="center" wrapText="1"/>
    </xf>
    <xf numFmtId="166" fontId="7" fillId="0" borderId="12" xfId="0" applyNumberFormat="1" applyFont="1" applyBorder="1" applyAlignment="1">
      <alignment horizontal="center" vertical="center" shrinkToFit="1"/>
    </xf>
    <xf numFmtId="166" fontId="7" fillId="0" borderId="13" xfId="0" applyNumberFormat="1" applyFont="1" applyBorder="1" applyAlignment="1">
      <alignment horizontal="center" vertical="center" shrinkToFit="1"/>
    </xf>
    <xf numFmtId="10" fontId="18" fillId="2" borderId="14" xfId="2" applyNumberFormat="1" applyFont="1" applyFill="1" applyBorder="1" applyAlignment="1">
      <alignment horizontal="center" vertical="top" wrapText="1"/>
    </xf>
    <xf numFmtId="166" fontId="18" fillId="2" borderId="14" xfId="0" applyNumberFormat="1" applyFont="1" applyFill="1" applyBorder="1" applyAlignment="1">
      <alignment horizontal="left" vertical="top" wrapText="1"/>
    </xf>
    <xf numFmtId="166" fontId="7" fillId="0" borderId="5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169" fontId="0" fillId="0" borderId="0" xfId="0" applyNumberFormat="1" applyFont="1" applyAlignment="1">
      <alignment horizontal="left" vertical="top"/>
    </xf>
    <xf numFmtId="8" fontId="18" fillId="2" borderId="15" xfId="0" applyNumberFormat="1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166" fontId="7" fillId="0" borderId="14" xfId="0" applyNumberFormat="1" applyFont="1" applyBorder="1" applyAlignment="1">
      <alignment horizontal="center" vertical="center" shrinkToFit="1"/>
    </xf>
    <xf numFmtId="166" fontId="7" fillId="0" borderId="13" xfId="0" applyNumberFormat="1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top" wrapText="1"/>
    </xf>
    <xf numFmtId="0" fontId="18" fillId="2" borderId="15" xfId="0" applyFont="1" applyFill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wrapText="1"/>
    </xf>
    <xf numFmtId="170" fontId="7" fillId="0" borderId="13" xfId="5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wrapText="1"/>
    </xf>
    <xf numFmtId="1" fontId="7" fillId="0" borderId="6" xfId="0" applyNumberFormat="1" applyFont="1" applyBorder="1" applyAlignment="1">
      <alignment horizontal="center" vertical="center" wrapText="1"/>
    </xf>
    <xf numFmtId="10" fontId="20" fillId="0" borderId="5" xfId="2" applyNumberFormat="1" applyFont="1" applyBorder="1" applyAlignment="1">
      <alignment horizontal="center" vertical="center" shrinkToFit="1"/>
    </xf>
    <xf numFmtId="166" fontId="20" fillId="0" borderId="5" xfId="0" applyNumberFormat="1" applyFont="1" applyBorder="1" applyAlignment="1">
      <alignment horizontal="center" vertical="center" shrinkToFit="1"/>
    </xf>
    <xf numFmtId="1" fontId="23" fillId="0" borderId="12" xfId="0" applyNumberFormat="1" applyFont="1" applyBorder="1" applyAlignment="1">
      <alignment horizontal="center" wrapText="1"/>
    </xf>
    <xf numFmtId="0" fontId="23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166" fontId="7" fillId="0" borderId="19" xfId="0" applyNumberFormat="1" applyFont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18" fillId="0" borderId="16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17" xfId="0" applyFont="1" applyBorder="1" applyAlignment="1">
      <alignment horizontal="right" vertical="top" wrapText="1"/>
    </xf>
    <xf numFmtId="0" fontId="18" fillId="0" borderId="5" xfId="0" applyFont="1" applyBorder="1" applyAlignment="1">
      <alignment horizontal="right" vertical="top" wrapText="1"/>
    </xf>
    <xf numFmtId="0" fontId="21" fillId="0" borderId="10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0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/>
    </xf>
    <xf numFmtId="0" fontId="18" fillId="5" borderId="5" xfId="0" applyFont="1" applyFill="1" applyBorder="1" applyAlignment="1">
      <alignment horizontal="right" vertical="center" wrapText="1"/>
    </xf>
    <xf numFmtId="165" fontId="20" fillId="0" borderId="5" xfId="0" applyNumberFormat="1" applyFont="1" applyBorder="1" applyAlignment="1">
      <alignment horizontal="left" vertical="center" shrinkToFit="1"/>
    </xf>
    <xf numFmtId="0" fontId="5" fillId="9" borderId="5" xfId="4" applyNumberFormat="1" applyFont="1" applyFill="1" applyBorder="1" applyAlignment="1" applyProtection="1">
      <alignment horizontal="center" vertical="center" wrapText="1"/>
    </xf>
    <xf numFmtId="0" fontId="15" fillId="0" borderId="5" xfId="4" applyNumberFormat="1" applyFont="1" applyFill="1" applyBorder="1" applyAlignment="1" applyProtection="1">
      <alignment horizontal="left" vertical="center" wrapText="1"/>
    </xf>
    <xf numFmtId="0" fontId="14" fillId="0" borderId="5" xfId="3" applyFont="1" applyBorder="1" applyAlignment="1">
      <alignment horizontal="center" vertical="center"/>
    </xf>
    <xf numFmtId="0" fontId="13" fillId="0" borderId="5" xfId="4" applyNumberFormat="1" applyFont="1" applyBorder="1" applyAlignment="1" applyProtection="1">
      <alignment horizontal="left" vertical="center" wrapText="1"/>
    </xf>
    <xf numFmtId="0" fontId="5" fillId="0" borderId="5" xfId="4" applyNumberFormat="1" applyFont="1" applyBorder="1" applyAlignment="1" applyProtection="1">
      <alignment horizontal="left" vertical="center" wrapText="1"/>
    </xf>
    <xf numFmtId="0" fontId="4" fillId="0" borderId="5" xfId="4" applyNumberFormat="1" applyFont="1" applyBorder="1" applyAlignment="1" applyProtection="1">
      <alignment horizontal="left" vertical="center"/>
    </xf>
    <xf numFmtId="0" fontId="5" fillId="0" borderId="5" xfId="4" applyNumberFormat="1" applyFont="1" applyBorder="1" applyAlignment="1" applyProtection="1">
      <alignment horizontal="center" vertical="center"/>
    </xf>
  </cellXfs>
  <cellStyles count="6">
    <cellStyle name="Estilo 1" xfId="1" xr:uid="{00000000-0005-0000-0000-000000000000}"/>
    <cellStyle name="Moeda" xfId="5" builtinId="4"/>
    <cellStyle name="Normal" xfId="0" builtinId="0"/>
    <cellStyle name="Normal 2" xfId="3" xr:uid="{00000000-0005-0000-0000-000003000000}"/>
    <cellStyle name="Porcentagem" xfId="2" builtinId="5"/>
    <cellStyle name="Texto Explicativo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1758315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0"/>
          <a:ext cx="878776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129541</xdr:rowOff>
    </xdr:from>
    <xdr:to>
      <xdr:col>7</xdr:col>
      <xdr:colOff>789668</xdr:colOff>
      <xdr:row>0</xdr:row>
      <xdr:rowOff>960121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1"/>
          <a:ext cx="7419068" cy="830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209550</xdr:rowOff>
    </xdr:from>
    <xdr:ext cx="3998940" cy="323850"/>
    <xdr:pic>
      <xdr:nvPicPr>
        <xdr:cNvPr id="2" name="Imagem 1" descr="https://www.museus.gov.br/wp-content/uploads/2019/01/Museu-Regional-S%C3%A3o-Jo%C3%A3o-del-Rei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99894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414131</xdr:colOff>
      <xdr:row>0</xdr:row>
      <xdr:rowOff>0</xdr:rowOff>
    </xdr:from>
    <xdr:to>
      <xdr:col>15</xdr:col>
      <xdr:colOff>33129</xdr:colOff>
      <xdr:row>24</xdr:row>
      <xdr:rowOff>58909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15" t="14490" r="31732" b="15784"/>
        <a:stretch/>
      </xdr:blipFill>
      <xdr:spPr>
        <a:xfrm>
          <a:off x="4936435" y="0"/>
          <a:ext cx="5980042" cy="643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zoomScaleNormal="100" workbookViewId="0">
      <selection activeCell="I24" sqref="I24"/>
    </sheetView>
  </sheetViews>
  <sheetFormatPr defaultColWidth="14.5" defaultRowHeight="15" customHeight="1" x14ac:dyDescent="0.2"/>
  <cols>
    <col min="1" max="1" width="7" bestFit="1" customWidth="1"/>
    <col min="2" max="2" width="55.6640625" bestFit="1" customWidth="1"/>
    <col min="3" max="3" width="6.33203125" bestFit="1" customWidth="1"/>
    <col min="4" max="4" width="7.33203125" bestFit="1" customWidth="1"/>
    <col min="5" max="5" width="11.33203125" bestFit="1" customWidth="1"/>
    <col min="6" max="6" width="14.5" bestFit="1" customWidth="1"/>
    <col min="7" max="7" width="13.33203125" customWidth="1"/>
    <col min="8" max="8" width="14.5" bestFit="1" customWidth="1"/>
    <col min="9" max="9" width="53.83203125" customWidth="1"/>
    <col min="10" max="26" width="8.6640625" customWidth="1"/>
  </cols>
  <sheetData>
    <row r="1" spans="1:9" ht="76.5" customHeight="1" x14ac:dyDescent="0.2">
      <c r="A1" s="98"/>
      <c r="B1" s="92"/>
      <c r="C1" s="92"/>
      <c r="D1" s="92"/>
      <c r="E1" s="92"/>
      <c r="F1" s="92"/>
      <c r="G1" s="92"/>
      <c r="H1" s="92"/>
      <c r="I1" s="94"/>
    </row>
    <row r="2" spans="1:9" ht="21" customHeight="1" x14ac:dyDescent="0.2">
      <c r="A2" s="99" t="s">
        <v>63</v>
      </c>
      <c r="B2" s="92"/>
      <c r="C2" s="92"/>
      <c r="D2" s="92"/>
      <c r="E2" s="92"/>
      <c r="F2" s="92"/>
      <c r="G2" s="92"/>
      <c r="H2" s="92"/>
      <c r="I2" s="94"/>
    </row>
    <row r="3" spans="1:9" ht="26.25" customHeight="1" x14ac:dyDescent="0.2">
      <c r="A3" s="100" t="s">
        <v>24</v>
      </c>
      <c r="B3" s="101"/>
      <c r="C3" s="101"/>
      <c r="D3" s="101"/>
      <c r="E3" s="101"/>
      <c r="F3" s="101"/>
      <c r="G3" s="101"/>
      <c r="H3" s="101"/>
      <c r="I3" s="102"/>
    </row>
    <row r="4" spans="1:9" ht="14.25" customHeight="1" x14ac:dyDescent="0.2">
      <c r="A4" s="103" t="s">
        <v>0</v>
      </c>
      <c r="B4" s="92"/>
      <c r="C4" s="92"/>
      <c r="D4" s="92"/>
      <c r="E4" s="92"/>
      <c r="F4" s="92"/>
      <c r="G4" s="92"/>
      <c r="H4" s="92"/>
      <c r="I4" s="94"/>
    </row>
    <row r="5" spans="1:9" ht="14.25" customHeight="1" x14ac:dyDescent="0.2">
      <c r="A5" s="104"/>
      <c r="B5" s="92"/>
      <c r="C5" s="92"/>
      <c r="D5" s="92"/>
      <c r="E5" s="92"/>
      <c r="F5" s="92"/>
      <c r="G5" s="92"/>
      <c r="H5" s="92"/>
      <c r="I5" s="94"/>
    </row>
    <row r="6" spans="1:9" ht="24" customHeight="1" x14ac:dyDescent="0.2">
      <c r="A6" s="16" t="s">
        <v>6</v>
      </c>
      <c r="B6" s="22"/>
      <c r="C6" s="16" t="s">
        <v>7</v>
      </c>
      <c r="D6" s="16" t="s">
        <v>8</v>
      </c>
      <c r="E6" s="16" t="s">
        <v>58</v>
      </c>
      <c r="F6" s="16" t="s">
        <v>59</v>
      </c>
      <c r="G6" s="16" t="s">
        <v>10</v>
      </c>
      <c r="H6" s="17" t="s">
        <v>61</v>
      </c>
      <c r="I6" s="16" t="s">
        <v>5</v>
      </c>
    </row>
    <row r="7" spans="1:9" ht="14.25" customHeight="1" x14ac:dyDescent="0.2">
      <c r="A7" s="25">
        <v>1</v>
      </c>
      <c r="B7" s="18" t="s">
        <v>2</v>
      </c>
      <c r="C7" s="19"/>
      <c r="D7" s="19"/>
      <c r="E7" s="19"/>
      <c r="F7" s="19"/>
      <c r="G7" s="55"/>
      <c r="H7" s="55"/>
      <c r="I7" s="19"/>
    </row>
    <row r="8" spans="1:9" ht="25.5" x14ac:dyDescent="0.2">
      <c r="A8" s="48" t="s">
        <v>1</v>
      </c>
      <c r="B8" s="20" t="s">
        <v>26</v>
      </c>
      <c r="C8" s="73" t="s">
        <v>57</v>
      </c>
      <c r="D8" s="52">
        <f>30*12</f>
        <v>360</v>
      </c>
      <c r="E8" s="21">
        <v>134.37</v>
      </c>
      <c r="F8" s="53">
        <f>D8*E8</f>
        <v>48373.200000000004</v>
      </c>
      <c r="G8" s="56">
        <f>F8*$G$17</f>
        <v>10453.448519999998</v>
      </c>
      <c r="H8" s="56">
        <f>F8+G8</f>
        <v>58826.648520000002</v>
      </c>
      <c r="I8" s="87" t="s">
        <v>67</v>
      </c>
    </row>
    <row r="9" spans="1:9" ht="25.5" x14ac:dyDescent="0.2">
      <c r="A9" s="47" t="s">
        <v>54</v>
      </c>
      <c r="B9" s="75" t="s">
        <v>25</v>
      </c>
      <c r="C9" s="73" t="s">
        <v>57</v>
      </c>
      <c r="D9" s="78">
        <f>30*12</f>
        <v>360</v>
      </c>
      <c r="E9" s="63">
        <v>111.33</v>
      </c>
      <c r="F9" s="58">
        <f>D9*E9</f>
        <v>40078.800000000003</v>
      </c>
      <c r="G9" s="56">
        <f>F9*$G$17</f>
        <v>8661.0286799999994</v>
      </c>
      <c r="H9" s="56">
        <f t="shared" ref="H9:H10" si="0">F9+G9</f>
        <v>48739.828680000006</v>
      </c>
      <c r="I9" s="87" t="s">
        <v>65</v>
      </c>
    </row>
    <row r="10" spans="1:9" ht="25.5" x14ac:dyDescent="0.2">
      <c r="A10" s="57" t="s">
        <v>55</v>
      </c>
      <c r="B10" s="67" t="s">
        <v>60</v>
      </c>
      <c r="C10" s="74" t="s">
        <v>57</v>
      </c>
      <c r="D10" s="72">
        <f>30*12</f>
        <v>360</v>
      </c>
      <c r="E10" s="62">
        <v>99.6</v>
      </c>
      <c r="F10" s="56">
        <f>D10*E10</f>
        <v>35856</v>
      </c>
      <c r="G10" s="56">
        <f>F10*$G$17</f>
        <v>7748.4815999999983</v>
      </c>
      <c r="H10" s="59">
        <f t="shared" si="0"/>
        <v>43604.481599999999</v>
      </c>
      <c r="I10" s="87" t="s">
        <v>66</v>
      </c>
    </row>
    <row r="11" spans="1:9" ht="12.75" customHeight="1" x14ac:dyDescent="0.2">
      <c r="A11" s="105" t="s">
        <v>76</v>
      </c>
      <c r="B11" s="106"/>
      <c r="C11" s="106"/>
      <c r="D11" s="106"/>
      <c r="E11" s="106"/>
      <c r="F11" s="107"/>
      <c r="G11" s="79">
        <f>BDI!C21</f>
        <v>0.21609999999999996</v>
      </c>
      <c r="H11" s="80">
        <f>H8+H9+H10</f>
        <v>151170.95880000002</v>
      </c>
      <c r="I11" s="87"/>
    </row>
    <row r="12" spans="1:9" ht="12.75" x14ac:dyDescent="0.2">
      <c r="A12" s="57"/>
      <c r="B12" s="67"/>
      <c r="C12" s="73"/>
      <c r="D12" s="72"/>
      <c r="E12" s="62"/>
      <c r="F12" s="56"/>
      <c r="G12" s="68"/>
      <c r="H12" s="68"/>
      <c r="I12" s="88"/>
    </row>
    <row r="13" spans="1:9" ht="12.75" x14ac:dyDescent="0.2">
      <c r="A13" s="77">
        <v>2</v>
      </c>
      <c r="B13" s="66" t="s">
        <v>72</v>
      </c>
      <c r="C13" s="73"/>
      <c r="D13" s="72"/>
      <c r="E13" s="62"/>
      <c r="F13" s="56"/>
      <c r="G13" s="68"/>
      <c r="H13" s="68"/>
      <c r="I13" s="89"/>
    </row>
    <row r="14" spans="1:9" ht="12.75" x14ac:dyDescent="0.2">
      <c r="A14" s="57" t="s">
        <v>73</v>
      </c>
      <c r="B14" s="75" t="s">
        <v>69</v>
      </c>
      <c r="C14" s="73" t="s">
        <v>7</v>
      </c>
      <c r="D14" s="74">
        <v>1</v>
      </c>
      <c r="E14" s="76">
        <v>108.69</v>
      </c>
      <c r="F14" s="56">
        <f>D14*E14</f>
        <v>108.69</v>
      </c>
      <c r="G14" s="68">
        <f>F14*G17</f>
        <v>23.487908999999995</v>
      </c>
      <c r="H14" s="68">
        <f>F14+G14</f>
        <v>132.177909</v>
      </c>
      <c r="I14" s="90" t="s">
        <v>70</v>
      </c>
    </row>
    <row r="15" spans="1:9" ht="45.75" customHeight="1" x14ac:dyDescent="0.2">
      <c r="A15" s="81" t="s">
        <v>74</v>
      </c>
      <c r="B15" s="82" t="s">
        <v>71</v>
      </c>
      <c r="C15" s="83" t="s">
        <v>7</v>
      </c>
      <c r="D15" s="83">
        <v>2</v>
      </c>
      <c r="E15" s="69">
        <v>233.94</v>
      </c>
      <c r="F15" s="59">
        <f>D15*E15</f>
        <v>467.88</v>
      </c>
      <c r="G15" s="84">
        <f>F15*G17</f>
        <v>101.10886799999997</v>
      </c>
      <c r="H15" s="68">
        <f>F15+G15</f>
        <v>568.98886799999991</v>
      </c>
      <c r="I15" s="89" t="s">
        <v>75</v>
      </c>
    </row>
    <row r="16" spans="1:9" ht="12.75" x14ac:dyDescent="0.2">
      <c r="A16" s="108" t="s">
        <v>76</v>
      </c>
      <c r="B16" s="108"/>
      <c r="C16" s="108"/>
      <c r="D16" s="108"/>
      <c r="E16" s="108"/>
      <c r="F16" s="108"/>
      <c r="G16" s="79">
        <f>BDI!C21</f>
        <v>0.21609999999999996</v>
      </c>
      <c r="H16" s="80">
        <f>H14+H15</f>
        <v>701.16677699999991</v>
      </c>
      <c r="I16" s="86"/>
    </row>
    <row r="17" spans="1:9" ht="13.5" customHeight="1" x14ac:dyDescent="0.2">
      <c r="A17" s="85" t="s">
        <v>4</v>
      </c>
      <c r="B17" s="70"/>
      <c r="C17" s="70"/>
      <c r="D17" s="70"/>
      <c r="E17" s="71"/>
      <c r="F17" s="65" t="s">
        <v>62</v>
      </c>
      <c r="G17" s="60">
        <f>BDI!C21</f>
        <v>0.21609999999999996</v>
      </c>
      <c r="H17" s="61">
        <f>TRUNC(H11+H16,2)</f>
        <v>151872.12</v>
      </c>
      <c r="I17" s="54"/>
    </row>
    <row r="18" spans="1:9" ht="12.75" x14ac:dyDescent="0.2">
      <c r="A18" s="91" t="s">
        <v>68</v>
      </c>
      <c r="B18" s="92"/>
      <c r="C18" s="92"/>
      <c r="D18" s="92"/>
      <c r="E18" s="93"/>
      <c r="F18" s="93"/>
      <c r="G18" s="93"/>
      <c r="H18" s="93"/>
      <c r="I18" s="94"/>
    </row>
    <row r="19" spans="1:9" ht="12.75" x14ac:dyDescent="0.2">
      <c r="A19" s="95" t="s">
        <v>52</v>
      </c>
      <c r="B19" s="96"/>
      <c r="C19" s="96"/>
      <c r="D19" s="96"/>
      <c r="E19" s="96"/>
      <c r="F19" s="96"/>
      <c r="G19" s="96"/>
      <c r="H19" s="97"/>
      <c r="I19" s="23">
        <v>44642</v>
      </c>
    </row>
    <row r="20" spans="1:9" ht="14.25" customHeight="1" x14ac:dyDescent="0.2"/>
    <row r="21" spans="1:9" ht="15.75" customHeight="1" x14ac:dyDescent="0.2">
      <c r="I21" s="1"/>
    </row>
    <row r="22" spans="1:9" ht="15.75" customHeight="1" x14ac:dyDescent="0.2">
      <c r="I22" s="1"/>
    </row>
    <row r="23" spans="1:9" ht="15.75" customHeight="1" x14ac:dyDescent="0.2">
      <c r="F23" s="64"/>
      <c r="I23" s="1"/>
    </row>
    <row r="24" spans="1:9" ht="15.75" customHeight="1" x14ac:dyDescent="0.2"/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9">
    <mergeCell ref="A18:I18"/>
    <mergeCell ref="A19:H19"/>
    <mergeCell ref="A1:I1"/>
    <mergeCell ref="A2:I2"/>
    <mergeCell ref="A3:I3"/>
    <mergeCell ref="A4:I4"/>
    <mergeCell ref="A5:I5"/>
    <mergeCell ref="A11:F11"/>
    <mergeCell ref="A16:F1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2"/>
  <sheetViews>
    <sheetView tabSelected="1" workbookViewId="0">
      <selection activeCell="J18" sqref="J18"/>
    </sheetView>
  </sheetViews>
  <sheetFormatPr defaultColWidth="14.5" defaultRowHeight="15" customHeight="1" x14ac:dyDescent="0.2"/>
  <cols>
    <col min="1" max="1" width="5.5" bestFit="1" customWidth="1"/>
    <col min="2" max="2" width="36.1640625" bestFit="1" customWidth="1"/>
    <col min="3" max="3" width="15.5" customWidth="1"/>
    <col min="4" max="4" width="13" bestFit="1" customWidth="1"/>
    <col min="5" max="5" width="15.83203125" bestFit="1" customWidth="1"/>
    <col min="6" max="6" width="14.33203125" bestFit="1" customWidth="1"/>
    <col min="7" max="7" width="15.6640625" bestFit="1" customWidth="1"/>
    <col min="8" max="8" width="15.5" bestFit="1" customWidth="1"/>
    <col min="9" max="25" width="8.6640625" customWidth="1"/>
  </cols>
  <sheetData>
    <row r="1" spans="1:8" ht="76.5" customHeight="1" x14ac:dyDescent="0.2">
      <c r="A1" s="112"/>
      <c r="B1" s="113"/>
      <c r="C1" s="113"/>
      <c r="D1" s="113"/>
      <c r="E1" s="113"/>
      <c r="F1" s="113"/>
      <c r="G1" s="113"/>
      <c r="H1" s="113"/>
    </row>
    <row r="2" spans="1:8" ht="21" customHeight="1" x14ac:dyDescent="0.2">
      <c r="A2" s="114" t="s">
        <v>64</v>
      </c>
      <c r="B2" s="113"/>
      <c r="C2" s="113"/>
      <c r="D2" s="113"/>
      <c r="E2" s="113"/>
      <c r="F2" s="113"/>
      <c r="G2" s="113"/>
      <c r="H2" s="113"/>
    </row>
    <row r="3" spans="1:8" ht="27.75" customHeight="1" x14ac:dyDescent="0.2">
      <c r="A3" s="115" t="s">
        <v>24</v>
      </c>
      <c r="B3" s="116"/>
      <c r="C3" s="116"/>
      <c r="D3" s="116"/>
      <c r="E3" s="116"/>
      <c r="F3" s="116"/>
      <c r="G3" s="116"/>
      <c r="H3" s="116"/>
    </row>
    <row r="4" spans="1:8" ht="14.25" customHeight="1" x14ac:dyDescent="0.2">
      <c r="A4" s="117" t="s">
        <v>0</v>
      </c>
      <c r="B4" s="118"/>
      <c r="C4" s="118"/>
      <c r="D4" s="118"/>
      <c r="E4" s="118"/>
      <c r="F4" s="118"/>
      <c r="G4" s="118"/>
      <c r="H4" s="118"/>
    </row>
    <row r="5" spans="1:8" ht="27" customHeight="1" x14ac:dyDescent="0.2">
      <c r="A5" s="26" t="s">
        <v>6</v>
      </c>
      <c r="B5" s="46" t="s">
        <v>3</v>
      </c>
      <c r="C5" s="28" t="s">
        <v>18</v>
      </c>
      <c r="D5" s="28" t="s">
        <v>19</v>
      </c>
      <c r="E5" s="28" t="s">
        <v>20</v>
      </c>
      <c r="F5" s="27" t="s">
        <v>21</v>
      </c>
      <c r="G5" s="27" t="s">
        <v>22</v>
      </c>
      <c r="H5" s="27" t="s">
        <v>23</v>
      </c>
    </row>
    <row r="6" spans="1:8" ht="37.15" customHeight="1" x14ac:dyDescent="0.2">
      <c r="A6" s="29"/>
      <c r="B6" s="30"/>
      <c r="C6" s="31"/>
      <c r="D6" s="32" t="s">
        <v>13</v>
      </c>
      <c r="E6" s="32" t="s">
        <v>14</v>
      </c>
      <c r="F6" s="33" t="s">
        <v>15</v>
      </c>
      <c r="G6" s="33" t="s">
        <v>16</v>
      </c>
      <c r="H6" s="33" t="s">
        <v>17</v>
      </c>
    </row>
    <row r="7" spans="1:8" ht="15" customHeight="1" x14ac:dyDescent="0.2">
      <c r="A7" s="49">
        <v>1</v>
      </c>
      <c r="B7" s="34" t="s">
        <v>2</v>
      </c>
      <c r="C7" s="35">
        <f>'ORCAMENTO REFERENCIA'!H11</f>
        <v>151170.95880000002</v>
      </c>
      <c r="D7" s="36">
        <v>0.05</v>
      </c>
      <c r="E7" s="36">
        <v>0.1</v>
      </c>
      <c r="F7" s="36">
        <v>0.25</v>
      </c>
      <c r="G7" s="36">
        <v>0.5</v>
      </c>
      <c r="H7" s="36">
        <v>0.1</v>
      </c>
    </row>
    <row r="8" spans="1:8" ht="26.45" customHeight="1" x14ac:dyDescent="0.2">
      <c r="A8" s="29"/>
      <c r="B8" s="37"/>
      <c r="C8" s="31"/>
      <c r="D8" s="38">
        <f>D7*C7</f>
        <v>7558.5479400000013</v>
      </c>
      <c r="E8" s="38">
        <f>E7*C7</f>
        <v>15117.095880000003</v>
      </c>
      <c r="F8" s="38">
        <f>F7*C7</f>
        <v>37792.739700000006</v>
      </c>
      <c r="G8" s="38">
        <f>G7*C7</f>
        <v>75585.479400000011</v>
      </c>
      <c r="H8" s="38">
        <f>H7*C7</f>
        <v>15117.095880000003</v>
      </c>
    </row>
    <row r="9" spans="1:8" ht="12.75" x14ac:dyDescent="0.2">
      <c r="A9" s="39">
        <v>2</v>
      </c>
      <c r="B9" s="34" t="s">
        <v>9</v>
      </c>
      <c r="C9" s="35">
        <f>'ORCAMENTO REFERENCIA'!H16</f>
        <v>701.16677699999991</v>
      </c>
      <c r="D9" s="50">
        <v>1</v>
      </c>
      <c r="E9" s="50"/>
      <c r="F9" s="50"/>
      <c r="G9" s="50"/>
      <c r="H9" s="50"/>
    </row>
    <row r="10" spans="1:8" ht="22.9" customHeight="1" x14ac:dyDescent="0.2">
      <c r="A10" s="40"/>
      <c r="B10" s="41"/>
      <c r="C10" s="42"/>
      <c r="D10" s="38">
        <f>D9*C9</f>
        <v>701.16677699999991</v>
      </c>
      <c r="E10" s="38">
        <f>E9*C9</f>
        <v>0</v>
      </c>
      <c r="F10" s="38">
        <f>F9*C9</f>
        <v>0</v>
      </c>
      <c r="G10" s="38">
        <f>G9*C9</f>
        <v>0</v>
      </c>
      <c r="H10" s="38">
        <f>H9*C9</f>
        <v>0</v>
      </c>
    </row>
    <row r="11" spans="1:8" ht="17.45" customHeight="1" x14ac:dyDescent="0.2">
      <c r="A11" s="120" t="s">
        <v>11</v>
      </c>
      <c r="B11" s="120"/>
      <c r="C11" s="43">
        <f>SUM(C9:C10,C7)</f>
        <v>151872.12557700003</v>
      </c>
      <c r="D11" s="44">
        <f>D8+D10</f>
        <v>8259.7147170000007</v>
      </c>
      <c r="E11" s="44">
        <f t="shared" ref="E11:H11" si="0">E8+E10</f>
        <v>15117.095880000003</v>
      </c>
      <c r="F11" s="44">
        <f t="shared" si="0"/>
        <v>37792.739700000006</v>
      </c>
      <c r="G11" s="44">
        <f t="shared" si="0"/>
        <v>75585.479400000011</v>
      </c>
      <c r="H11" s="44">
        <f t="shared" si="0"/>
        <v>15117.095880000003</v>
      </c>
    </row>
    <row r="12" spans="1:8" ht="19.149999999999999" customHeight="1" x14ac:dyDescent="0.2">
      <c r="A12" s="119" t="s">
        <v>12</v>
      </c>
      <c r="B12" s="119"/>
      <c r="C12" s="119"/>
      <c r="D12" s="45">
        <f>D11</f>
        <v>8259.7147170000007</v>
      </c>
      <c r="E12" s="45">
        <f>D12+E11</f>
        <v>23376.810597000003</v>
      </c>
      <c r="F12" s="45">
        <f t="shared" ref="F12:G12" si="1">E12+F11</f>
        <v>61169.550297000009</v>
      </c>
      <c r="G12" s="45">
        <f t="shared" si="1"/>
        <v>136755.02969700002</v>
      </c>
      <c r="H12" s="45">
        <f>TRUNC(G12+H11,2)</f>
        <v>151872.12</v>
      </c>
    </row>
    <row r="13" spans="1:8" ht="14.25" customHeight="1" x14ac:dyDescent="0.2">
      <c r="A13" s="109" t="s">
        <v>52</v>
      </c>
      <c r="B13" s="110"/>
      <c r="C13" s="110"/>
      <c r="D13" s="110"/>
      <c r="E13" s="110"/>
      <c r="F13" s="110"/>
      <c r="G13" s="111"/>
      <c r="H13" s="51">
        <v>44642</v>
      </c>
    </row>
    <row r="14" spans="1:8" ht="15.75" customHeight="1" x14ac:dyDescent="0.2"/>
    <row r="15" spans="1:8" ht="15.75" customHeight="1" x14ac:dyDescent="0.2"/>
    <row r="16" spans="1:8" ht="15.75" customHeight="1" x14ac:dyDescent="0.2"/>
    <row r="17" spans="6:6" ht="15.75" customHeight="1" x14ac:dyDescent="0.2">
      <c r="F17" s="2"/>
    </row>
    <row r="18" spans="6:6" ht="15.75" customHeight="1" x14ac:dyDescent="0.2"/>
    <row r="19" spans="6:6" ht="15.75" customHeight="1" x14ac:dyDescent="0.2"/>
    <row r="20" spans="6:6" ht="15.75" customHeight="1" x14ac:dyDescent="0.2"/>
    <row r="21" spans="6:6" ht="15.75" customHeight="1" x14ac:dyDescent="0.2"/>
    <row r="22" spans="6:6" ht="15.75" customHeight="1" x14ac:dyDescent="0.2"/>
    <row r="23" spans="6:6" ht="15.75" customHeight="1" x14ac:dyDescent="0.2"/>
    <row r="24" spans="6:6" ht="15.75" customHeight="1" x14ac:dyDescent="0.2"/>
    <row r="25" spans="6:6" ht="15.75" customHeight="1" x14ac:dyDescent="0.2"/>
    <row r="26" spans="6:6" ht="15.75" customHeight="1" x14ac:dyDescent="0.2"/>
    <row r="27" spans="6:6" ht="15.75" customHeight="1" x14ac:dyDescent="0.2"/>
    <row r="28" spans="6:6" ht="15.75" customHeight="1" x14ac:dyDescent="0.2"/>
    <row r="29" spans="6:6" ht="15.75" customHeight="1" x14ac:dyDescent="0.2"/>
    <row r="30" spans="6:6" ht="15.75" customHeight="1" x14ac:dyDescent="0.2"/>
    <row r="31" spans="6:6" ht="15.75" customHeight="1" x14ac:dyDescent="0.2"/>
    <row r="32" spans="6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7">
    <mergeCell ref="A13:G13"/>
    <mergeCell ref="A1:H1"/>
    <mergeCell ref="A2:H2"/>
    <mergeCell ref="A3:H3"/>
    <mergeCell ref="A4:H4"/>
    <mergeCell ref="A12:C12"/>
    <mergeCell ref="A11:B11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zoomScale="85" zoomScaleNormal="85" workbookViewId="0">
      <selection activeCell="A22" sqref="A22:C22"/>
    </sheetView>
  </sheetViews>
  <sheetFormatPr defaultRowHeight="15" x14ac:dyDescent="0.25"/>
  <cols>
    <col min="1" max="1" width="34.1640625" style="3" customWidth="1"/>
    <col min="2" max="2" width="9.33203125" style="3"/>
    <col min="3" max="3" width="35.6640625" style="3" customWidth="1"/>
    <col min="4" max="16384" width="9.33203125" style="3"/>
  </cols>
  <sheetData>
    <row r="1" spans="1:3" ht="54.75" customHeight="1" x14ac:dyDescent="0.25">
      <c r="A1" s="123"/>
      <c r="B1" s="123"/>
      <c r="C1" s="123"/>
    </row>
    <row r="2" spans="1:3" ht="17.45" customHeight="1" x14ac:dyDescent="0.25">
      <c r="A2" s="124" t="s">
        <v>56</v>
      </c>
      <c r="B2" s="124"/>
      <c r="C2" s="124"/>
    </row>
    <row r="3" spans="1:3" ht="72.75" customHeight="1" x14ac:dyDescent="0.25">
      <c r="A3" s="125" t="s">
        <v>24</v>
      </c>
      <c r="B3" s="125"/>
      <c r="C3" s="125"/>
    </row>
    <row r="4" spans="1:3" x14ac:dyDescent="0.25">
      <c r="A4" s="126" t="s">
        <v>0</v>
      </c>
      <c r="B4" s="126"/>
      <c r="C4" s="126"/>
    </row>
    <row r="5" spans="1:3" x14ac:dyDescent="0.25">
      <c r="A5" s="127"/>
      <c r="B5" s="127"/>
      <c r="C5" s="127"/>
    </row>
    <row r="6" spans="1:3" ht="21" customHeight="1" x14ac:dyDescent="0.25">
      <c r="A6" s="121" t="s">
        <v>51</v>
      </c>
      <c r="B6" s="121"/>
      <c r="C6" s="121"/>
    </row>
    <row r="7" spans="1:3" x14ac:dyDescent="0.25">
      <c r="A7" s="13" t="s">
        <v>50</v>
      </c>
      <c r="B7" s="13" t="s">
        <v>49</v>
      </c>
      <c r="C7" s="13" t="s">
        <v>48</v>
      </c>
    </row>
    <row r="8" spans="1:3" x14ac:dyDescent="0.25">
      <c r="A8" s="8" t="s">
        <v>47</v>
      </c>
      <c r="B8" s="13" t="s">
        <v>46</v>
      </c>
      <c r="C8" s="6">
        <v>1.4999999999999999E-2</v>
      </c>
    </row>
    <row r="9" spans="1:3" x14ac:dyDescent="0.25">
      <c r="A9" s="8" t="s">
        <v>45</v>
      </c>
      <c r="B9" s="13" t="s">
        <v>44</v>
      </c>
      <c r="C9" s="6">
        <v>3.5000000000000003E-2</v>
      </c>
    </row>
    <row r="10" spans="1:3" x14ac:dyDescent="0.25">
      <c r="A10" s="8" t="s">
        <v>43</v>
      </c>
      <c r="B10" s="13" t="s">
        <v>42</v>
      </c>
      <c r="C10" s="6">
        <v>5.4999999999999997E-3</v>
      </c>
    </row>
    <row r="11" spans="1:3" x14ac:dyDescent="0.25">
      <c r="A11" s="8" t="s">
        <v>41</v>
      </c>
      <c r="B11" s="13"/>
      <c r="C11" s="14">
        <f>C12+C13</f>
        <v>8.6E-3</v>
      </c>
    </row>
    <row r="12" spans="1:3" x14ac:dyDescent="0.25">
      <c r="A12" s="11" t="s">
        <v>40</v>
      </c>
      <c r="B12" s="10" t="s">
        <v>39</v>
      </c>
      <c r="C12" s="12">
        <v>3.0000000000000001E-3</v>
      </c>
    </row>
    <row r="13" spans="1:3" x14ac:dyDescent="0.25">
      <c r="A13" s="11" t="s">
        <v>38</v>
      </c>
      <c r="B13" s="10" t="s">
        <v>37</v>
      </c>
      <c r="C13" s="9">
        <v>5.5999999999999999E-3</v>
      </c>
    </row>
    <row r="14" spans="1:3" x14ac:dyDescent="0.25">
      <c r="A14" s="8" t="s">
        <v>36</v>
      </c>
      <c r="B14" s="13" t="s">
        <v>35</v>
      </c>
      <c r="C14" s="6">
        <f>C15+C16+C17</f>
        <v>0.124</v>
      </c>
    </row>
    <row r="15" spans="1:3" x14ac:dyDescent="0.25">
      <c r="A15" s="11" t="s">
        <v>34</v>
      </c>
      <c r="B15" s="10" t="s">
        <v>33</v>
      </c>
      <c r="C15" s="12">
        <v>0.05</v>
      </c>
    </row>
    <row r="16" spans="1:3" x14ac:dyDescent="0.25">
      <c r="A16" s="11" t="s">
        <v>32</v>
      </c>
      <c r="B16" s="10" t="s">
        <v>32</v>
      </c>
      <c r="C16" s="9">
        <v>1.32E-2</v>
      </c>
    </row>
    <row r="17" spans="1:3" x14ac:dyDescent="0.25">
      <c r="A17" s="11" t="s">
        <v>31</v>
      </c>
      <c r="B17" s="10" t="s">
        <v>31</v>
      </c>
      <c r="C17" s="9">
        <v>6.08E-2</v>
      </c>
    </row>
    <row r="18" spans="1:3" ht="25.5" x14ac:dyDescent="0.25">
      <c r="A18" s="8" t="s">
        <v>30</v>
      </c>
      <c r="B18" s="7">
        <f>(1+(C8+C11))*(1+C10)*(1+C9)</f>
        <v>1.0652528430000001</v>
      </c>
      <c r="C18" s="6">
        <f>B18-1</f>
        <v>6.5252843000000116E-2</v>
      </c>
    </row>
    <row r="19" spans="1:3" ht="25.5" x14ac:dyDescent="0.25">
      <c r="A19" s="8" t="s">
        <v>29</v>
      </c>
      <c r="B19" s="7">
        <f>1-C14</f>
        <v>0.876</v>
      </c>
      <c r="C19" s="6">
        <f>B19</f>
        <v>0.876</v>
      </c>
    </row>
    <row r="20" spans="1:3" x14ac:dyDescent="0.25">
      <c r="A20" s="8" t="s">
        <v>28</v>
      </c>
      <c r="B20" s="24">
        <v>1.2161</v>
      </c>
      <c r="C20" s="6">
        <f>B20-1</f>
        <v>0.21609999999999996</v>
      </c>
    </row>
    <row r="21" spans="1:3" x14ac:dyDescent="0.25">
      <c r="A21" s="5" t="s">
        <v>27</v>
      </c>
      <c r="B21" s="5"/>
      <c r="C21" s="4">
        <f>C20</f>
        <v>0.21609999999999996</v>
      </c>
    </row>
    <row r="22" spans="1:3" ht="30.75" customHeight="1" x14ac:dyDescent="0.25">
      <c r="A22" s="122" t="s">
        <v>53</v>
      </c>
      <c r="B22" s="122"/>
      <c r="C22" s="122"/>
    </row>
    <row r="27" spans="1:3" x14ac:dyDescent="0.25">
      <c r="B27" s="15"/>
    </row>
  </sheetData>
  <mergeCells count="7">
    <mergeCell ref="A6:C6"/>
    <mergeCell ref="A22:C22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ORCAMENTO REFERENCIA</vt:lpstr>
      <vt:lpstr>CRONOGRAMA</vt:lpstr>
      <vt:lpstr>BDI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</dc:creator>
  <cp:keywords/>
  <dc:description/>
  <cp:lastModifiedBy>Márcia Cristina</cp:lastModifiedBy>
  <cp:revision/>
  <dcterms:created xsi:type="dcterms:W3CDTF">2021-08-31T13:28:35Z</dcterms:created>
  <dcterms:modified xsi:type="dcterms:W3CDTF">2022-07-25T20:46:47Z</dcterms:modified>
  <cp:category/>
  <cp:contentStatus/>
</cp:coreProperties>
</file>