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alessandra.julio\Desktop\"/>
    </mc:Choice>
  </mc:AlternateContent>
  <bookViews>
    <workbookView xWindow="0" yWindow="0" windowWidth="28800" windowHeight="11835"/>
  </bookViews>
  <sheets>
    <sheet name="Planilha orçamentária" sheetId="4" r:id="rId1"/>
    <sheet name="Cronograma físico financeiro" sheetId="1" r:id="rId2"/>
    <sheet name="BDI" sheetId="2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F17" i="4" l="1"/>
  <c r="F16" i="4"/>
  <c r="F15" i="4"/>
  <c r="F14" i="4"/>
  <c r="F11" i="4"/>
  <c r="F10" i="4"/>
  <c r="F9" i="4"/>
  <c r="F8" i="4"/>
  <c r="L6" i="4"/>
  <c r="B19" i="2"/>
  <c r="C19" i="2" s="1"/>
  <c r="C14" i="2"/>
  <c r="C11" i="2"/>
  <c r="B18" i="2" s="1"/>
  <c r="B20" i="2" l="1"/>
  <c r="C20" i="2" s="1"/>
  <c r="C21" i="2" s="1"/>
  <c r="C18" i="2"/>
  <c r="G18" i="4" l="1"/>
  <c r="G12" i="4"/>
  <c r="G8" i="4" l="1"/>
  <c r="H8" i="4" s="1"/>
  <c r="G10" i="4"/>
  <c r="H10" i="4" s="1"/>
  <c r="G9" i="4"/>
  <c r="H9" i="4" s="1"/>
  <c r="G11" i="4"/>
  <c r="H11" i="4" s="1"/>
  <c r="G16" i="4"/>
  <c r="H16" i="4" s="1"/>
  <c r="G17" i="4"/>
  <c r="H17" i="4" s="1"/>
  <c r="G15" i="4"/>
  <c r="H15" i="4" s="1"/>
  <c r="G14" i="4"/>
  <c r="H14" i="4" s="1"/>
  <c r="H18" i="4" l="1"/>
  <c r="D9" i="1" s="1"/>
  <c r="D11" i="1"/>
  <c r="H12" i="4"/>
  <c r="E10" i="1"/>
  <c r="F10" i="1"/>
  <c r="G10" i="1"/>
  <c r="H10" i="1"/>
  <c r="D7" i="1" l="1"/>
  <c r="H19" i="4"/>
  <c r="H8" i="1" l="1"/>
  <c r="H11" i="1" s="1"/>
  <c r="F8" i="1"/>
  <c r="F11" i="1" s="1"/>
  <c r="G8" i="1"/>
  <c r="G11" i="1" s="1"/>
  <c r="E8" i="1"/>
  <c r="E11" i="1" s="1"/>
  <c r="E12" i="1" s="1"/>
  <c r="F12" i="1" l="1"/>
  <c r="G12" i="1" s="1"/>
  <c r="H12" i="1" s="1"/>
</calcChain>
</file>

<file path=xl/comments1.xml><?xml version="1.0" encoding="utf-8"?>
<comments xmlns="http://schemas.openxmlformats.org/spreadsheetml/2006/main">
  <authors>
    <author>Rafaela Alves Felicio</author>
  </authors>
  <commentList>
    <comment ref="E7" authorId="0" shapeId="0">
      <text>
        <r>
          <rPr>
            <b/>
            <sz val="9"/>
            <color indexed="81"/>
            <rFont val="Segoe UI"/>
            <family val="2"/>
          </rPr>
          <t>Rafaela Alves Felicio:</t>
        </r>
        <r>
          <rPr>
            <sz val="9"/>
            <color indexed="81"/>
            <rFont val="Segoe UI"/>
            <family val="2"/>
          </rPr>
          <t xml:space="preserve">
Revisar de acordo com planilha da obra</t>
        </r>
      </text>
    </comment>
  </commentList>
</comments>
</file>

<file path=xl/sharedStrings.xml><?xml version="1.0" encoding="utf-8"?>
<sst xmlns="http://schemas.openxmlformats.org/spreadsheetml/2006/main" count="101" uniqueCount="83">
  <si>
    <t>BDI - SERVIÇOS DE ENGENHARIA</t>
  </si>
  <si>
    <t>OBJETO: Contratação de serviços técnicos para elaboração de projeto executivo de instalações elétricas, luminotécnico, telecomunicações e CFTV e alarme para o MD.</t>
  </si>
  <si>
    <t>ENDEREÇO: Rua Direita, 14 – Centro – Diamantina – MG</t>
  </si>
  <si>
    <t>PLANILHA – BENEFÍCIOS DE DESPESAS INDIRETAS (BDI)</t>
  </si>
  <si>
    <t>DESCRIÇÃO</t>
  </si>
  <si>
    <t>SIGLA</t>
  </si>
  <si>
    <t>TAXA</t>
  </si>
  <si>
    <t>ADMINISTRAÇÃO CENTRAL</t>
  </si>
  <si>
    <t>AC</t>
  </si>
  <si>
    <t>LUCRO</t>
  </si>
  <si>
    <t>L</t>
  </si>
  <si>
    <t>DESPESAS FINANCEIRAS</t>
  </si>
  <si>
    <t>DF</t>
  </si>
  <si>
    <t>SEGUROS, GARANTIAS E RISCO</t>
  </si>
  <si>
    <t>Seguros+Garantia</t>
  </si>
  <si>
    <t>S+G</t>
  </si>
  <si>
    <t>Risco</t>
  </si>
  <si>
    <t>R</t>
  </si>
  <si>
    <t>TRIBUTOS</t>
  </si>
  <si>
    <t>I</t>
  </si>
  <si>
    <t xml:space="preserve">ISS </t>
  </si>
  <si>
    <t>ISS</t>
  </si>
  <si>
    <t>PIS</t>
  </si>
  <si>
    <t>COFINS</t>
  </si>
  <si>
    <r>
      <rPr>
        <b/>
        <sz val="10"/>
        <color rgb="FF000000"/>
        <rFont val="Calibri"/>
        <family val="2"/>
      </rPr>
      <t xml:space="preserve">BDI (numerador)     </t>
    </r>
    <r>
      <rPr>
        <b/>
        <u/>
        <sz val="10"/>
        <color rgb="FF000000"/>
        <rFont val="Calibri"/>
        <family val="2"/>
      </rPr>
      <t>(1 + (AC + S + G + R)) x (1 + DF) x (1 + L)</t>
    </r>
  </si>
  <si>
    <t>BDI (denominador)                       (1 - I)</t>
  </si>
  <si>
    <t>TOTAL DE BDI</t>
  </si>
  <si>
    <t>TAXA BDI ADOTADA</t>
  </si>
  <si>
    <r>
      <t xml:space="preserve">OBS.: </t>
    </r>
    <r>
      <rPr>
        <sz val="10"/>
        <color rgb="FF000000"/>
        <rFont val="Calibri"/>
        <family val="2"/>
      </rPr>
      <t>Dados com  base no caderno de ORIENTAÇÕES PARA ELABORAÇÃO DE PLANILHAS ORÇAMENTÁRIAS DE OBRAS PÚBLICAS do TCU - http://portal.tcu.gov.br/biblioteca-digital/orientacoes-para-elaboracao-de-planilhas-orcamentarias-de-obras-publicas.htm</t>
    </r>
  </si>
  <si>
    <t>ITEM</t>
  </si>
  <si>
    <t>SERVIÇO</t>
  </si>
  <si>
    <t>R$ TOTAL</t>
  </si>
  <si>
    <t>ETAPA 1</t>
  </si>
  <si>
    <t>ETAPA 2</t>
  </si>
  <si>
    <t>ETAPA 3</t>
  </si>
  <si>
    <t>ETAPA 4</t>
  </si>
  <si>
    <t>1.1</t>
  </si>
  <si>
    <t>PROJETOS DE INTERVENÇÃO</t>
  </si>
  <si>
    <t>1.2</t>
  </si>
  <si>
    <t>COMPLEMENTARES</t>
  </si>
  <si>
    <t>TOTAL GERAL</t>
  </si>
  <si>
    <t>TOTAL ACUMULADO</t>
  </si>
  <si>
    <t>PLANILHA ORÇAMENTÁRIA</t>
  </si>
  <si>
    <t>Contratação de serviços técnicos para elaboração de projeto executivo de instalações elétricas, luminotécnico, telecomunicações e CFTV e alarme para o MD.</t>
  </si>
  <si>
    <t>Item</t>
  </si>
  <si>
    <t>UNID.</t>
  </si>
  <si>
    <t>QUANT.</t>
  </si>
  <si>
    <t>R$ UNIT.</t>
  </si>
  <si>
    <t xml:space="preserve"> R$ TOTAL LÍQUIDO</t>
  </si>
  <si>
    <t>BDI/TRDE</t>
  </si>
  <si>
    <t xml:space="preserve"> R$ TOTAL </t>
  </si>
  <si>
    <t>Composição</t>
  </si>
  <si>
    <t>1.1.1</t>
  </si>
  <si>
    <t>PROJETO EXECUTIVO DE INSTALAÇÕES ELÉTRICAS</t>
  </si>
  <si>
    <t>M²</t>
  </si>
  <si>
    <t>000063 - informativo SBC/MG Agosto</t>
  </si>
  <si>
    <t>1.1.2</t>
  </si>
  <si>
    <t>PROJETO EXECUTIVO DE TELECOMUNICAÇÕES</t>
  </si>
  <si>
    <t>000414 - informativo SBC/MG Agosto</t>
  </si>
  <si>
    <t>1.1.3</t>
  </si>
  <si>
    <t>PROJETO EXECUTIVO DE LUMINOTÉCNICA (INTERNO E EXTERNO)</t>
  </si>
  <si>
    <t>TABELA HONORARIOS CAU/BR</t>
  </si>
  <si>
    <t>1.1.4</t>
  </si>
  <si>
    <t>PROJETO EXECUTIVO DE CFTV E ALARME</t>
  </si>
  <si>
    <t>000068 - informativo SBC/MG Agosto</t>
  </si>
  <si>
    <t>TOTAL + BDI  de:</t>
  </si>
  <si>
    <t>DEMAIS DISPESAS DIRETAS</t>
  </si>
  <si>
    <t>1.2.1</t>
  </si>
  <si>
    <t>ART Projeto de instalações elétricas</t>
  </si>
  <si>
    <t>unid</t>
  </si>
  <si>
    <t>CREA/MG</t>
  </si>
  <si>
    <t>1.2.2</t>
  </si>
  <si>
    <t>ART Projeto de instalação - lógica</t>
  </si>
  <si>
    <t>1.2.4</t>
  </si>
  <si>
    <t>ART Projeto de instalações telefônicas</t>
  </si>
  <si>
    <t>1.2.5</t>
  </si>
  <si>
    <t>RRT Projeto luminotécnico</t>
  </si>
  <si>
    <t>CAU/MG</t>
  </si>
  <si>
    <t xml:space="preserve">TOTAL GERAL:         </t>
  </si>
  <si>
    <t>Preço de referência: SINAPI, Informativo SBC/MG, Tarifas regulamentadas pelo Conselho de Arquitetura e Urbanismo e Conselho Regional de Engenharia e Agronomia do Maranhão. Fontes de consulta para BDI ver composição</t>
  </si>
  <si>
    <t>Dianna Izaías Amaral - SIAPE 1822430</t>
  </si>
  <si>
    <t>Dianna Izaías Amaral- SIAPE 1822530</t>
  </si>
  <si>
    <t>Dianna Izaías Amaral - SIAPE 1822530                                                                                                                                  16/10/2019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</si>
</sst>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\ #,##0.00\ ;\-#,##0.00\ ;\-00\ ;\ @\ "/>
    <numFmt numFmtId="165" formatCode="0.0000"/>
    <numFmt numFmtId="166" formatCode="[$R$]\ #,##0.00;[Red]\-[$R$]\ #,##0.00"/>
  </numFmts>
  <fonts count="14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9"/>
      <color rgb="FF000000"/>
      <name val="Calibri"/>
      <family val="2"/>
    </font>
    <font>
      <b/>
      <sz val="14"/>
      <color rgb="FF000000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b/>
      <u/>
      <sz val="10"/>
      <color rgb="FF000000"/>
      <name val="Calibri"/>
      <family val="2"/>
    </font>
    <font>
      <b/>
      <sz val="8"/>
      <color rgb="FF000000"/>
      <name val="Calibri"/>
      <family val="2"/>
    </font>
    <font>
      <b/>
      <sz val="8"/>
      <name val="Calibri"/>
      <family val="2"/>
    </font>
    <font>
      <sz val="8"/>
      <name val="Calibri"/>
      <family val="2"/>
    </font>
    <font>
      <sz val="8"/>
      <color rgb="FF000000"/>
      <name val="Calibri"/>
      <family val="2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i/>
      <sz val="8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808080"/>
        <bgColor rgb="FF969696"/>
      </patternFill>
    </fill>
    <fill>
      <patternFill patternType="solid">
        <fgColor rgb="FFC0C0C0"/>
        <bgColor rgb="FFD9D9D9"/>
      </patternFill>
    </fill>
    <fill>
      <patternFill patternType="solid">
        <fgColor rgb="FFD9D9D9"/>
        <bgColor rgb="FFC0C0C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FFFFCC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64" fontId="1" fillId="0" borderId="0" applyBorder="0" applyProtection="0"/>
  </cellStyleXfs>
  <cellXfs count="78">
    <xf numFmtId="0" fontId="0" fillId="0" borderId="0" xfId="0"/>
    <xf numFmtId="0" fontId="1" fillId="0" borderId="0" xfId="1"/>
    <xf numFmtId="0" fontId="4" fillId="0" borderId="1" xfId="2" applyNumberFormat="1" applyFont="1" applyBorder="1" applyAlignment="1" applyProtection="1">
      <alignment horizontal="center" vertical="center" wrapText="1"/>
    </xf>
    <xf numFmtId="0" fontId="4" fillId="0" borderId="1" xfId="2" applyNumberFormat="1" applyFont="1" applyBorder="1" applyAlignment="1" applyProtection="1">
      <alignment horizontal="left" vertical="center" wrapText="1"/>
    </xf>
    <xf numFmtId="10" fontId="4" fillId="0" borderId="1" xfId="2" applyNumberFormat="1" applyFont="1" applyFill="1" applyBorder="1" applyAlignment="1">
      <alignment horizontal="center" vertical="center" wrapText="1"/>
    </xf>
    <xf numFmtId="10" fontId="4" fillId="0" borderId="1" xfId="2" applyNumberFormat="1" applyFont="1" applyFill="1" applyBorder="1" applyAlignment="1" applyProtection="1">
      <alignment horizontal="center" vertical="center" wrapText="1"/>
    </xf>
    <xf numFmtId="0" fontId="5" fillId="0" borderId="1" xfId="2" applyNumberFormat="1" applyFont="1" applyBorder="1" applyAlignment="1" applyProtection="1">
      <alignment horizontal="left" vertical="center" wrapText="1"/>
    </xf>
    <xf numFmtId="0" fontId="5" fillId="0" borderId="1" xfId="2" applyNumberFormat="1" applyFont="1" applyBorder="1" applyAlignment="1" applyProtection="1">
      <alignment horizontal="center" vertical="center" wrapText="1"/>
    </xf>
    <xf numFmtId="10" fontId="5" fillId="0" borderId="1" xfId="2" applyNumberFormat="1" applyFont="1" applyFill="1" applyBorder="1" applyAlignment="1">
      <alignment horizontal="center" vertical="center" wrapText="1"/>
    </xf>
    <xf numFmtId="165" fontId="5" fillId="0" borderId="1" xfId="2" applyNumberFormat="1" applyFont="1" applyBorder="1" applyAlignment="1" applyProtection="1">
      <alignment vertical="center"/>
    </xf>
    <xf numFmtId="165" fontId="5" fillId="0" borderId="1" xfId="2" applyNumberFormat="1" applyFont="1" applyBorder="1" applyAlignment="1" applyProtection="1">
      <alignment horizontal="right" vertical="center" wrapText="1"/>
    </xf>
    <xf numFmtId="0" fontId="4" fillId="3" borderId="1" xfId="2" applyNumberFormat="1" applyFont="1" applyFill="1" applyBorder="1" applyAlignment="1" applyProtection="1">
      <alignment horizontal="left" vertical="center" wrapText="1"/>
    </xf>
    <xf numFmtId="10" fontId="4" fillId="3" borderId="1" xfId="2" applyNumberFormat="1" applyFont="1" applyFill="1" applyBorder="1" applyAlignment="1" applyProtection="1">
      <alignment horizontal="center" vertical="center"/>
    </xf>
    <xf numFmtId="14" fontId="7" fillId="0" borderId="1" xfId="1" applyNumberFormat="1" applyFont="1" applyFill="1" applyBorder="1" applyAlignment="1">
      <alignment vertical="center" wrapText="1"/>
    </xf>
    <xf numFmtId="0" fontId="7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wrapText="1"/>
    </xf>
    <xf numFmtId="166" fontId="7" fillId="5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166" fontId="9" fillId="0" borderId="1" xfId="0" applyNumberFormat="1" applyFont="1" applyBorder="1" applyAlignment="1">
      <alignment horizontal="center" vertical="center"/>
    </xf>
    <xf numFmtId="10" fontId="7" fillId="0" borderId="1" xfId="0" applyNumberFormat="1" applyFont="1" applyBorder="1" applyAlignment="1">
      <alignment horizontal="center" vertical="center"/>
    </xf>
    <xf numFmtId="166" fontId="10" fillId="0" borderId="1" xfId="0" applyNumberFormat="1" applyFont="1" applyBorder="1" applyAlignment="1">
      <alignment horizontal="center" vertical="center"/>
    </xf>
    <xf numFmtId="166" fontId="7" fillId="0" borderId="1" xfId="0" applyNumberFormat="1" applyFont="1" applyBorder="1" applyAlignment="1">
      <alignment horizontal="center" vertical="center"/>
    </xf>
    <xf numFmtId="0" fontId="7" fillId="4" borderId="1" xfId="1" applyFont="1" applyFill="1" applyBorder="1" applyAlignment="1">
      <alignment horizontal="left" vertical="center"/>
    </xf>
    <xf numFmtId="0" fontId="7" fillId="4" borderId="1" xfId="1" applyFont="1" applyFill="1" applyBorder="1" applyAlignment="1">
      <alignment horizontal="center" vertical="center"/>
    </xf>
    <xf numFmtId="0" fontId="7" fillId="4" borderId="1" xfId="1" applyFont="1" applyFill="1" applyBorder="1" applyAlignment="1">
      <alignment horizontal="center" vertical="center" wrapText="1"/>
    </xf>
    <xf numFmtId="0" fontId="7" fillId="4" borderId="0" xfId="1" applyFont="1" applyFill="1" applyBorder="1" applyAlignment="1">
      <alignment horizontal="center" vertical="center"/>
    </xf>
    <xf numFmtId="0" fontId="7" fillId="0" borderId="1" xfId="1" applyFont="1" applyBorder="1" applyAlignment="1">
      <alignment horizontal="left" vertical="center"/>
    </xf>
    <xf numFmtId="0" fontId="7" fillId="0" borderId="1" xfId="1" applyFont="1" applyBorder="1" applyAlignment="1">
      <alignment vertical="center" wrapText="1"/>
    </xf>
    <xf numFmtId="0" fontId="7" fillId="0" borderId="1" xfId="1" applyFont="1" applyBorder="1" applyAlignment="1">
      <alignment horizontal="center" vertical="center"/>
    </xf>
    <xf numFmtId="0" fontId="10" fillId="0" borderId="1" xfId="1" applyFont="1" applyBorder="1" applyAlignment="1">
      <alignment vertical="center"/>
    </xf>
    <xf numFmtId="0" fontId="10" fillId="6" borderId="1" xfId="1" applyFont="1" applyFill="1" applyBorder="1" applyAlignment="1">
      <alignment horizontal="left" vertical="center"/>
    </xf>
    <xf numFmtId="0" fontId="10" fillId="0" borderId="1" xfId="1" applyFont="1" applyBorder="1" applyAlignment="1">
      <alignment vertical="center" wrapText="1"/>
    </xf>
    <xf numFmtId="0" fontId="10" fillId="0" borderId="1" xfId="1" applyFont="1" applyBorder="1" applyAlignment="1">
      <alignment horizontal="center" vertical="center"/>
    </xf>
    <xf numFmtId="4" fontId="10" fillId="0" borderId="1" xfId="1" applyNumberFormat="1" applyFont="1" applyBorder="1" applyAlignment="1">
      <alignment horizontal="right" vertical="center"/>
    </xf>
    <xf numFmtId="4" fontId="10" fillId="0" borderId="1" xfId="1" applyNumberFormat="1" applyFont="1" applyFill="1" applyBorder="1" applyAlignment="1">
      <alignment horizontal="right" vertical="center"/>
    </xf>
    <xf numFmtId="4" fontId="10" fillId="0" borderId="1" xfId="1" applyNumberFormat="1" applyFont="1" applyFill="1" applyBorder="1" applyAlignment="1">
      <alignment vertical="center"/>
    </xf>
    <xf numFmtId="166" fontId="10" fillId="0" borderId="1" xfId="1" applyNumberFormat="1" applyFont="1" applyFill="1" applyBorder="1" applyAlignment="1">
      <alignment vertical="center"/>
    </xf>
    <xf numFmtId="0" fontId="13" fillId="0" borderId="1" xfId="1" applyNumberFormat="1" applyFont="1" applyFill="1" applyBorder="1" applyAlignment="1">
      <alignment vertical="center"/>
    </xf>
    <xf numFmtId="4" fontId="10" fillId="6" borderId="1" xfId="1" applyNumberFormat="1" applyFont="1" applyFill="1" applyBorder="1" applyAlignment="1">
      <alignment vertical="center"/>
    </xf>
    <xf numFmtId="166" fontId="10" fillId="6" borderId="1" xfId="1" applyNumberFormat="1" applyFont="1" applyFill="1" applyBorder="1" applyAlignment="1">
      <alignment vertical="center"/>
    </xf>
    <xf numFmtId="10" fontId="7" fillId="0" borderId="1" xfId="1" applyNumberFormat="1" applyFont="1" applyBorder="1" applyAlignment="1">
      <alignment horizontal="center" vertical="center" wrapText="1"/>
    </xf>
    <xf numFmtId="166" fontId="7" fillId="0" borderId="1" xfId="1" applyNumberFormat="1" applyFont="1" applyBorder="1" applyAlignment="1">
      <alignment horizontal="center" vertical="center"/>
    </xf>
    <xf numFmtId="2" fontId="10" fillId="0" borderId="1" xfId="1" applyNumberFormat="1" applyFont="1" applyBorder="1" applyAlignment="1">
      <alignment vertical="center"/>
    </xf>
    <xf numFmtId="0" fontId="10" fillId="0" borderId="1" xfId="1" applyFont="1" applyBorder="1" applyAlignment="1">
      <alignment horizontal="left" vertical="center"/>
    </xf>
    <xf numFmtId="2" fontId="10" fillId="0" borderId="1" xfId="1" applyNumberFormat="1" applyFont="1" applyFill="1" applyBorder="1" applyAlignment="1">
      <alignment vertical="center"/>
    </xf>
    <xf numFmtId="0" fontId="13" fillId="0" borderId="1" xfId="1" applyNumberFormat="1" applyFont="1" applyFill="1" applyBorder="1" applyAlignment="1">
      <alignment horizontal="center" vertical="center"/>
    </xf>
    <xf numFmtId="0" fontId="10" fillId="6" borderId="1" xfId="1" applyFont="1" applyFill="1" applyBorder="1" applyAlignment="1">
      <alignment vertical="center"/>
    </xf>
    <xf numFmtId="0" fontId="10" fillId="6" borderId="1" xfId="1" applyFont="1" applyFill="1" applyBorder="1" applyAlignment="1">
      <alignment horizontal="center" vertical="center"/>
    </xf>
    <xf numFmtId="164" fontId="10" fillId="6" borderId="1" xfId="2" applyFont="1" applyFill="1" applyBorder="1" applyAlignment="1">
      <alignment horizontal="right" vertical="center"/>
    </xf>
    <xf numFmtId="0" fontId="13" fillId="0" borderId="1" xfId="1" applyNumberFormat="1" applyFont="1" applyFill="1" applyBorder="1" applyAlignment="1">
      <alignment horizontal="center" vertical="center" wrapText="1"/>
    </xf>
    <xf numFmtId="0" fontId="7" fillId="0" borderId="1" xfId="1" applyFont="1" applyBorder="1" applyAlignment="1">
      <alignment vertical="center"/>
    </xf>
    <xf numFmtId="166" fontId="7" fillId="4" borderId="1" xfId="1" applyNumberFormat="1" applyFont="1" applyFill="1" applyBorder="1" applyAlignment="1">
      <alignment horizontal="center" vertical="center"/>
    </xf>
    <xf numFmtId="0" fontId="10" fillId="4" borderId="1" xfId="1" applyFont="1" applyFill="1" applyBorder="1" applyAlignment="1">
      <alignment vertical="center"/>
    </xf>
    <xf numFmtId="14" fontId="7" fillId="0" borderId="1" xfId="1" applyNumberFormat="1" applyFont="1" applyFill="1" applyBorder="1" applyAlignment="1">
      <alignment horizontal="center" vertical="center" wrapText="1"/>
    </xf>
    <xf numFmtId="0" fontId="5" fillId="0" borderId="1" xfId="2" applyNumberFormat="1" applyFont="1" applyFill="1" applyBorder="1" applyAlignment="1" applyProtection="1">
      <alignment horizontal="left" vertical="center" wrapText="1"/>
    </xf>
    <xf numFmtId="0" fontId="5" fillId="0" borderId="1" xfId="2" applyNumberFormat="1" applyFont="1" applyFill="1" applyBorder="1" applyAlignment="1" applyProtection="1">
      <alignment horizontal="center" vertical="center" wrapText="1"/>
    </xf>
    <xf numFmtId="10" fontId="8" fillId="0" borderId="1" xfId="0" applyNumberFormat="1" applyFont="1" applyFill="1" applyBorder="1" applyAlignment="1">
      <alignment horizontal="center" vertical="center"/>
    </xf>
    <xf numFmtId="0" fontId="7" fillId="0" borderId="1" xfId="1" applyFont="1" applyBorder="1" applyAlignment="1">
      <alignment horizontal="right" vertical="center" wrapText="1"/>
    </xf>
    <xf numFmtId="0" fontId="7" fillId="4" borderId="1" xfId="1" applyFont="1" applyFill="1" applyBorder="1" applyAlignment="1">
      <alignment horizontal="right" vertical="center" wrapText="1"/>
    </xf>
    <xf numFmtId="0" fontId="10" fillId="0" borderId="1" xfId="1" applyFont="1" applyFill="1" applyBorder="1" applyAlignment="1">
      <alignment horizontal="left" vertical="center" wrapText="1"/>
    </xf>
    <xf numFmtId="0" fontId="7" fillId="0" borderId="2" xfId="1" applyFont="1" applyFill="1" applyBorder="1" applyAlignment="1">
      <alignment horizontal="center" vertical="center" wrapText="1"/>
    </xf>
    <xf numFmtId="0" fontId="7" fillId="0" borderId="4" xfId="1" applyFont="1" applyFill="1" applyBorder="1" applyAlignment="1">
      <alignment horizontal="center" vertical="center" wrapText="1"/>
    </xf>
    <xf numFmtId="0" fontId="7" fillId="0" borderId="3" xfId="1" applyFont="1" applyFill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/>
    </xf>
    <xf numFmtId="0" fontId="3" fillId="0" borderId="1" xfId="1" applyFont="1" applyBorder="1" applyAlignment="1">
      <alignment horizontal="left" vertical="center"/>
    </xf>
    <xf numFmtId="0" fontId="7" fillId="0" borderId="1" xfId="1" applyFont="1" applyBorder="1" applyAlignment="1">
      <alignment horizontal="left" vertical="center" wrapText="1"/>
    </xf>
    <xf numFmtId="0" fontId="10" fillId="0" borderId="1" xfId="1" applyFont="1" applyBorder="1" applyAlignment="1">
      <alignment horizontal="left" vertical="center"/>
    </xf>
    <xf numFmtId="0" fontId="7" fillId="0" borderId="2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166" fontId="7" fillId="0" borderId="1" xfId="0" applyNumberFormat="1" applyFont="1" applyBorder="1" applyAlignment="1">
      <alignment horizontal="center" vertical="center"/>
    </xf>
    <xf numFmtId="0" fontId="4" fillId="0" borderId="1" xfId="2" applyNumberFormat="1" applyFont="1" applyBorder="1" applyAlignment="1" applyProtection="1">
      <alignment horizontal="left" vertical="center" wrapText="1"/>
    </xf>
    <xf numFmtId="0" fontId="3" fillId="0" borderId="1" xfId="2" applyNumberFormat="1" applyFont="1" applyBorder="1" applyAlignment="1" applyProtection="1">
      <alignment horizontal="left" vertical="center" wrapText="1"/>
    </xf>
    <xf numFmtId="0" fontId="5" fillId="0" borderId="1" xfId="2" applyNumberFormat="1" applyFont="1" applyBorder="1" applyAlignment="1" applyProtection="1">
      <alignment horizontal="left" vertical="center"/>
    </xf>
    <xf numFmtId="0" fontId="4" fillId="0" borderId="1" xfId="2" applyNumberFormat="1" applyFont="1" applyBorder="1" applyAlignment="1" applyProtection="1">
      <alignment horizontal="center" vertical="center"/>
    </xf>
    <xf numFmtId="0" fontId="4" fillId="2" borderId="1" xfId="2" applyNumberFormat="1" applyFont="1" applyFill="1" applyBorder="1" applyAlignment="1" applyProtection="1">
      <alignment horizontal="center" vertical="center" wrapText="1"/>
    </xf>
  </cellXfs>
  <cellStyles count="3">
    <cellStyle name="Normal" xfId="0" builtinId="0"/>
    <cellStyle name="Normal 2" xfId="1"/>
    <cellStyle name="Texto Explicativo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6164</xdr:colOff>
      <xdr:row>0</xdr:row>
      <xdr:rowOff>216787</xdr:rowOff>
    </xdr:from>
    <xdr:to>
      <xdr:col>8</xdr:col>
      <xdr:colOff>1933576</xdr:colOff>
      <xdr:row>0</xdr:row>
      <xdr:rowOff>819150</xdr:rowOff>
    </xdr:to>
    <xdr:pic>
      <xdr:nvPicPr>
        <xdr:cNvPr id="2" name="Imagem 1" descr="https://www.museus.gov.br/wp-content/uploads/2019/01/Museu-do-Diamante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64" y="216787"/>
          <a:ext cx="8042462" cy="6023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6164</xdr:colOff>
      <xdr:row>0</xdr:row>
      <xdr:rowOff>216787</xdr:rowOff>
    </xdr:from>
    <xdr:to>
      <xdr:col>7</xdr:col>
      <xdr:colOff>648102</xdr:colOff>
      <xdr:row>0</xdr:row>
      <xdr:rowOff>638175</xdr:rowOff>
    </xdr:to>
    <xdr:pic>
      <xdr:nvPicPr>
        <xdr:cNvPr id="16" name="Imagem 15" descr="https://www.museus.gov.br/wp-content/uploads/2019/01/Museu-do-Diamante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64" y="216787"/>
          <a:ext cx="5213938" cy="4213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171450</xdr:rowOff>
    </xdr:from>
    <xdr:to>
      <xdr:col>2</xdr:col>
      <xdr:colOff>1885950</xdr:colOff>
      <xdr:row>0</xdr:row>
      <xdr:rowOff>503182</xdr:rowOff>
    </xdr:to>
    <xdr:pic>
      <xdr:nvPicPr>
        <xdr:cNvPr id="2" name="Imagem 1" descr="https://www.museus.gov.br/wp-content/uploads/2019/01/Museu-do-Diamante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171450"/>
          <a:ext cx="4429125" cy="3317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tabSelected="1" zoomScaleNormal="100" workbookViewId="0">
      <selection activeCell="I22" sqref="I22"/>
    </sheetView>
  </sheetViews>
  <sheetFormatPr defaultRowHeight="15" x14ac:dyDescent="0.25"/>
  <cols>
    <col min="1" max="1" width="4.42578125" style="1" bestFit="1" customWidth="1"/>
    <col min="2" max="2" width="35.140625" style="1" bestFit="1" customWidth="1"/>
    <col min="3" max="3" width="4.85546875" style="1" bestFit="1" customWidth="1"/>
    <col min="4" max="6" width="9.140625" style="1"/>
    <col min="7" max="7" width="9.140625" style="1" customWidth="1"/>
    <col min="8" max="8" width="10.7109375" style="1" bestFit="1" customWidth="1"/>
    <col min="9" max="9" width="30.42578125" style="1" bestFit="1" customWidth="1"/>
    <col min="10" max="16384" width="9.140625" style="1"/>
  </cols>
  <sheetData>
    <row r="1" spans="1:12" ht="79.5" customHeight="1" x14ac:dyDescent="0.25">
      <c r="A1" s="63"/>
      <c r="B1" s="63"/>
      <c r="C1" s="63"/>
      <c r="D1" s="63"/>
      <c r="E1" s="63"/>
      <c r="F1" s="63"/>
      <c r="G1" s="63"/>
      <c r="H1" s="63"/>
      <c r="I1" s="63"/>
    </row>
    <row r="2" spans="1:12" ht="18.75" x14ac:dyDescent="0.25">
      <c r="A2" s="64" t="s">
        <v>42</v>
      </c>
      <c r="B2" s="64"/>
      <c r="C2" s="64"/>
      <c r="D2" s="64"/>
      <c r="E2" s="64"/>
      <c r="F2" s="64"/>
      <c r="G2" s="64"/>
      <c r="H2" s="64"/>
      <c r="I2" s="64"/>
    </row>
    <row r="3" spans="1:12" ht="33" customHeight="1" x14ac:dyDescent="0.25">
      <c r="A3" s="65" t="s">
        <v>43</v>
      </c>
      <c r="B3" s="65"/>
      <c r="C3" s="65"/>
      <c r="D3" s="65"/>
      <c r="E3" s="65"/>
      <c r="F3" s="65"/>
      <c r="G3" s="65"/>
      <c r="H3" s="65"/>
      <c r="I3" s="65"/>
    </row>
    <row r="4" spans="1:12" x14ac:dyDescent="0.25">
      <c r="A4" s="66" t="s">
        <v>2</v>
      </c>
      <c r="B4" s="66"/>
      <c r="C4" s="66"/>
      <c r="D4" s="66"/>
      <c r="E4" s="66"/>
      <c r="F4" s="66"/>
      <c r="G4" s="66"/>
      <c r="H4" s="66"/>
      <c r="I4" s="66"/>
    </row>
    <row r="5" spans="1:12" x14ac:dyDescent="0.25">
      <c r="A5" s="63"/>
      <c r="B5" s="63"/>
      <c r="C5" s="63"/>
      <c r="D5" s="63"/>
      <c r="E5" s="63"/>
      <c r="F5" s="63"/>
      <c r="G5" s="63"/>
      <c r="H5" s="63"/>
      <c r="I5" s="63"/>
    </row>
    <row r="6" spans="1:12" ht="22.5" x14ac:dyDescent="0.25">
      <c r="A6" s="22" t="s">
        <v>44</v>
      </c>
      <c r="B6" s="23"/>
      <c r="C6" s="23" t="s">
        <v>45</v>
      </c>
      <c r="D6" s="23" t="s">
        <v>46</v>
      </c>
      <c r="E6" s="23" t="s">
        <v>47</v>
      </c>
      <c r="F6" s="24" t="s">
        <v>48</v>
      </c>
      <c r="G6" s="23" t="s">
        <v>49</v>
      </c>
      <c r="H6" s="23" t="s">
        <v>50</v>
      </c>
      <c r="I6" s="23" t="s">
        <v>51</v>
      </c>
      <c r="L6" s="25">
        <f>(30*18)/7</f>
        <v>77.142857142857139</v>
      </c>
    </row>
    <row r="7" spans="1:12" x14ac:dyDescent="0.25">
      <c r="A7" s="26" t="s">
        <v>36</v>
      </c>
      <c r="B7" s="27" t="s">
        <v>37</v>
      </c>
      <c r="C7" s="28"/>
      <c r="D7" s="29"/>
      <c r="E7" s="29"/>
      <c r="F7" s="29"/>
      <c r="G7" s="29"/>
      <c r="H7" s="29"/>
      <c r="I7" s="29"/>
    </row>
    <row r="8" spans="1:12" x14ac:dyDescent="0.25">
      <c r="A8" s="30" t="s">
        <v>52</v>
      </c>
      <c r="B8" s="31" t="s">
        <v>53</v>
      </c>
      <c r="C8" s="32" t="s">
        <v>54</v>
      </c>
      <c r="D8" s="33">
        <v>1098.03</v>
      </c>
      <c r="E8" s="34">
        <v>13</v>
      </c>
      <c r="F8" s="34">
        <f>E8*D8</f>
        <v>14274.39</v>
      </c>
      <c r="G8" s="35">
        <f>(D8*E8)*$G$12</f>
        <v>3525.0625177637794</v>
      </c>
      <c r="H8" s="36">
        <f>F8+G8</f>
        <v>17799.452517763777</v>
      </c>
      <c r="I8" s="37" t="s">
        <v>55</v>
      </c>
    </row>
    <row r="9" spans="1:12" x14ac:dyDescent="0.25">
      <c r="A9" s="30" t="s">
        <v>56</v>
      </c>
      <c r="B9" s="31" t="s">
        <v>57</v>
      </c>
      <c r="C9" s="32" t="s">
        <v>54</v>
      </c>
      <c r="D9" s="33">
        <v>1098.03</v>
      </c>
      <c r="E9" s="34">
        <v>8.5</v>
      </c>
      <c r="F9" s="33">
        <f>E9*D9</f>
        <v>9333.2549999999992</v>
      </c>
      <c r="G9" s="38">
        <f>(D9*E9)*$G$12</f>
        <v>2304.8485693070861</v>
      </c>
      <c r="H9" s="39">
        <f>F9+G9</f>
        <v>11638.103569307084</v>
      </c>
      <c r="I9" s="37" t="s">
        <v>58</v>
      </c>
    </row>
    <row r="10" spans="1:12" ht="22.5" x14ac:dyDescent="0.25">
      <c r="A10" s="30" t="s">
        <v>59</v>
      </c>
      <c r="B10" s="31" t="s">
        <v>60</v>
      </c>
      <c r="C10" s="32" t="s">
        <v>54</v>
      </c>
      <c r="D10" s="33">
        <v>1399</v>
      </c>
      <c r="E10" s="34">
        <v>11.65</v>
      </c>
      <c r="F10" s="34">
        <f>E10*D10</f>
        <v>16298.35</v>
      </c>
      <c r="G10" s="35">
        <f>(D10*E10)*$G$12</f>
        <v>4024.8797101939413</v>
      </c>
      <c r="H10" s="36">
        <f>F10+G10</f>
        <v>20323.22971019394</v>
      </c>
      <c r="I10" s="37" t="s">
        <v>61</v>
      </c>
    </row>
    <row r="11" spans="1:12" x14ac:dyDescent="0.25">
      <c r="A11" s="30" t="s">
        <v>62</v>
      </c>
      <c r="B11" s="31" t="s">
        <v>63</v>
      </c>
      <c r="C11" s="32" t="s">
        <v>54</v>
      </c>
      <c r="D11" s="33">
        <v>1098.03</v>
      </c>
      <c r="E11" s="34">
        <v>8.1</v>
      </c>
      <c r="F11" s="34">
        <f>E11*D11</f>
        <v>8894.0429999999997</v>
      </c>
      <c r="G11" s="35">
        <f>(D11*E11)*$G$12</f>
        <v>2196.3851072220468</v>
      </c>
      <c r="H11" s="36">
        <f>F11+G11</f>
        <v>11090.428107222047</v>
      </c>
      <c r="I11" s="37" t="s">
        <v>64</v>
      </c>
    </row>
    <row r="12" spans="1:12" x14ac:dyDescent="0.25">
      <c r="A12" s="30"/>
      <c r="B12" s="57" t="s">
        <v>65</v>
      </c>
      <c r="C12" s="57"/>
      <c r="D12" s="57"/>
      <c r="E12" s="57"/>
      <c r="F12" s="57"/>
      <c r="G12" s="40">
        <f>BDI!C21</f>
        <v>0.24695013361438067</v>
      </c>
      <c r="H12" s="41">
        <f>SUM(H8:H11)</f>
        <v>60851.213904486853</v>
      </c>
      <c r="I12" s="32"/>
    </row>
    <row r="13" spans="1:12" x14ac:dyDescent="0.25">
      <c r="A13" s="26" t="s">
        <v>38</v>
      </c>
      <c r="B13" s="27" t="s">
        <v>66</v>
      </c>
      <c r="C13" s="32"/>
      <c r="D13" s="29"/>
      <c r="E13" s="42"/>
      <c r="F13" s="29"/>
      <c r="G13" s="29"/>
      <c r="H13" s="29"/>
      <c r="I13" s="29"/>
    </row>
    <row r="14" spans="1:12" x14ac:dyDescent="0.25">
      <c r="A14" s="43" t="s">
        <v>67</v>
      </c>
      <c r="B14" s="31" t="s">
        <v>68</v>
      </c>
      <c r="C14" s="32" t="s">
        <v>69</v>
      </c>
      <c r="D14" s="44">
        <v>1</v>
      </c>
      <c r="E14" s="44">
        <v>85.96</v>
      </c>
      <c r="F14" s="35">
        <f t="shared" ref="F14:F17" si="0">D14*E14</f>
        <v>85.96</v>
      </c>
      <c r="G14" s="35">
        <f>(D14*E14)*$G$18</f>
        <v>21.227833485492162</v>
      </c>
      <c r="H14" s="36">
        <f t="shared" ref="H14:H17" si="1">F14+G14</f>
        <v>107.18783348549215</v>
      </c>
      <c r="I14" s="45" t="s">
        <v>70</v>
      </c>
    </row>
    <row r="15" spans="1:12" x14ac:dyDescent="0.25">
      <c r="A15" s="43" t="s">
        <v>71</v>
      </c>
      <c r="B15" s="31" t="s">
        <v>72</v>
      </c>
      <c r="C15" s="32" t="s">
        <v>69</v>
      </c>
      <c r="D15" s="42">
        <v>1</v>
      </c>
      <c r="E15" s="44">
        <v>85.96</v>
      </c>
      <c r="F15" s="35">
        <f t="shared" si="0"/>
        <v>85.96</v>
      </c>
      <c r="G15" s="35">
        <f>(D15*E15)*$G$18</f>
        <v>21.227833485492162</v>
      </c>
      <c r="H15" s="36">
        <f t="shared" si="1"/>
        <v>107.18783348549215</v>
      </c>
      <c r="I15" s="45" t="s">
        <v>70</v>
      </c>
    </row>
    <row r="16" spans="1:12" x14ac:dyDescent="0.25">
      <c r="A16" s="43" t="s">
        <v>73</v>
      </c>
      <c r="B16" s="46" t="s">
        <v>74</v>
      </c>
      <c r="C16" s="47" t="s">
        <v>69</v>
      </c>
      <c r="D16" s="48">
        <v>1</v>
      </c>
      <c r="E16" s="35">
        <v>85.96</v>
      </c>
      <c r="F16" s="35">
        <f t="shared" si="0"/>
        <v>85.96</v>
      </c>
      <c r="G16" s="35">
        <f>(D16*E16)*$G$18</f>
        <v>21.227833485492162</v>
      </c>
      <c r="H16" s="36">
        <f t="shared" si="1"/>
        <v>107.18783348549215</v>
      </c>
      <c r="I16" s="45" t="s">
        <v>70</v>
      </c>
    </row>
    <row r="17" spans="1:9" x14ac:dyDescent="0.25">
      <c r="A17" s="43" t="s">
        <v>75</v>
      </c>
      <c r="B17" s="29" t="s">
        <v>76</v>
      </c>
      <c r="C17" s="47" t="s">
        <v>69</v>
      </c>
      <c r="D17" s="48">
        <v>1</v>
      </c>
      <c r="E17" s="35">
        <v>91.5</v>
      </c>
      <c r="F17" s="35">
        <f t="shared" si="0"/>
        <v>91.5</v>
      </c>
      <c r="G17" s="35">
        <f>(D17*E17)*$G$18</f>
        <v>22.595937225715833</v>
      </c>
      <c r="H17" s="36">
        <f t="shared" si="1"/>
        <v>114.09593722571583</v>
      </c>
      <c r="I17" s="49" t="s">
        <v>77</v>
      </c>
    </row>
    <row r="18" spans="1:9" ht="13.9" customHeight="1" x14ac:dyDescent="0.25">
      <c r="A18" s="50"/>
      <c r="B18" s="57" t="s">
        <v>65</v>
      </c>
      <c r="C18" s="57"/>
      <c r="D18" s="57"/>
      <c r="E18" s="57"/>
      <c r="F18" s="57"/>
      <c r="G18" s="40">
        <f>BDI!C21</f>
        <v>0.24695013361438067</v>
      </c>
      <c r="H18" s="41">
        <f>SUM(H14:H17)</f>
        <v>435.65943768219228</v>
      </c>
      <c r="I18" s="32"/>
    </row>
    <row r="19" spans="1:9" ht="13.9" customHeight="1" x14ac:dyDescent="0.25">
      <c r="A19" s="58" t="s">
        <v>78</v>
      </c>
      <c r="B19" s="58"/>
      <c r="C19" s="58"/>
      <c r="D19" s="58"/>
      <c r="E19" s="58"/>
      <c r="F19" s="58"/>
      <c r="G19" s="58"/>
      <c r="H19" s="51">
        <f>SUM(H18,H12)</f>
        <v>61286.873342169049</v>
      </c>
      <c r="I19" s="52"/>
    </row>
    <row r="20" spans="1:9" x14ac:dyDescent="0.25">
      <c r="A20" s="59" t="s">
        <v>79</v>
      </c>
      <c r="B20" s="59"/>
      <c r="C20" s="59"/>
      <c r="D20" s="59"/>
      <c r="E20" s="59"/>
      <c r="F20" s="59"/>
      <c r="G20" s="59"/>
      <c r="H20" s="59"/>
      <c r="I20" s="59"/>
    </row>
    <row r="21" spans="1:9" x14ac:dyDescent="0.25">
      <c r="A21" s="59"/>
      <c r="B21" s="59"/>
      <c r="C21" s="59"/>
      <c r="D21" s="59"/>
      <c r="E21" s="59"/>
      <c r="F21" s="59"/>
      <c r="G21" s="59"/>
      <c r="H21" s="59"/>
      <c r="I21" s="59"/>
    </row>
    <row r="22" spans="1:9" ht="15" customHeight="1" x14ac:dyDescent="0.25">
      <c r="A22" s="60" t="s">
        <v>80</v>
      </c>
      <c r="B22" s="61"/>
      <c r="C22" s="61"/>
      <c r="D22" s="61"/>
      <c r="E22" s="61"/>
      <c r="F22" s="61"/>
      <c r="G22" s="61"/>
      <c r="H22" s="62"/>
      <c r="I22" s="53">
        <v>43754</v>
      </c>
    </row>
  </sheetData>
  <mergeCells count="10">
    <mergeCell ref="B18:F18"/>
    <mergeCell ref="A19:G19"/>
    <mergeCell ref="A20:I21"/>
    <mergeCell ref="A22:H22"/>
    <mergeCell ref="A1:I1"/>
    <mergeCell ref="A2:I2"/>
    <mergeCell ref="A3:I3"/>
    <mergeCell ref="A4:I4"/>
    <mergeCell ref="A5:I5"/>
    <mergeCell ref="B12:F12"/>
  </mergeCells>
  <pageMargins left="0.78740157480314965" right="0.78740157480314965" top="1.0629921259842521" bottom="1.0629921259842521" header="0.78740157480314965" footer="0.78740157480314965"/>
  <pageSetup paperSize="9" orientation="landscape" useFirstPageNumber="1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13"/>
  <sheetViews>
    <sheetView workbookViewId="0">
      <selection activeCell="L17" sqref="L17"/>
    </sheetView>
  </sheetViews>
  <sheetFormatPr defaultRowHeight="15" x14ac:dyDescent="0.25"/>
  <cols>
    <col min="1" max="2" width="4.42578125" customWidth="1"/>
    <col min="3" max="3" width="16" customWidth="1"/>
    <col min="4" max="4" width="10.7109375" bestFit="1" customWidth="1"/>
    <col min="5" max="8" width="11" customWidth="1"/>
  </cols>
  <sheetData>
    <row r="1" spans="1:8" ht="61.5" customHeight="1" x14ac:dyDescent="0.25">
      <c r="A1" s="63"/>
      <c r="B1" s="63"/>
      <c r="C1" s="63"/>
      <c r="D1" s="63"/>
      <c r="E1" s="63"/>
      <c r="F1" s="63"/>
      <c r="G1" s="63"/>
      <c r="H1" s="63"/>
    </row>
    <row r="2" spans="1:8" ht="18.75" x14ac:dyDescent="0.25">
      <c r="A2" s="64" t="s">
        <v>42</v>
      </c>
      <c r="B2" s="64"/>
      <c r="C2" s="64"/>
      <c r="D2" s="64"/>
      <c r="E2" s="64"/>
      <c r="F2" s="64"/>
      <c r="G2" s="64"/>
      <c r="H2" s="64"/>
    </row>
    <row r="3" spans="1:8" ht="25.5" customHeight="1" x14ac:dyDescent="0.25">
      <c r="A3" s="65" t="s">
        <v>43</v>
      </c>
      <c r="B3" s="65"/>
      <c r="C3" s="65"/>
      <c r="D3" s="65"/>
      <c r="E3" s="65"/>
      <c r="F3" s="65"/>
      <c r="G3" s="65"/>
      <c r="H3" s="65"/>
    </row>
    <row r="4" spans="1:8" x14ac:dyDescent="0.25">
      <c r="A4" s="66" t="s">
        <v>2</v>
      </c>
      <c r="B4" s="66"/>
      <c r="C4" s="66"/>
      <c r="D4" s="66"/>
      <c r="E4" s="66"/>
      <c r="F4" s="66"/>
      <c r="G4" s="66"/>
      <c r="H4" s="66"/>
    </row>
    <row r="5" spans="1:8" x14ac:dyDescent="0.25">
      <c r="A5" s="63"/>
      <c r="B5" s="63"/>
      <c r="C5" s="63"/>
      <c r="D5" s="63"/>
      <c r="E5" s="63"/>
      <c r="F5" s="63"/>
      <c r="G5" s="63"/>
      <c r="H5" s="63"/>
    </row>
    <row r="6" spans="1:8" x14ac:dyDescent="0.25">
      <c r="A6" s="14" t="s">
        <v>29</v>
      </c>
      <c r="B6" s="14"/>
      <c r="C6" s="15" t="s">
        <v>30</v>
      </c>
      <c r="D6" s="15" t="s">
        <v>31</v>
      </c>
      <c r="E6" s="14" t="s">
        <v>32</v>
      </c>
      <c r="F6" s="14" t="s">
        <v>33</v>
      </c>
      <c r="G6" s="14" t="s">
        <v>34</v>
      </c>
      <c r="H6" s="14" t="s">
        <v>35</v>
      </c>
    </row>
    <row r="7" spans="1:8" x14ac:dyDescent="0.25">
      <c r="A7" s="70"/>
      <c r="B7" s="70" t="s">
        <v>36</v>
      </c>
      <c r="C7" s="71" t="s">
        <v>37</v>
      </c>
      <c r="D7" s="72">
        <f>'Planilha orçamentária'!H12</f>
        <v>60851.213904486853</v>
      </c>
      <c r="E7" s="56">
        <v>0.25</v>
      </c>
      <c r="F7" s="56">
        <v>0.25</v>
      </c>
      <c r="G7" s="56">
        <v>0.25</v>
      </c>
      <c r="H7" s="56">
        <v>0.25</v>
      </c>
    </row>
    <row r="8" spans="1:8" x14ac:dyDescent="0.25">
      <c r="A8" s="70"/>
      <c r="B8" s="70"/>
      <c r="C8" s="70"/>
      <c r="D8" s="70"/>
      <c r="E8" s="18">
        <f>E7*$D$7</f>
        <v>15212.803476121713</v>
      </c>
      <c r="F8" s="18">
        <f>F7*$D$7</f>
        <v>15212.803476121713</v>
      </c>
      <c r="G8" s="18">
        <f t="shared" ref="G8:H8" si="0">G7*$D7</f>
        <v>15212.803476121713</v>
      </c>
      <c r="H8" s="18">
        <f t="shared" si="0"/>
        <v>15212.803476121713</v>
      </c>
    </row>
    <row r="9" spans="1:8" x14ac:dyDescent="0.25">
      <c r="A9" s="70"/>
      <c r="B9" s="70" t="s">
        <v>38</v>
      </c>
      <c r="C9" s="71" t="s">
        <v>39</v>
      </c>
      <c r="D9" s="72">
        <f>'Planilha orçamentária'!H18</f>
        <v>435.65943768219228</v>
      </c>
      <c r="E9" s="19">
        <f>100%</f>
        <v>1</v>
      </c>
      <c r="F9" s="19">
        <v>0</v>
      </c>
      <c r="G9" s="19">
        <v>0</v>
      </c>
      <c r="H9" s="19">
        <v>0</v>
      </c>
    </row>
    <row r="10" spans="1:8" x14ac:dyDescent="0.25">
      <c r="A10" s="70"/>
      <c r="B10" s="70"/>
      <c r="C10" s="70"/>
      <c r="D10" s="70"/>
      <c r="E10" s="20">
        <f t="shared" ref="E10:H10" si="1">E9*$D9</f>
        <v>435.65943768219228</v>
      </c>
      <c r="F10" s="20">
        <f t="shared" si="1"/>
        <v>0</v>
      </c>
      <c r="G10" s="20">
        <f t="shared" si="1"/>
        <v>0</v>
      </c>
      <c r="H10" s="20">
        <f t="shared" si="1"/>
        <v>0</v>
      </c>
    </row>
    <row r="11" spans="1:8" x14ac:dyDescent="0.25">
      <c r="A11" s="69" t="s">
        <v>40</v>
      </c>
      <c r="B11" s="69"/>
      <c r="C11" s="69"/>
      <c r="D11" s="16">
        <f>'Planilha orçamentária'!H18</f>
        <v>435.65943768219228</v>
      </c>
      <c r="E11" s="21">
        <f t="shared" ref="E11:H11" si="2">SUM(E10,E8)</f>
        <v>15648.462913803905</v>
      </c>
      <c r="F11" s="21">
        <f t="shared" si="2"/>
        <v>15212.803476121713</v>
      </c>
      <c r="G11" s="21">
        <f t="shared" si="2"/>
        <v>15212.803476121713</v>
      </c>
      <c r="H11" s="21">
        <f t="shared" si="2"/>
        <v>15212.803476121713</v>
      </c>
    </row>
    <row r="12" spans="1:8" x14ac:dyDescent="0.25">
      <c r="A12" s="69" t="s">
        <v>41</v>
      </c>
      <c r="B12" s="69"/>
      <c r="C12" s="69"/>
      <c r="D12" s="17"/>
      <c r="E12" s="20">
        <f>E11</f>
        <v>15648.462913803905</v>
      </c>
      <c r="F12" s="20">
        <f t="shared" ref="F12:H12" si="3">E12+F11</f>
        <v>30861.266389925619</v>
      </c>
      <c r="G12" s="20">
        <f t="shared" si="3"/>
        <v>46074.069866047328</v>
      </c>
      <c r="H12" s="20">
        <f t="shared" si="3"/>
        <v>61286.873342169041</v>
      </c>
    </row>
    <row r="13" spans="1:8" ht="15" customHeight="1" x14ac:dyDescent="0.25">
      <c r="A13" s="67" t="s">
        <v>82</v>
      </c>
      <c r="B13" s="68"/>
      <c r="C13" s="68"/>
      <c r="D13" s="68"/>
      <c r="E13" s="68"/>
      <c r="F13" s="68"/>
      <c r="G13" s="68"/>
      <c r="H13" s="68"/>
    </row>
  </sheetData>
  <mergeCells count="15">
    <mergeCell ref="A13:H13"/>
    <mergeCell ref="A11:C11"/>
    <mergeCell ref="A12:C12"/>
    <mergeCell ref="A1:H1"/>
    <mergeCell ref="A2:H2"/>
    <mergeCell ref="A3:H3"/>
    <mergeCell ref="A4:H4"/>
    <mergeCell ref="A5:H5"/>
    <mergeCell ref="A7:A10"/>
    <mergeCell ref="B7:B8"/>
    <mergeCell ref="C7:C8"/>
    <mergeCell ref="D7:D8"/>
    <mergeCell ref="B9:B10"/>
    <mergeCell ref="C9:C10"/>
    <mergeCell ref="D9:D10"/>
  </mergeCell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3"/>
  <sheetViews>
    <sheetView zoomScaleNormal="100" workbookViewId="0">
      <selection activeCell="F18" sqref="F18"/>
    </sheetView>
  </sheetViews>
  <sheetFormatPr defaultRowHeight="15" x14ac:dyDescent="0.25"/>
  <cols>
    <col min="1" max="1" width="29.28515625" style="1" customWidth="1"/>
    <col min="2" max="2" width="9.140625" style="1"/>
    <col min="3" max="3" width="30.5703125" style="1" customWidth="1"/>
    <col min="4" max="16384" width="9.140625" style="1"/>
  </cols>
  <sheetData>
    <row r="1" spans="1:3" ht="54.75" customHeight="1" x14ac:dyDescent="0.25">
      <c r="A1" s="63"/>
      <c r="B1" s="63"/>
      <c r="C1" s="63"/>
    </row>
    <row r="2" spans="1:3" ht="17.45" customHeight="1" x14ac:dyDescent="0.25">
      <c r="A2" s="74" t="s">
        <v>0</v>
      </c>
      <c r="B2" s="74"/>
      <c r="C2" s="74"/>
    </row>
    <row r="3" spans="1:3" ht="52.5" customHeight="1" x14ac:dyDescent="0.25">
      <c r="A3" s="73" t="s">
        <v>1</v>
      </c>
      <c r="B3" s="73"/>
      <c r="C3" s="73"/>
    </row>
    <row r="4" spans="1:3" x14ac:dyDescent="0.25">
      <c r="A4" s="75" t="s">
        <v>2</v>
      </c>
      <c r="B4" s="75"/>
      <c r="C4" s="75"/>
    </row>
    <row r="5" spans="1:3" x14ac:dyDescent="0.25">
      <c r="A5" s="76"/>
      <c r="B5" s="76"/>
      <c r="C5" s="76"/>
    </row>
    <row r="6" spans="1:3" ht="21" customHeight="1" x14ac:dyDescent="0.25">
      <c r="A6" s="77" t="s">
        <v>3</v>
      </c>
      <c r="B6" s="77"/>
      <c r="C6" s="77"/>
    </row>
    <row r="7" spans="1:3" x14ac:dyDescent="0.25">
      <c r="A7" s="2" t="s">
        <v>4</v>
      </c>
      <c r="B7" s="2" t="s">
        <v>5</v>
      </c>
      <c r="C7" s="2" t="s">
        <v>6</v>
      </c>
    </row>
    <row r="8" spans="1:3" x14ac:dyDescent="0.25">
      <c r="A8" s="3" t="s">
        <v>7</v>
      </c>
      <c r="B8" s="2" t="s">
        <v>8</v>
      </c>
      <c r="C8" s="4">
        <v>4.9299999999999997E-2</v>
      </c>
    </row>
    <row r="9" spans="1:3" x14ac:dyDescent="0.25">
      <c r="A9" s="3" t="s">
        <v>9</v>
      </c>
      <c r="B9" s="2" t="s">
        <v>10</v>
      </c>
      <c r="C9" s="4">
        <v>8.0399999999999999E-2</v>
      </c>
    </row>
    <row r="10" spans="1:3" x14ac:dyDescent="0.25">
      <c r="A10" s="3" t="s">
        <v>11</v>
      </c>
      <c r="B10" s="2" t="s">
        <v>12</v>
      </c>
      <c r="C10" s="4">
        <v>9.9000000000000008E-3</v>
      </c>
    </row>
    <row r="11" spans="1:3" x14ac:dyDescent="0.25">
      <c r="A11" s="3" t="s">
        <v>13</v>
      </c>
      <c r="B11" s="2"/>
      <c r="C11" s="5">
        <f>C12+C13</f>
        <v>1.8799999999999997E-2</v>
      </c>
    </row>
    <row r="12" spans="1:3" x14ac:dyDescent="0.25">
      <c r="A12" s="6" t="s">
        <v>14</v>
      </c>
      <c r="B12" s="7" t="s">
        <v>15</v>
      </c>
      <c r="C12" s="8">
        <v>4.8999999999999998E-3</v>
      </c>
    </row>
    <row r="13" spans="1:3" x14ac:dyDescent="0.25">
      <c r="A13" s="6" t="s">
        <v>16</v>
      </c>
      <c r="B13" s="7" t="s">
        <v>17</v>
      </c>
      <c r="C13" s="8">
        <v>1.3899999999999999E-2</v>
      </c>
    </row>
    <row r="14" spans="1:3" x14ac:dyDescent="0.25">
      <c r="A14" s="3" t="s">
        <v>18</v>
      </c>
      <c r="B14" s="2" t="s">
        <v>19</v>
      </c>
      <c r="C14" s="4">
        <f>C15+C16+C17</f>
        <v>6.54E-2</v>
      </c>
    </row>
    <row r="15" spans="1:3" x14ac:dyDescent="0.25">
      <c r="A15" s="54" t="s">
        <v>20</v>
      </c>
      <c r="B15" s="55" t="s">
        <v>21</v>
      </c>
      <c r="C15" s="8">
        <v>2.8899999999999999E-2</v>
      </c>
    </row>
    <row r="16" spans="1:3" x14ac:dyDescent="0.25">
      <c r="A16" s="6" t="s">
        <v>22</v>
      </c>
      <c r="B16" s="7" t="s">
        <v>22</v>
      </c>
      <c r="C16" s="8">
        <v>6.4999999999999997E-3</v>
      </c>
    </row>
    <row r="17" spans="1:3" x14ac:dyDescent="0.25">
      <c r="A17" s="6" t="s">
        <v>23</v>
      </c>
      <c r="B17" s="7" t="s">
        <v>23</v>
      </c>
      <c r="C17" s="8">
        <v>0.03</v>
      </c>
    </row>
    <row r="18" spans="1:3" ht="25.5" x14ac:dyDescent="0.25">
      <c r="A18" s="3" t="s">
        <v>24</v>
      </c>
      <c r="B18" s="9">
        <f>(1+(C8+C11))*(1+C10)*(1+C9)</f>
        <v>1.1653995948760001</v>
      </c>
      <c r="C18" s="4">
        <f>B18-1</f>
        <v>0.16539959487600009</v>
      </c>
    </row>
    <row r="19" spans="1:3" ht="25.5" x14ac:dyDescent="0.25">
      <c r="A19" s="3" t="s">
        <v>25</v>
      </c>
      <c r="B19" s="10">
        <f>1-C14</f>
        <v>0.93459999999999999</v>
      </c>
      <c r="C19" s="4">
        <f>B19</f>
        <v>0.93459999999999999</v>
      </c>
    </row>
    <row r="20" spans="1:3" x14ac:dyDescent="0.25">
      <c r="A20" s="3" t="s">
        <v>26</v>
      </c>
      <c r="B20" s="10">
        <f>B18/B19</f>
        <v>1.2469501336143807</v>
      </c>
      <c r="C20" s="4">
        <f>B20-1</f>
        <v>0.24695013361438067</v>
      </c>
    </row>
    <row r="21" spans="1:3" x14ac:dyDescent="0.25">
      <c r="A21" s="11" t="s">
        <v>27</v>
      </c>
      <c r="B21" s="11"/>
      <c r="C21" s="12">
        <f>C20</f>
        <v>0.24695013361438067</v>
      </c>
    </row>
    <row r="22" spans="1:3" ht="62.25" customHeight="1" x14ac:dyDescent="0.25">
      <c r="A22" s="73" t="s">
        <v>28</v>
      </c>
      <c r="B22" s="73"/>
      <c r="C22" s="73"/>
    </row>
    <row r="23" spans="1:3" ht="15" customHeight="1" x14ac:dyDescent="0.25">
      <c r="A23" s="60" t="s">
        <v>81</v>
      </c>
      <c r="B23" s="62"/>
      <c r="C23" s="13">
        <v>43712</v>
      </c>
    </row>
  </sheetData>
  <mergeCells count="8">
    <mergeCell ref="A22:C22"/>
    <mergeCell ref="A23:B23"/>
    <mergeCell ref="A1:C1"/>
    <mergeCell ref="A2:C2"/>
    <mergeCell ref="A3:C3"/>
    <mergeCell ref="A4:C4"/>
    <mergeCell ref="A5:C5"/>
    <mergeCell ref="A6:C6"/>
  </mergeCells>
  <pageMargins left="0.70866141732283472" right="0.70866141732283472" top="0.74803149606299213" bottom="0.74803149606299213" header="0.31496062992125984" footer="0.31496062992125984"/>
  <pageSetup paperSize="9" orientation="portrait" useFirstPageNumber="1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Planilha orçamentária</vt:lpstr>
      <vt:lpstr>Cronograma físico financeiro</vt:lpstr>
      <vt:lpstr>BDI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Dianna Izaias Amaral</dc:creator>
  <cp:lastModifiedBy>Alessandra Braga de Julio</cp:lastModifiedBy>
  <dcterms:created xsi:type="dcterms:W3CDTF">2019-10-16T12:36:17Z</dcterms:created>
  <dcterms:modified xsi:type="dcterms:W3CDTF">2019-10-24T16:38:48Z</dcterms:modified>
</cp:coreProperties>
</file>