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.andrade\OneDrive - Ministério das Relações Exteriores\Área de Trabalho\Pregões\2024 - Apoio Administrativo\Publicar\"/>
    </mc:Choice>
  </mc:AlternateContent>
  <bookViews>
    <workbookView xWindow="0" yWindow="0" windowWidth="24000" windowHeight="9735"/>
  </bookViews>
  <sheets>
    <sheet name="Resumo" sheetId="2" r:id="rId1"/>
    <sheet name="Auxiliar administrativo" sheetId="3" r:id="rId2"/>
    <sheet name="Recepcionista" sheetId="16" r:id="rId3"/>
    <sheet name="Supervisor" sheetId="17" r:id="rId4"/>
    <sheet name="Encarregado" sheetId="18" r:id="rId5"/>
    <sheet name="Téc. Secretariado" sheetId="19" r:id="rId6"/>
    <sheet name="Secretaria Exec." sheetId="20" r:id="rId7"/>
    <sheet name="Equipamentos Permanentes" sheetId="15" r:id="rId8"/>
    <sheet name="Uniforme" sheetId="5" r:id="rId9"/>
  </sheets>
  <definedNames>
    <definedName name="_xlnm.Print_Area" localSheetId="1">'Auxiliar administrativo'!$B$1:$G$102</definedName>
    <definedName name="_xlnm.Print_Area" localSheetId="4">Encarregado!$B$1:$G$102</definedName>
    <definedName name="_xlnm.Print_Area" localSheetId="2">Recepcionista!$B$1:$G$102</definedName>
    <definedName name="_xlnm.Print_Area" localSheetId="0">Resumo!$B$3:$H$20</definedName>
    <definedName name="_xlnm.Print_Area" localSheetId="6">'Secretaria Exec.'!$B$1:$G$102</definedName>
    <definedName name="_xlnm.Print_Area" localSheetId="3">Supervisor!$B$1:$G$102</definedName>
    <definedName name="_xlnm.Print_Area" localSheetId="5">'Téc. Secretariado'!$B$1:$G$102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6" l="1"/>
  <c r="G24" i="16"/>
  <c r="E28" i="16"/>
  <c r="G28" i="16"/>
  <c r="G29" i="16"/>
  <c r="G30" i="16"/>
  <c r="G32" i="16"/>
  <c r="E34" i="16"/>
  <c r="G34" i="16"/>
  <c r="G35" i="16"/>
  <c r="G36" i="16"/>
  <c r="G37" i="16"/>
  <c r="G38" i="16"/>
  <c r="G39" i="16"/>
  <c r="G40" i="16"/>
  <c r="G41" i="16"/>
  <c r="G42" i="16"/>
  <c r="G46" i="16"/>
  <c r="G45" i="16"/>
  <c r="G47" i="16"/>
  <c r="G48" i="16"/>
  <c r="G50" i="16"/>
  <c r="E55" i="16"/>
  <c r="G55" i="16"/>
  <c r="E57" i="16"/>
  <c r="G57" i="16"/>
  <c r="G58" i="16"/>
  <c r="E61" i="16"/>
  <c r="G61" i="16"/>
  <c r="E62" i="16"/>
  <c r="G62" i="16"/>
  <c r="G63" i="16"/>
  <c r="G64" i="16"/>
  <c r="E67" i="16"/>
  <c r="G67" i="16"/>
  <c r="E69" i="16"/>
  <c r="G69" i="16"/>
  <c r="E72" i="16"/>
  <c r="G72" i="16"/>
  <c r="E75" i="16"/>
  <c r="G75" i="16"/>
  <c r="E78" i="16"/>
  <c r="G78" i="16"/>
  <c r="G79" i="16"/>
  <c r="F4" i="15"/>
  <c r="H4" i="15"/>
  <c r="H5" i="15"/>
  <c r="H7" i="15"/>
  <c r="G83" i="16" s="1"/>
  <c r="H6" i="5"/>
  <c r="H7" i="5"/>
  <c r="H8" i="5"/>
  <c r="H9" i="5"/>
  <c r="H10" i="5"/>
  <c r="H17" i="5"/>
  <c r="H20" i="5"/>
  <c r="H21" i="5"/>
  <c r="G23" i="17"/>
  <c r="G24" i="17"/>
  <c r="E28" i="17"/>
  <c r="G28" i="17"/>
  <c r="G29" i="17"/>
  <c r="G30" i="17"/>
  <c r="G32" i="17"/>
  <c r="E34" i="17"/>
  <c r="G34" i="17"/>
  <c r="G35" i="17"/>
  <c r="G36" i="17"/>
  <c r="G37" i="17"/>
  <c r="G38" i="17"/>
  <c r="G39" i="17"/>
  <c r="G40" i="17"/>
  <c r="G41" i="17"/>
  <c r="G42" i="17"/>
  <c r="G46" i="17"/>
  <c r="G45" i="17"/>
  <c r="G47" i="17"/>
  <c r="G48" i="17"/>
  <c r="G50" i="17"/>
  <c r="E55" i="17"/>
  <c r="G55" i="17"/>
  <c r="E57" i="17"/>
  <c r="G57" i="17"/>
  <c r="G58" i="17"/>
  <c r="E61" i="17"/>
  <c r="G61" i="17"/>
  <c r="E62" i="17"/>
  <c r="G62" i="17"/>
  <c r="G63" i="17"/>
  <c r="G64" i="17"/>
  <c r="E67" i="17"/>
  <c r="G67" i="17"/>
  <c r="E69" i="17"/>
  <c r="G69" i="17"/>
  <c r="E72" i="17"/>
  <c r="G72" i="17"/>
  <c r="E75" i="17"/>
  <c r="G75" i="17"/>
  <c r="E78" i="17"/>
  <c r="G78" i="17"/>
  <c r="G79" i="17"/>
  <c r="G23" i="18"/>
  <c r="G24" i="18"/>
  <c r="E28" i="18" s="1"/>
  <c r="G45" i="18"/>
  <c r="G23" i="20"/>
  <c r="G24" i="20"/>
  <c r="E28" i="20"/>
  <c r="G28" i="20"/>
  <c r="G29" i="20"/>
  <c r="G30" i="20"/>
  <c r="G32" i="20"/>
  <c r="E34" i="20"/>
  <c r="G34" i="20"/>
  <c r="G35" i="20"/>
  <c r="G36" i="20"/>
  <c r="G37" i="20"/>
  <c r="G38" i="20"/>
  <c r="G39" i="20"/>
  <c r="G42" i="20" s="1"/>
  <c r="G43" i="20" s="1"/>
  <c r="G40" i="20"/>
  <c r="G41" i="20"/>
  <c r="G46" i="20"/>
  <c r="E57" i="20"/>
  <c r="G57" i="20"/>
  <c r="F5" i="5"/>
  <c r="H5" i="5" s="1"/>
  <c r="E7" i="2"/>
  <c r="E11" i="2"/>
  <c r="E9" i="2"/>
  <c r="E8" i="2"/>
  <c r="F78" i="20"/>
  <c r="F75" i="20"/>
  <c r="F72" i="20"/>
  <c r="F69" i="20"/>
  <c r="F67" i="20"/>
  <c r="G45" i="20"/>
  <c r="F42" i="20"/>
  <c r="F29" i="20"/>
  <c r="F28" i="20"/>
  <c r="F30" i="20"/>
  <c r="F78" i="19"/>
  <c r="F75" i="19"/>
  <c r="F72" i="19"/>
  <c r="F69" i="19"/>
  <c r="F67" i="19"/>
  <c r="G45" i="19"/>
  <c r="G47" i="19" s="1"/>
  <c r="G48" i="19" s="1"/>
  <c r="G50" i="19" s="1"/>
  <c r="F42" i="19"/>
  <c r="F29" i="19"/>
  <c r="F28" i="19"/>
  <c r="F30" i="19"/>
  <c r="G23" i="19"/>
  <c r="G24" i="19"/>
  <c r="G45" i="3"/>
  <c r="G23" i="3"/>
  <c r="G24" i="3" s="1"/>
  <c r="F10" i="5"/>
  <c r="F21" i="5"/>
  <c r="F20" i="5"/>
  <c r="F19" i="5"/>
  <c r="H19" i="5" s="1"/>
  <c r="F18" i="5"/>
  <c r="H18" i="5" s="1"/>
  <c r="F17" i="5"/>
  <c r="F9" i="5"/>
  <c r="G46" i="19"/>
  <c r="E28" i="19"/>
  <c r="E30" i="20"/>
  <c r="G28" i="19"/>
  <c r="G29" i="19"/>
  <c r="E30" i="19"/>
  <c r="G30" i="19"/>
  <c r="E56" i="20"/>
  <c r="G56" i="20"/>
  <c r="G32" i="19"/>
  <c r="E42" i="20"/>
  <c r="E34" i="19"/>
  <c r="E56" i="19"/>
  <c r="G56" i="19"/>
  <c r="G39" i="19"/>
  <c r="G35" i="19"/>
  <c r="E42" i="19"/>
  <c r="G38" i="19"/>
  <c r="G34" i="19"/>
  <c r="G36" i="19"/>
  <c r="G41" i="19"/>
  <c r="E57" i="19"/>
  <c r="G57" i="19"/>
  <c r="G37" i="19"/>
  <c r="G40" i="19"/>
  <c r="G42" i="19"/>
  <c r="G43" i="19"/>
  <c r="F6" i="5"/>
  <c r="F7" i="5"/>
  <c r="F8" i="5"/>
  <c r="F78" i="18"/>
  <c r="F75" i="18"/>
  <c r="F72" i="18"/>
  <c r="F69" i="18"/>
  <c r="F67" i="18"/>
  <c r="F42" i="18"/>
  <c r="F29" i="18"/>
  <c r="F28" i="18"/>
  <c r="F78" i="17"/>
  <c r="F75" i="17"/>
  <c r="F72" i="17"/>
  <c r="F69" i="17"/>
  <c r="F67" i="17"/>
  <c r="F42" i="17"/>
  <c r="F29" i="17"/>
  <c r="F28" i="17"/>
  <c r="F78" i="16"/>
  <c r="F75" i="16"/>
  <c r="F72" i="16"/>
  <c r="F69" i="16"/>
  <c r="F67" i="16"/>
  <c r="F42" i="16"/>
  <c r="F29" i="16"/>
  <c r="F28" i="16"/>
  <c r="F30" i="17"/>
  <c r="F30" i="18"/>
  <c r="F30" i="16"/>
  <c r="E30" i="16"/>
  <c r="E30" i="17"/>
  <c r="E56" i="16"/>
  <c r="G56" i="16"/>
  <c r="E56" i="17"/>
  <c r="G56" i="17"/>
  <c r="E42" i="16"/>
  <c r="E42" i="17"/>
  <c r="G43" i="16"/>
  <c r="F78" i="3"/>
  <c r="G43" i="17"/>
  <c r="F75" i="3"/>
  <c r="F72" i="3"/>
  <c r="F69" i="3"/>
  <c r="F67" i="3"/>
  <c r="F42" i="3"/>
  <c r="F29" i="3"/>
  <c r="F28" i="3"/>
  <c r="F30" i="3"/>
  <c r="E12" i="2"/>
  <c r="H22" i="5" l="1"/>
  <c r="H24" i="5" s="1"/>
  <c r="H11" i="5"/>
  <c r="H13" i="5" s="1"/>
  <c r="J12" i="5"/>
  <c r="G83" i="20"/>
  <c r="G83" i="17"/>
  <c r="G83" i="3"/>
  <c r="G83" i="19"/>
  <c r="G83" i="18"/>
  <c r="G28" i="18"/>
  <c r="G29" i="18"/>
  <c r="E30" i="18"/>
  <c r="G46" i="18"/>
  <c r="G47" i="18" s="1"/>
  <c r="E78" i="19"/>
  <c r="G78" i="19" s="1"/>
  <c r="E72" i="19"/>
  <c r="G72" i="19" s="1"/>
  <c r="E69" i="19"/>
  <c r="G69" i="19" s="1"/>
  <c r="E61" i="19"/>
  <c r="E67" i="19"/>
  <c r="G67" i="19" s="1"/>
  <c r="E55" i="19"/>
  <c r="G55" i="19" s="1"/>
  <c r="G58" i="19" s="1"/>
  <c r="E75" i="19"/>
  <c r="G75" i="19" s="1"/>
  <c r="G46" i="3"/>
  <c r="G47" i="3" s="1"/>
  <c r="E28" i="3"/>
  <c r="G47" i="20"/>
  <c r="G48" i="20" s="1"/>
  <c r="G50" i="20" s="1"/>
  <c r="E78" i="20" s="1"/>
  <c r="G78" i="20" s="1"/>
  <c r="D27" i="5" l="1"/>
  <c r="G82" i="3" s="1"/>
  <c r="G84" i="3" s="1"/>
  <c r="G82" i="16"/>
  <c r="G84" i="16" s="1"/>
  <c r="G86" i="16" s="1"/>
  <c r="E90" i="16" s="1"/>
  <c r="G90" i="16" s="1"/>
  <c r="G82" i="19"/>
  <c r="G84" i="19" s="1"/>
  <c r="E75" i="20"/>
  <c r="G75" i="20" s="1"/>
  <c r="E67" i="20"/>
  <c r="G67" i="20" s="1"/>
  <c r="E55" i="20"/>
  <c r="G55" i="20" s="1"/>
  <c r="G58" i="20" s="1"/>
  <c r="E61" i="20"/>
  <c r="G61" i="20" s="1"/>
  <c r="E69" i="20"/>
  <c r="G69" i="20" s="1"/>
  <c r="G30" i="18"/>
  <c r="G79" i="19"/>
  <c r="E62" i="19"/>
  <c r="G62" i="19" s="1"/>
  <c r="G61" i="19"/>
  <c r="G28" i="3"/>
  <c r="G29" i="3"/>
  <c r="E30" i="3"/>
  <c r="E72" i="20"/>
  <c r="G72" i="20" s="1"/>
  <c r="G63" i="19" l="1"/>
  <c r="G64" i="19" s="1"/>
  <c r="G86" i="19" s="1"/>
  <c r="E90" i="19" s="1"/>
  <c r="G82" i="18"/>
  <c r="G84" i="18" s="1"/>
  <c r="G82" i="17"/>
  <c r="G84" i="17" s="1"/>
  <c r="G86" i="17" s="1"/>
  <c r="E90" i="17" s="1"/>
  <c r="G90" i="17" s="1"/>
  <c r="E91" i="17" s="1"/>
  <c r="G82" i="20"/>
  <c r="G84" i="20" s="1"/>
  <c r="G79" i="20"/>
  <c r="E62" i="20"/>
  <c r="G62" i="20" s="1"/>
  <c r="G63" i="20" s="1"/>
  <c r="G64" i="20" s="1"/>
  <c r="G32" i="18"/>
  <c r="E91" i="16"/>
  <c r="G30" i="3"/>
  <c r="G86" i="20" l="1"/>
  <c r="E90" i="20" s="1"/>
  <c r="G91" i="17"/>
  <c r="E93" i="17" s="1"/>
  <c r="G93" i="17" s="1"/>
  <c r="E56" i="18"/>
  <c r="G56" i="18" s="1"/>
  <c r="E34" i="18"/>
  <c r="G90" i="19"/>
  <c r="E91" i="19" s="1"/>
  <c r="G91" i="16"/>
  <c r="E93" i="16" s="1"/>
  <c r="G93" i="16" s="1"/>
  <c r="G32" i="3"/>
  <c r="E92" i="16" l="1"/>
  <c r="G92" i="16" s="1"/>
  <c r="E92" i="17"/>
  <c r="G92" i="17" s="1"/>
  <c r="E94" i="17"/>
  <c r="G94" i="17" s="1"/>
  <c r="G95" i="17" s="1"/>
  <c r="G97" i="17" s="1"/>
  <c r="G34" i="18"/>
  <c r="G40" i="18"/>
  <c r="G35" i="18"/>
  <c r="G41" i="18"/>
  <c r="E57" i="18" s="1"/>
  <c r="G57" i="18" s="1"/>
  <c r="G36" i="18"/>
  <c r="E42" i="18"/>
  <c r="G39" i="18"/>
  <c r="G37" i="18"/>
  <c r="G38" i="18"/>
  <c r="G91" i="19"/>
  <c r="E94" i="16"/>
  <c r="G94" i="16" s="1"/>
  <c r="E34" i="3"/>
  <c r="E56" i="3"/>
  <c r="G56" i="3" s="1"/>
  <c r="G90" i="20"/>
  <c r="G95" i="16" l="1"/>
  <c r="G97" i="16" s="1"/>
  <c r="F101" i="16" s="1"/>
  <c r="G101" i="16" s="1"/>
  <c r="F101" i="17"/>
  <c r="G101" i="17" s="1"/>
  <c r="D8" i="2"/>
  <c r="F8" i="2" s="1"/>
  <c r="G99" i="17"/>
  <c r="G42" i="18"/>
  <c r="E92" i="19"/>
  <c r="G92" i="19" s="1"/>
  <c r="E94" i="19"/>
  <c r="G94" i="19" s="1"/>
  <c r="E93" i="19"/>
  <c r="G93" i="19" s="1"/>
  <c r="G99" i="16"/>
  <c r="D7" i="2"/>
  <c r="F7" i="2" s="1"/>
  <c r="G36" i="3"/>
  <c r="G39" i="3"/>
  <c r="G41" i="3"/>
  <c r="E57" i="3" s="1"/>
  <c r="G57" i="3" s="1"/>
  <c r="G34" i="3"/>
  <c r="G40" i="3"/>
  <c r="G35" i="3"/>
  <c r="G38" i="3"/>
  <c r="E42" i="3"/>
  <c r="G37" i="3"/>
  <c r="E91" i="20"/>
  <c r="H8" i="2" l="1"/>
  <c r="G8" i="2"/>
  <c r="G43" i="18"/>
  <c r="G48" i="18"/>
  <c r="G50" i="18" s="1"/>
  <c r="G95" i="19"/>
  <c r="G97" i="19" s="1"/>
  <c r="F101" i="19" s="1"/>
  <c r="G101" i="19" s="1"/>
  <c r="H7" i="2"/>
  <c r="G7" i="2"/>
  <c r="G42" i="3"/>
  <c r="G91" i="20"/>
  <c r="E92" i="20" s="1"/>
  <c r="G92" i="20" s="1"/>
  <c r="G99" i="19" l="1"/>
  <c r="D10" i="2"/>
  <c r="F10" i="2" s="1"/>
  <c r="H10" i="2" s="1"/>
  <c r="E75" i="18"/>
  <c r="G75" i="18" s="1"/>
  <c r="E67" i="18"/>
  <c r="G67" i="18" s="1"/>
  <c r="E69" i="18"/>
  <c r="G69" i="18" s="1"/>
  <c r="E61" i="18"/>
  <c r="E72" i="18"/>
  <c r="G72" i="18" s="1"/>
  <c r="E55" i="18"/>
  <c r="G55" i="18" s="1"/>
  <c r="G58" i="18" s="1"/>
  <c r="E78" i="18"/>
  <c r="G78" i="18" s="1"/>
  <c r="G48" i="3"/>
  <c r="G50" i="3" s="1"/>
  <c r="G43" i="3"/>
  <c r="E93" i="20"/>
  <c r="G93" i="20" s="1"/>
  <c r="E94" i="20"/>
  <c r="G94" i="20" s="1"/>
  <c r="G10" i="2" l="1"/>
  <c r="G95" i="20"/>
  <c r="G97" i="20" s="1"/>
  <c r="F101" i="20" s="1"/>
  <c r="G101" i="20" s="1"/>
  <c r="G61" i="18"/>
  <c r="E62" i="18"/>
  <c r="G62" i="18" s="1"/>
  <c r="G79" i="18"/>
  <c r="E61" i="3"/>
  <c r="E75" i="3"/>
  <c r="G75" i="3" s="1"/>
  <c r="E55" i="3"/>
  <c r="G55" i="3" s="1"/>
  <c r="G58" i="3" s="1"/>
  <c r="E69" i="3"/>
  <c r="G69" i="3" s="1"/>
  <c r="E78" i="3"/>
  <c r="G78" i="3" s="1"/>
  <c r="E67" i="3"/>
  <c r="G67" i="3" s="1"/>
  <c r="E72" i="3"/>
  <c r="G72" i="3" s="1"/>
  <c r="D11" i="2" l="1"/>
  <c r="F11" i="2" s="1"/>
  <c r="G11" i="2" s="1"/>
  <c r="G99" i="20"/>
  <c r="G63" i="18"/>
  <c r="G64" i="18" s="1"/>
  <c r="G86" i="18" s="1"/>
  <c r="E90" i="18" s="1"/>
  <c r="G90" i="18" s="1"/>
  <c r="G79" i="3"/>
  <c r="G61" i="3"/>
  <c r="E62" i="3"/>
  <c r="G62" i="3" s="1"/>
  <c r="H11" i="2" l="1"/>
  <c r="E91" i="18"/>
  <c r="G91" i="18" s="1"/>
  <c r="E93" i="18" s="1"/>
  <c r="G93" i="18" s="1"/>
  <c r="G63" i="3"/>
  <c r="G64" i="3" s="1"/>
  <c r="G86" i="3" s="1"/>
  <c r="E90" i="3" s="1"/>
  <c r="G90" i="3" s="1"/>
  <c r="E91" i="3" s="1"/>
  <c r="E92" i="18" l="1"/>
  <c r="G92" i="18" s="1"/>
  <c r="E94" i="18"/>
  <c r="G94" i="18" s="1"/>
  <c r="G91" i="3"/>
  <c r="E94" i="3" s="1"/>
  <c r="G94" i="3" s="1"/>
  <c r="G95" i="18" l="1"/>
  <c r="G97" i="18" s="1"/>
  <c r="G99" i="18" s="1"/>
  <c r="E93" i="3"/>
  <c r="G93" i="3" s="1"/>
  <c r="E92" i="3"/>
  <c r="G92" i="3" s="1"/>
  <c r="F101" i="18" l="1"/>
  <c r="G101" i="18" s="1"/>
  <c r="D9" i="2"/>
  <c r="F9" i="2" s="1"/>
  <c r="G9" i="2" s="1"/>
  <c r="G95" i="3"/>
  <c r="G97" i="3" s="1"/>
  <c r="H9" i="2" l="1"/>
  <c r="F101" i="3"/>
  <c r="G101" i="3" s="1"/>
  <c r="G99" i="3"/>
  <c r="D6" i="2"/>
  <c r="F6" i="2" s="1"/>
  <c r="G6" i="2" l="1"/>
  <c r="G12" i="2" s="1"/>
  <c r="D16" i="2" s="1"/>
  <c r="D17" i="2" s="1"/>
  <c r="F12" i="2"/>
  <c r="H6" i="2"/>
  <c r="H12" i="2" s="1"/>
</calcChain>
</file>

<file path=xl/comments1.xml><?xml version="1.0" encoding="utf-8"?>
<comments xmlns="http://schemas.openxmlformats.org/spreadsheetml/2006/main">
  <authors>
    <author>Suellen Laís Soares da Silva</author>
    <author>Fábio Koichi Freitas Nozaki - Oficial de Chancelaria</author>
  </authors>
  <commentList>
    <comment ref="C39" authorId="0" shapeId="0">
      <text>
        <r>
          <rPr>
            <b/>
            <sz val="9"/>
            <color indexed="81"/>
            <rFont val="Segoe UI"/>
            <family val="2"/>
          </rPr>
          <t xml:space="preserve">(RAT 1%, 2%, 3%) * FAP (0,5-2); max 6% (verificar GFIP)
</t>
        </r>
      </text>
    </comment>
    <comment ref="D39" authorId="1" shapeId="0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D56" authorId="1" shapeId="0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D57" authorId="1" shapeId="0">
      <text>
        <r>
          <rPr>
            <sz val="9"/>
            <color indexed="81"/>
            <rFont val="Segoe UI"/>
            <family val="2"/>
          </rPr>
          <t>fgts*(multa fgts+CS fgts)*(1+13º+férias e adic férias)</t>
        </r>
      </text>
    </comment>
    <comment ref="D61" authorId="1" shapeId="0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D62" authorId="1" shapeId="0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</commentList>
</comments>
</file>

<file path=xl/comments2.xml><?xml version="1.0" encoding="utf-8"?>
<comments xmlns="http://schemas.openxmlformats.org/spreadsheetml/2006/main">
  <authors>
    <author>Fábio Koichi Freitas Nozaki - Oficial de Chancelaria</author>
  </authors>
  <commentList>
    <comment ref="C39" authorId="0" shapeId="0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C56" authorId="0" shapeId="0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7" authorId="0" shapeId="0">
      <text>
        <r>
          <rPr>
            <sz val="9"/>
            <color indexed="81"/>
            <rFont val="Segoe UI"/>
            <family val="2"/>
          </rPr>
          <t>fgts*(multa fgts+CS fgts)*(1+13º+férias e adic férias)</t>
        </r>
      </text>
    </comment>
    <comment ref="C61" authorId="0" shapeId="0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62" authorId="0" shapeId="0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</commentList>
</comments>
</file>

<file path=xl/comments3.xml><?xml version="1.0" encoding="utf-8"?>
<comments xmlns="http://schemas.openxmlformats.org/spreadsheetml/2006/main">
  <authors>
    <author>Fábio Koichi Freitas Nozaki - Oficial de Chancelaria</author>
  </authors>
  <commentList>
    <comment ref="C39" authorId="0" shapeId="0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C56" authorId="0" shapeId="0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7" authorId="0" shapeId="0">
      <text>
        <r>
          <rPr>
            <sz val="9"/>
            <color indexed="81"/>
            <rFont val="Segoe UI"/>
            <family val="2"/>
          </rPr>
          <t>fgts*(multa fgts+CS fgts)*(1+13º+férias e adic férias)</t>
        </r>
      </text>
    </comment>
    <comment ref="C61" authorId="0" shapeId="0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62" authorId="0" shapeId="0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</commentList>
</comments>
</file>

<file path=xl/comments4.xml><?xml version="1.0" encoding="utf-8"?>
<comments xmlns="http://schemas.openxmlformats.org/spreadsheetml/2006/main">
  <authors>
    <author>Fábio Koichi Freitas Nozaki - Oficial de Chancelaria</author>
  </authors>
  <commentList>
    <comment ref="C39" authorId="0" shapeId="0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C56" authorId="0" shapeId="0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7" authorId="0" shapeId="0">
      <text>
        <r>
          <rPr>
            <sz val="9"/>
            <color indexed="81"/>
            <rFont val="Segoe UI"/>
            <family val="2"/>
          </rPr>
          <t>fgts*(multa fgts+CS fgts)*(1+13º+férias e adic férias)</t>
        </r>
      </text>
    </comment>
    <comment ref="C61" authorId="0" shapeId="0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62" authorId="0" shapeId="0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</commentList>
</comments>
</file>

<file path=xl/comments5.xml><?xml version="1.0" encoding="utf-8"?>
<comments xmlns="http://schemas.openxmlformats.org/spreadsheetml/2006/main">
  <authors>
    <author>Fábio Koichi Freitas Nozaki - Oficial de Chancelaria</author>
  </authors>
  <commentList>
    <comment ref="C39" authorId="0" shapeId="0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C56" authorId="0" shapeId="0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7" authorId="0" shapeId="0">
      <text>
        <r>
          <rPr>
            <sz val="9"/>
            <color indexed="81"/>
            <rFont val="Segoe UI"/>
            <family val="2"/>
          </rPr>
          <t>fgts*(multa fgts+CS fgts)*(1+13º+férias e adic férias)</t>
        </r>
      </text>
    </comment>
    <comment ref="C61" authorId="0" shapeId="0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62" authorId="0" shapeId="0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</commentList>
</comments>
</file>

<file path=xl/comments6.xml><?xml version="1.0" encoding="utf-8"?>
<comments xmlns="http://schemas.openxmlformats.org/spreadsheetml/2006/main">
  <authors>
    <author>Fábio Koichi Freitas Nozaki - Oficial de Chancelaria</author>
  </authors>
  <commentList>
    <comment ref="C39" authorId="0" shapeId="0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C56" authorId="0" shapeId="0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7" authorId="0" shapeId="0">
      <text>
        <r>
          <rPr>
            <sz val="9"/>
            <color indexed="81"/>
            <rFont val="Segoe UI"/>
            <family val="2"/>
          </rPr>
          <t>fgts*(multa fgts+CS fgts)*(1+13º+férias e adic férias)</t>
        </r>
      </text>
    </comment>
    <comment ref="C61" authorId="0" shapeId="0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62" authorId="0" shapeId="0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</commentList>
</comments>
</file>

<file path=xl/sharedStrings.xml><?xml version="1.0" encoding="utf-8"?>
<sst xmlns="http://schemas.openxmlformats.org/spreadsheetml/2006/main" count="1028" uniqueCount="164">
  <si>
    <t>QUADRO DEMONSTRATIVO DO VALOR GLOBAL DA CONTRATAÇÃO</t>
  </si>
  <si>
    <t>Item 1 - Serviços de dedicação Exclusiva de mão de obra</t>
  </si>
  <si>
    <t>Tipo de Serviço</t>
  </si>
  <si>
    <t>Unidade de medida</t>
  </si>
  <si>
    <t>Custo por empregado</t>
  </si>
  <si>
    <t xml:space="preserve">Quantidade de Empregados </t>
  </si>
  <si>
    <t>Custo total mensal</t>
  </si>
  <si>
    <t>Custo 12 Meses</t>
  </si>
  <si>
    <t>Custo 30 Meses</t>
  </si>
  <si>
    <t>Auxiliar Administrativo</t>
  </si>
  <si>
    <t>Postos</t>
  </si>
  <si>
    <t>Recepcionista</t>
  </si>
  <si>
    <t>Supervisor</t>
  </si>
  <si>
    <t xml:space="preserve">Encarregado Geral </t>
  </si>
  <si>
    <t>Técnico em Secretáriado</t>
  </si>
  <si>
    <t>Secretário Executivo</t>
  </si>
  <si>
    <t>Total</t>
  </si>
  <si>
    <t>Quadro Resumo</t>
  </si>
  <si>
    <t>Custo estimado Anual - Postos de trabalho</t>
  </si>
  <si>
    <t>Planilha elaborada por</t>
  </si>
  <si>
    <t>Valor total do contrato (30 meses)</t>
  </si>
  <si>
    <t xml:space="preserve">SIAPE </t>
  </si>
  <si>
    <t>PLANILHA DE CUSTOS E FORMAÇÃO DE PREÇOS</t>
  </si>
  <si>
    <t xml:space="preserve">Tributação </t>
  </si>
  <si>
    <t>Lucro presumido</t>
  </si>
  <si>
    <t>Dados Básicos da PCFP</t>
  </si>
  <si>
    <t>Lucro real</t>
  </si>
  <si>
    <t>A</t>
  </si>
  <si>
    <t>Data da apresentação da proposta</t>
  </si>
  <si>
    <t>XX/XX/XXXX</t>
  </si>
  <si>
    <t>B</t>
  </si>
  <si>
    <t>Município/UF</t>
  </si>
  <si>
    <t>Brasília/DF</t>
  </si>
  <si>
    <t>C</t>
  </si>
  <si>
    <t>Ano do Acordo, Convenção Coletiva ou Sentença Normativa em Dissídio Coletivo</t>
  </si>
  <si>
    <t>D</t>
  </si>
  <si>
    <t>Número de meses de execução contratual</t>
  </si>
  <si>
    <t>Identificação do Serviço</t>
  </si>
  <si>
    <t>Tipo de serviço</t>
  </si>
  <si>
    <t>Unidade</t>
  </si>
  <si>
    <t>Quantidade</t>
  </si>
  <si>
    <t>Auxiliar Administrativo  (40 horas semanais)</t>
  </si>
  <si>
    <t>Empregado</t>
  </si>
  <si>
    <t>Outras informações relevantes</t>
  </si>
  <si>
    <t>Valores</t>
  </si>
  <si>
    <t>Classificação Brasileira de Ocupações (CBO)</t>
  </si>
  <si>
    <t>4110-05</t>
  </si>
  <si>
    <t>Categoria Profissional (vinculada à execução contratual)</t>
  </si>
  <si>
    <t>Salário Normativo da Categoria Profissional</t>
  </si>
  <si>
    <t>Data-Base da Categoria</t>
  </si>
  <si>
    <t>E</t>
  </si>
  <si>
    <t>Regime de tributação</t>
  </si>
  <si>
    <t>Módulos</t>
  </si>
  <si>
    <t>Módulo 1 - Composição da Remuneração</t>
  </si>
  <si>
    <t>Salário-base do profissional</t>
  </si>
  <si>
    <t>TOTAL - MÓDULO 1</t>
  </si>
  <si>
    <t>Módulo 2 - Encargos e Benefícios Anuais, Mensais, Diários</t>
  </si>
  <si>
    <t>Submódulo 2.1 - 13º salário, férias e adicional de férias</t>
  </si>
  <si>
    <t>BC</t>
  </si>
  <si>
    <t>%</t>
  </si>
  <si>
    <t>Valor mensal</t>
  </si>
  <si>
    <t>13º salário</t>
  </si>
  <si>
    <t>Férias e adicional de férias</t>
  </si>
  <si>
    <t>Total Submódulo 2.1</t>
  </si>
  <si>
    <t>Total Módulo 1 + Submódulo 2.1</t>
  </si>
  <si>
    <t>-</t>
  </si>
  <si>
    <t>Submódulo 2.2 - GPS, FGTS e Outras Contribuições</t>
  </si>
  <si>
    <t>INSS</t>
  </si>
  <si>
    <t>SESC</t>
  </si>
  <si>
    <t>SENAC</t>
  </si>
  <si>
    <t>INCRA</t>
  </si>
  <si>
    <t>Salário educação</t>
  </si>
  <si>
    <t>F</t>
  </si>
  <si>
    <t>RAT/FAP</t>
  </si>
  <si>
    <t>Verificar categoria - RAT-FAP</t>
  </si>
  <si>
    <t>G</t>
  </si>
  <si>
    <t>SEBRAE</t>
  </si>
  <si>
    <t>H</t>
  </si>
  <si>
    <t>FGTS</t>
  </si>
  <si>
    <t>Total Submódulo 2.2</t>
  </si>
  <si>
    <t>Total Módulo 1 + Submódulo 2.1 + Submódulo 2.2</t>
  </si>
  <si>
    <t xml:space="preserve">Submódulo 2.3 - Benefícios Mensais e Diários </t>
  </si>
  <si>
    <t>Valor diário</t>
  </si>
  <si>
    <t>Dias úteis</t>
  </si>
  <si>
    <t>Auxílio alimentação sem desconto de PAT</t>
  </si>
  <si>
    <t>Auxílio transporte deduzido do desconto em folha</t>
  </si>
  <si>
    <t>Total Submódulo 2.3</t>
  </si>
  <si>
    <t>TOTAL - MÓDULO 2</t>
  </si>
  <si>
    <t>TOTAL - MÓDULO 1 + MÓDULO 2</t>
  </si>
  <si>
    <t>Módulo 3 - Provisão para rescisão</t>
  </si>
  <si>
    <t>Submódulo 3.1 - Aviso prévio indenizado</t>
  </si>
  <si>
    <t>Estimativa anual:</t>
  </si>
  <si>
    <t>Aviso prévio indenizado</t>
  </si>
  <si>
    <t>Incidência do FGTS sobre aviso prévio indenizado</t>
  </si>
  <si>
    <t>Multa do FGTS e contribuição social sobre aviso prévio indenizado</t>
  </si>
  <si>
    <t>Total Submódulo 3.1</t>
  </si>
  <si>
    <t>Submódulo 3.2 - Aviso prévio trabalhado</t>
  </si>
  <si>
    <t>Aviso Prévio Trabalhado</t>
  </si>
  <si>
    <t>Multa do FGTS e contribuição social sobre aviso prévio trabalhado</t>
  </si>
  <si>
    <t>Total Submódulo 3.2</t>
  </si>
  <si>
    <t>TOTAL - MÓDULO 3</t>
  </si>
  <si>
    <t>Módulo 4 - Custo da Reposição do funcionário ausente</t>
  </si>
  <si>
    <t>Férias</t>
  </si>
  <si>
    <t>Estimativa anual (dias):</t>
  </si>
  <si>
    <t>Ausências Legais</t>
  </si>
  <si>
    <t>% ocorrência anual</t>
  </si>
  <si>
    <t>Licença Paternidade</t>
  </si>
  <si>
    <t>Ausência por acidente de trabalho</t>
  </si>
  <si>
    <t>Afastamento maternidade</t>
  </si>
  <si>
    <t>TOTAL - MÓDULO 4</t>
  </si>
  <si>
    <t>Módulo 5 - Insumos Diversos</t>
  </si>
  <si>
    <t xml:space="preserve">Uniforme </t>
  </si>
  <si>
    <t>Equipamentos</t>
  </si>
  <si>
    <t>TOTAL - MÓDULO 5</t>
  </si>
  <si>
    <t>TOTAL - MÓDULO 1 + MÓDULO 2 + MÓDULO 3 + MÓDULO 4 + MÓDULO 5</t>
  </si>
  <si>
    <t>Módulo 6 - Custos Indiretos, Tributos e Lucro</t>
  </si>
  <si>
    <t>Custos Indiretos</t>
  </si>
  <si>
    <t>Lucro</t>
  </si>
  <si>
    <t>COFINS</t>
  </si>
  <si>
    <t>PIS</t>
  </si>
  <si>
    <t>ISS</t>
  </si>
  <si>
    <t>TOTAL - MÓDULO 6</t>
  </si>
  <si>
    <t>PREÇO PARA UM PROFISSIONAL</t>
  </si>
  <si>
    <t>PREÇO MENSAL TOTAL</t>
  </si>
  <si>
    <t>Fator K</t>
  </si>
  <si>
    <t>Tributação</t>
  </si>
  <si>
    <t>Recepcionista (40 horas semanais)</t>
  </si>
  <si>
    <t>4221-05</t>
  </si>
  <si>
    <t>1421-20</t>
  </si>
  <si>
    <t>Uniforme</t>
  </si>
  <si>
    <t>Encarregado Geral (40 horas)</t>
  </si>
  <si>
    <t>4101-05</t>
  </si>
  <si>
    <t>Técnico em Secretáriado (40 horas)</t>
  </si>
  <si>
    <t>3515-05</t>
  </si>
  <si>
    <t>Auxílio alimentação com desconto de PAT</t>
  </si>
  <si>
    <t>Secretária-Executiva (40 horas)</t>
  </si>
  <si>
    <t>2523-05</t>
  </si>
  <si>
    <t>Secretário-Executivo</t>
  </si>
  <si>
    <t>Quant.</t>
  </si>
  <si>
    <t>Discriminação dos Equipamentos</t>
  </si>
  <si>
    <t>CATMAT/CATSER</t>
  </si>
  <si>
    <t>Valor Unitário</t>
  </si>
  <si>
    <t>Valor Total</t>
  </si>
  <si>
    <t>Durabilidade (meses)</t>
  </si>
  <si>
    <t>Depreciação mensal</t>
  </si>
  <si>
    <t>Software para controle de ponto por geolocalização</t>
  </si>
  <si>
    <t>Uniforme - Masculino</t>
  </si>
  <si>
    <t xml:space="preserve">Discriminação dos Uniforme </t>
  </si>
  <si>
    <t>Camisa social masculina profissional, manga curta, algodão e poliéster</t>
  </si>
  <si>
    <t>Calça masculina profissional, brim, azul</t>
  </si>
  <si>
    <t>Meia masculina  - Algodão e Poliamida</t>
  </si>
  <si>
    <t>Sapato masculino, couro, preto</t>
  </si>
  <si>
    <t>Gravata, poliéster, lisa</t>
  </si>
  <si>
    <t>Blazer, manga comprida, poliéster, azul marinho</t>
  </si>
  <si>
    <t>Custo por empregado Masculino</t>
  </si>
  <si>
    <t xml:space="preserve">Uniforme - Feminino </t>
  </si>
  <si>
    <t>Meia feminina - 100% Poliéster</t>
  </si>
  <si>
    <t>Blusa feminina social, branca, algodão e poliéster</t>
  </si>
  <si>
    <t>Calça feminina social, oxford, preta</t>
  </si>
  <si>
    <t>Blazer feminino, manga comprida, poliéster, azul marinho</t>
  </si>
  <si>
    <t>Sapato feminino, scarpin, couro, preto</t>
  </si>
  <si>
    <t>Custo por empregado Feminino</t>
  </si>
  <si>
    <t xml:space="preserve">Custo Uniforme </t>
  </si>
  <si>
    <t>Obs: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</si>
</sst>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_);\(&quot;R$&quot;\ #,##0.00\)"/>
    <numFmt numFmtId="166" formatCode="&quot;R$&quot;\ #,##0.00"/>
    <numFmt numFmtId="167" formatCode="_([$R$ -416]* #,##0.00_);_([$R$ -416]* \(#,##0.00\);_([$R$ -416]* &quot;-&quot;??_);_(@_)"/>
    <numFmt numFmtId="168" formatCode="_-&quot;R$ &quot;* #,##0.00_-;&quot;-R$ &quot;* #,##0.00_-;_-&quot;R$ &quot;* \-??_-;_-@_-"/>
    <numFmt numFmtId="169" formatCode="_(* #,##0.00_);_(* \(#,##0.00\);_(* \-??_);_(@_)"/>
    <numFmt numFmtId="170" formatCode="#,##0.00\ ;\-#,##0.00\ ;&quot; -&quot;#\ ;@\ "/>
    <numFmt numFmtId="171" formatCode="&quot;R$&quot;#,##0.00"/>
    <numFmt numFmtId="172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indexed="81"/>
      <name val="Segoe UI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b/>
      <sz val="9"/>
      <name val="Arial"/>
      <family val="2"/>
    </font>
    <font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1E4E79"/>
        <bgColor rgb="FF1E4E79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>
      <protection locked="0"/>
    </xf>
    <xf numFmtId="167" fontId="12" fillId="0" borderId="0"/>
    <xf numFmtId="0" fontId="15" fillId="0" borderId="0"/>
    <xf numFmtId="0" fontId="15" fillId="0" borderId="0"/>
    <xf numFmtId="168" fontId="15" fillId="0" borderId="0" applyFill="0" applyBorder="0" applyAlignment="0" applyProtection="0"/>
    <xf numFmtId="44" fontId="12" fillId="0" borderId="0" applyFill="0" applyBorder="0" applyAlignment="0" applyProtection="0"/>
    <xf numFmtId="170" fontId="12" fillId="0" borderId="0"/>
    <xf numFmtId="9" fontId="15" fillId="0" borderId="0" applyFill="0" applyBorder="0" applyAlignment="0" applyProtection="0"/>
    <xf numFmtId="169" fontId="15" fillId="0" borderId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66" fontId="3" fillId="7" borderId="5" xfId="0" applyNumberFormat="1" applyFont="1" applyFill="1" applyBorder="1" applyAlignment="1">
      <alignment horizontal="center" vertical="center" wrapText="1"/>
    </xf>
    <xf numFmtId="164" fontId="3" fillId="8" borderId="5" xfId="2" applyFont="1" applyFill="1" applyBorder="1" applyAlignment="1" applyProtection="1">
      <alignment horizontal="center" vertical="center"/>
    </xf>
    <xf numFmtId="1" fontId="3" fillId="7" borderId="5" xfId="2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6" fillId="0" borderId="0" xfId="0" applyNumberFormat="1" applyFont="1" applyAlignment="1">
      <alignment vertical="center"/>
    </xf>
    <xf numFmtId="0" fontId="7" fillId="9" borderId="14" xfId="0" applyFont="1" applyFill="1" applyBorder="1" applyAlignment="1">
      <alignment horizontal="center" vertical="center"/>
    </xf>
    <xf numFmtId="0" fontId="0" fillId="0" borderId="18" xfId="0" applyBorder="1"/>
    <xf numFmtId="0" fontId="11" fillId="10" borderId="6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6" fillId="0" borderId="1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0" xfId="0" applyBorder="1"/>
    <xf numFmtId="0" fontId="6" fillId="6" borderId="21" xfId="0" applyFont="1" applyFill="1" applyBorder="1" applyAlignment="1">
      <alignment horizontal="center" vertical="center"/>
    </xf>
    <xf numFmtId="2" fontId="8" fillId="6" borderId="15" xfId="0" applyNumberFormat="1" applyFont="1" applyFill="1" applyBorder="1" applyAlignment="1">
      <alignment horizontal="center" vertical="center"/>
    </xf>
    <xf numFmtId="164" fontId="0" fillId="0" borderId="6" xfId="2" applyFont="1" applyBorder="1"/>
    <xf numFmtId="171" fontId="3" fillId="0" borderId="0" xfId="0" applyNumberFormat="1" applyFont="1" applyAlignment="1">
      <alignment horizontal="center" vertical="center"/>
    </xf>
    <xf numFmtId="166" fontId="5" fillId="17" borderId="5" xfId="0" applyNumberFormat="1" applyFont="1" applyFill="1" applyBorder="1" applyAlignment="1">
      <alignment horizontal="center" vertical="center" wrapText="1"/>
    </xf>
    <xf numFmtId="166" fontId="3" fillId="17" borderId="5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17" xfId="0" applyFont="1" applyBorder="1" applyAlignment="1">
      <alignment horizontal="center" vertical="center"/>
    </xf>
    <xf numFmtId="0" fontId="8" fillId="10" borderId="17" xfId="0" applyFont="1" applyFill="1" applyBorder="1" applyAlignment="1" applyProtection="1">
      <alignment horizontal="center" vertical="center"/>
      <protection locked="0"/>
    </xf>
    <xf numFmtId="0" fontId="8" fillId="10" borderId="24" xfId="0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Alignment="1" applyProtection="1">
      <alignment vertical="center"/>
      <protection locked="0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26" xfId="0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center" vertical="center" wrapText="1"/>
    </xf>
    <xf numFmtId="166" fontId="8" fillId="6" borderId="25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8" fillId="8" borderId="0" xfId="0" applyNumberFormat="1" applyFont="1" applyFill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17" fillId="8" borderId="0" xfId="0" applyFont="1" applyFill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8" fillId="8" borderId="17" xfId="0" applyNumberFormat="1" applyFont="1" applyFill="1" applyBorder="1" applyAlignment="1">
      <alignment horizontal="center" vertical="center"/>
    </xf>
    <xf numFmtId="165" fontId="17" fillId="8" borderId="17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8" fillId="12" borderId="25" xfId="0" applyNumberFormat="1" applyFont="1" applyFill="1" applyBorder="1" applyAlignment="1">
      <alignment horizontal="center" vertical="center"/>
    </xf>
    <xf numFmtId="166" fontId="8" fillId="13" borderId="0" xfId="0" applyNumberFormat="1" applyFont="1" applyFill="1" applyAlignment="1">
      <alignment horizontal="center" vertical="center"/>
    </xf>
    <xf numFmtId="166" fontId="8" fillId="14" borderId="0" xfId="0" applyNumberFormat="1" applyFont="1" applyFill="1" applyAlignment="1">
      <alignment horizontal="center" vertical="center"/>
    </xf>
    <xf numFmtId="0" fontId="8" fillId="2" borderId="0" xfId="4" applyFont="1" applyBorder="1" applyAlignment="1">
      <alignment horizontal="center" vertical="center"/>
    </xf>
    <xf numFmtId="165" fontId="17" fillId="8" borderId="0" xfId="0" applyNumberFormat="1" applyFont="1" applyFill="1" applyAlignment="1">
      <alignment vertical="center"/>
    </xf>
    <xf numFmtId="10" fontId="17" fillId="8" borderId="0" xfId="0" applyNumberFormat="1" applyFont="1" applyFill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10" fontId="17" fillId="0" borderId="0" xfId="0" applyNumberFormat="1" applyFont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165" fontId="8" fillId="8" borderId="0" xfId="0" applyNumberFormat="1" applyFont="1" applyFill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66" fontId="21" fillId="0" borderId="17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21" fillId="8" borderId="17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10" fontId="8" fillId="3" borderId="17" xfId="3" applyNumberFormat="1" applyFont="1" applyFill="1" applyBorder="1" applyAlignment="1">
      <alignment horizontal="center" vertical="center"/>
    </xf>
    <xf numFmtId="166" fontId="17" fillId="8" borderId="17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12" borderId="9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65" fontId="8" fillId="3" borderId="0" xfId="0" applyNumberFormat="1" applyFont="1" applyFill="1" applyAlignment="1">
      <alignment horizontal="center" vertical="center"/>
    </xf>
    <xf numFmtId="10" fontId="8" fillId="3" borderId="0" xfId="0" applyNumberFormat="1" applyFont="1" applyFill="1" applyAlignment="1">
      <alignment horizontal="right" vertical="center"/>
    </xf>
    <xf numFmtId="37" fontId="8" fillId="3" borderId="17" xfId="3" applyNumberFormat="1" applyFont="1" applyFill="1" applyBorder="1" applyAlignment="1">
      <alignment horizontal="center" vertical="center"/>
    </xf>
    <xf numFmtId="0" fontId="20" fillId="18" borderId="2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20" fillId="18" borderId="17" xfId="0" applyFont="1" applyFill="1" applyBorder="1" applyAlignment="1">
      <alignment horizontal="center" vertical="center"/>
    </xf>
    <xf numFmtId="172" fontId="8" fillId="2" borderId="0" xfId="4" applyNumberFormat="1" applyFont="1" applyBorder="1" applyAlignment="1">
      <alignment horizontal="center" vertical="center"/>
    </xf>
    <xf numFmtId="165" fontId="6" fillId="0" borderId="0" xfId="0" applyNumberFormat="1" applyFont="1"/>
    <xf numFmtId="39" fontId="8" fillId="3" borderId="17" xfId="3" applyNumberFormat="1" applyFont="1" applyFill="1" applyBorder="1" applyAlignment="1">
      <alignment horizontal="center" vertical="center"/>
    </xf>
    <xf numFmtId="9" fontId="6" fillId="0" borderId="0" xfId="3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8" fillId="18" borderId="0" xfId="0" applyFont="1" applyFill="1" applyAlignment="1">
      <alignment horizontal="center" vertical="center" wrapText="1"/>
    </xf>
    <xf numFmtId="0" fontId="8" fillId="18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166" fontId="6" fillId="18" borderId="0" xfId="0" applyNumberFormat="1" applyFont="1" applyFill="1" applyAlignment="1" applyProtection="1">
      <alignment horizontal="center" vertical="center"/>
      <protection locked="0"/>
    </xf>
    <xf numFmtId="166" fontId="8" fillId="18" borderId="0" xfId="0" applyNumberFormat="1" applyFont="1" applyFill="1" applyAlignment="1">
      <alignment horizontal="center" vertical="center"/>
    </xf>
    <xf numFmtId="166" fontId="6" fillId="18" borderId="0" xfId="0" applyNumberFormat="1" applyFont="1" applyFill="1" applyAlignment="1">
      <alignment horizontal="center" vertical="center"/>
    </xf>
    <xf numFmtId="0" fontId="8" fillId="18" borderId="0" xfId="0" applyFont="1" applyFill="1" applyAlignment="1">
      <alignment vertical="center" wrapText="1"/>
    </xf>
    <xf numFmtId="165" fontId="6" fillId="18" borderId="17" xfId="0" applyNumberFormat="1" applyFont="1" applyFill="1" applyBorder="1" applyAlignment="1">
      <alignment horizontal="center" vertical="center"/>
    </xf>
    <xf numFmtId="164" fontId="0" fillId="0" borderId="0" xfId="2" applyFont="1"/>
    <xf numFmtId="0" fontId="18" fillId="9" borderId="7" xfId="0" applyFont="1" applyFill="1" applyBorder="1" applyAlignment="1">
      <alignment horizontal="center" vertical="center"/>
    </xf>
    <xf numFmtId="164" fontId="0" fillId="0" borderId="0" xfId="2" applyFont="1" applyBorder="1" applyAlignment="1">
      <alignment horizontal="center"/>
    </xf>
    <xf numFmtId="164" fontId="0" fillId="0" borderId="0" xfId="2" applyFont="1" applyBorder="1"/>
    <xf numFmtId="164" fontId="24" fillId="21" borderId="6" xfId="2" applyFont="1" applyFill="1" applyBorder="1"/>
    <xf numFmtId="164" fontId="22" fillId="0" borderId="19" xfId="2" applyFont="1" applyBorder="1" applyAlignment="1">
      <alignment horizontal="center" vertical="center"/>
    </xf>
    <xf numFmtId="164" fontId="8" fillId="6" borderId="15" xfId="2" applyFont="1" applyFill="1" applyBorder="1" applyAlignment="1">
      <alignment horizontal="center" vertical="center"/>
    </xf>
    <xf numFmtId="37" fontId="6" fillId="21" borderId="0" xfId="0" applyNumberFormat="1" applyFont="1" applyFill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2" fontId="0" fillId="0" borderId="0" xfId="0" applyNumberFormat="1"/>
    <xf numFmtId="10" fontId="6" fillId="19" borderId="0" xfId="0" applyNumberFormat="1" applyFont="1" applyFill="1" applyAlignment="1" applyProtection="1">
      <alignment horizontal="center" vertical="center"/>
      <protection locked="0"/>
    </xf>
    <xf numFmtId="10" fontId="6" fillId="20" borderId="0" xfId="0" applyNumberFormat="1" applyFont="1" applyFill="1" applyAlignment="1" applyProtection="1">
      <alignment horizontal="center" vertical="center"/>
      <protection locked="0"/>
    </xf>
    <xf numFmtId="165" fontId="6" fillId="19" borderId="0" xfId="0" applyNumberFormat="1" applyFont="1" applyFill="1" applyAlignment="1" applyProtection="1">
      <alignment horizontal="center" vertical="center"/>
      <protection locked="0"/>
    </xf>
    <xf numFmtId="10" fontId="21" fillId="19" borderId="0" xfId="0" applyNumberFormat="1" applyFont="1" applyFill="1" applyAlignment="1" applyProtection="1">
      <alignment horizontal="center" vertical="center"/>
      <protection locked="0"/>
    </xf>
    <xf numFmtId="4" fontId="6" fillId="19" borderId="28" xfId="0" applyNumberFormat="1" applyFont="1" applyFill="1" applyBorder="1" applyAlignment="1" applyProtection="1">
      <alignment horizontal="center" vertical="center"/>
      <protection locked="0"/>
    </xf>
    <xf numFmtId="4" fontId="6" fillId="19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0" xfId="4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8" fillId="10" borderId="17" xfId="0" applyFont="1" applyFill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6" borderId="0" xfId="0" applyFont="1" applyFill="1" applyAlignment="1">
      <alignment horizontal="left" vertical="center" wrapText="1"/>
    </xf>
    <xf numFmtId="0" fontId="3" fillId="16" borderId="2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left" vertical="center" wrapText="1"/>
    </xf>
    <xf numFmtId="0" fontId="5" fillId="16" borderId="23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6" fillId="15" borderId="22" xfId="0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3"/>
    </xf>
    <xf numFmtId="0" fontId="17" fillId="8" borderId="24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17" fillId="0" borderId="24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8" fillId="9" borderId="10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4" fontId="8" fillId="10" borderId="0" xfId="0" applyNumberFormat="1" applyFont="1" applyFill="1" applyAlignment="1" applyProtection="1">
      <alignment horizontal="center" vertical="center"/>
      <protection locked="0"/>
    </xf>
    <xf numFmtId="14" fontId="8" fillId="10" borderId="17" xfId="0" applyNumberFormat="1" applyFont="1" applyFill="1" applyBorder="1" applyAlignment="1" applyProtection="1">
      <alignment horizontal="center" vertical="center"/>
      <protection locked="0"/>
    </xf>
    <xf numFmtId="165" fontId="8" fillId="19" borderId="0" xfId="1" applyNumberFormat="1" applyFont="1" applyFill="1" applyBorder="1" applyAlignment="1" applyProtection="1">
      <alignment horizontal="center" vertical="center"/>
      <protection locked="0"/>
    </xf>
    <xf numFmtId="165" fontId="8" fillId="19" borderId="17" xfId="1" applyNumberFormat="1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Alignment="1" applyProtection="1">
      <alignment horizontal="center" vertical="center"/>
      <protection locked="0"/>
    </xf>
    <xf numFmtId="0" fontId="8" fillId="10" borderId="17" xfId="0" applyFont="1" applyFill="1" applyBorder="1" applyAlignment="1" applyProtection="1">
      <alignment horizontal="center" vertical="center"/>
      <protection locked="0"/>
    </xf>
    <xf numFmtId="0" fontId="8" fillId="10" borderId="0" xfId="0" applyFont="1" applyFill="1" applyAlignment="1">
      <alignment horizontal="left" vertical="center" indent="1"/>
    </xf>
    <xf numFmtId="0" fontId="8" fillId="10" borderId="0" xfId="0" applyFont="1" applyFill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4" fontId="8" fillId="10" borderId="26" xfId="0" applyNumberFormat="1" applyFont="1" applyFill="1" applyBorder="1" applyAlignment="1" applyProtection="1">
      <alignment horizontal="center" vertical="center"/>
      <protection locked="0"/>
    </xf>
    <xf numFmtId="14" fontId="8" fillId="10" borderId="25" xfId="0" applyNumberFormat="1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left" vertical="center" indent="1"/>
    </xf>
    <xf numFmtId="0" fontId="8" fillId="6" borderId="16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2" borderId="0" xfId="4" applyFont="1" applyBorder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10" borderId="0" xfId="0" applyFont="1" applyFill="1" applyAlignment="1" applyProtection="1">
      <alignment horizontal="center" vertical="center"/>
    </xf>
    <xf numFmtId="0" fontId="8" fillId="10" borderId="17" xfId="0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0" fillId="0" borderId="11" xfId="0" applyBorder="1" applyAlignment="1"/>
    <xf numFmtId="164" fontId="0" fillId="0" borderId="6" xfId="2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30">
    <cellStyle name="Excel Built-in Normal" xfId="18"/>
    <cellStyle name="Hiperlink 2" xfId="16"/>
    <cellStyle name="Moeda" xfId="2" builtinId="4"/>
    <cellStyle name="Moeda 2" xfId="9"/>
    <cellStyle name="Moeda 2 2" xfId="21"/>
    <cellStyle name="Moeda 3" xfId="11"/>
    <cellStyle name="Moeda 3 2" xfId="22"/>
    <cellStyle name="Moeda 3 3" xfId="28"/>
    <cellStyle name="Moeda 4" xfId="13"/>
    <cellStyle name="Moeda 4 2" xfId="29"/>
    <cellStyle name="Moeda 5" xfId="20"/>
    <cellStyle name="Moeda 6" xfId="6"/>
    <cellStyle name="Moeda 7" xfId="26"/>
    <cellStyle name="Normal" xfId="0" builtinId="0"/>
    <cellStyle name="Normal 2" xfId="7"/>
    <cellStyle name="Normal 2 2" xfId="15"/>
    <cellStyle name="Normal 2 2 2" xfId="17"/>
    <cellStyle name="Normal 3" xfId="12"/>
    <cellStyle name="Normal 4" xfId="10"/>
    <cellStyle name="Normal 5" xfId="19"/>
    <cellStyle name="Nota" xfId="4" builtinId="10"/>
    <cellStyle name="Porcentagem" xfId="3" builtinId="5"/>
    <cellStyle name="Porcentagem 2" xfId="14"/>
    <cellStyle name="Porcentagem 3" xfId="23"/>
    <cellStyle name="Vírgula" xfId="1" builtinId="3"/>
    <cellStyle name="Vírgula 2" xfId="8"/>
    <cellStyle name="Vírgula 2 2" xfId="27"/>
    <cellStyle name="Vírgula 3" xfId="24"/>
    <cellStyle name="Vírgula 4" xfId="5"/>
    <cellStyle name="Vírgula 5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3:H23"/>
  <sheetViews>
    <sheetView showGridLines="0" tabSelected="1" zoomScaleNormal="100" workbookViewId="0">
      <selection activeCell="D21" sqref="D21"/>
    </sheetView>
  </sheetViews>
  <sheetFormatPr defaultRowHeight="12.75" x14ac:dyDescent="0.25"/>
  <cols>
    <col min="1" max="1" width="4.28515625" style="1" customWidth="1"/>
    <col min="2" max="2" width="48.85546875" style="1" bestFit="1" customWidth="1"/>
    <col min="3" max="3" width="10.5703125" style="1" bestFit="1" customWidth="1"/>
    <col min="4" max="4" width="19" style="13" bestFit="1" customWidth="1"/>
    <col min="5" max="5" width="13.28515625" style="1" bestFit="1" customWidth="1"/>
    <col min="6" max="6" width="17" style="1" bestFit="1" customWidth="1"/>
    <col min="7" max="7" width="18.85546875" style="1" bestFit="1" customWidth="1"/>
    <col min="8" max="8" width="16.28515625" style="1" customWidth="1"/>
    <col min="9" max="16384" width="9.140625" style="1"/>
  </cols>
  <sheetData>
    <row r="3" spans="2:8" x14ac:dyDescent="0.25">
      <c r="B3" s="150" t="s">
        <v>0</v>
      </c>
      <c r="C3" s="150"/>
      <c r="D3" s="150"/>
      <c r="E3" s="150"/>
      <c r="F3" s="150"/>
      <c r="G3" s="150"/>
      <c r="H3" s="150"/>
    </row>
    <row r="4" spans="2:8" x14ac:dyDescent="0.25">
      <c r="B4" s="151" t="s">
        <v>1</v>
      </c>
      <c r="C4" s="151"/>
      <c r="D4" s="151"/>
      <c r="E4" s="151"/>
      <c r="F4" s="151"/>
      <c r="G4" s="151"/>
      <c r="H4" s="151"/>
    </row>
    <row r="5" spans="2:8" ht="25.5" x14ac:dyDescent="0.25">
      <c r="B5" s="2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5" t="s">
        <v>7</v>
      </c>
      <c r="H5" s="5" t="s">
        <v>8</v>
      </c>
    </row>
    <row r="6" spans="2:8" ht="25.5" customHeight="1" x14ac:dyDescent="0.25">
      <c r="B6" s="6" t="s">
        <v>9</v>
      </c>
      <c r="C6" s="7" t="s">
        <v>10</v>
      </c>
      <c r="D6" s="8">
        <f>'Auxiliar administrativo'!G97</f>
        <v>0</v>
      </c>
      <c r="E6" s="9">
        <v>105</v>
      </c>
      <c r="F6" s="10">
        <f t="shared" ref="F6:F11" si="0">E6*D6</f>
        <v>0</v>
      </c>
      <c r="G6" s="10">
        <f t="shared" ref="G6:G11" si="1">F6*12</f>
        <v>0</v>
      </c>
      <c r="H6" s="10">
        <f>F6*30</f>
        <v>0</v>
      </c>
    </row>
    <row r="7" spans="2:8" ht="25.5" customHeight="1" x14ac:dyDescent="0.25">
      <c r="B7" s="6" t="s">
        <v>11</v>
      </c>
      <c r="C7" s="7" t="s">
        <v>10</v>
      </c>
      <c r="D7" s="8">
        <f>Recepcionista!G97</f>
        <v>0</v>
      </c>
      <c r="E7" s="9">
        <f>Recepcionista!G11</f>
        <v>60</v>
      </c>
      <c r="F7" s="10">
        <f t="shared" si="0"/>
        <v>0</v>
      </c>
      <c r="G7" s="10">
        <f t="shared" si="1"/>
        <v>0</v>
      </c>
      <c r="H7" s="10">
        <f t="shared" ref="H7:H11" si="2">F7*30</f>
        <v>0</v>
      </c>
    </row>
    <row r="8" spans="2:8" ht="25.5" customHeight="1" x14ac:dyDescent="0.25">
      <c r="B8" s="6" t="s">
        <v>12</v>
      </c>
      <c r="C8" s="7" t="s">
        <v>10</v>
      </c>
      <c r="D8" s="8">
        <f>Supervisor!G97</f>
        <v>0</v>
      </c>
      <c r="E8" s="9">
        <f>Supervisor!G11</f>
        <v>2</v>
      </c>
      <c r="F8" s="10">
        <f t="shared" si="0"/>
        <v>0</v>
      </c>
      <c r="G8" s="10">
        <f t="shared" si="1"/>
        <v>0</v>
      </c>
      <c r="H8" s="10">
        <f t="shared" si="2"/>
        <v>0</v>
      </c>
    </row>
    <row r="9" spans="2:8" ht="25.5" customHeight="1" x14ac:dyDescent="0.25">
      <c r="B9" s="6" t="s">
        <v>13</v>
      </c>
      <c r="C9" s="7" t="s">
        <v>10</v>
      </c>
      <c r="D9" s="8">
        <f>Encarregado!G97</f>
        <v>0</v>
      </c>
      <c r="E9" s="9">
        <f>Encarregado!G11</f>
        <v>1</v>
      </c>
      <c r="F9" s="10">
        <f t="shared" si="0"/>
        <v>0</v>
      </c>
      <c r="G9" s="10">
        <f t="shared" si="1"/>
        <v>0</v>
      </c>
      <c r="H9" s="10">
        <f t="shared" si="2"/>
        <v>0</v>
      </c>
    </row>
    <row r="10" spans="2:8" ht="25.5" customHeight="1" x14ac:dyDescent="0.25">
      <c r="B10" s="6" t="s">
        <v>14</v>
      </c>
      <c r="C10" s="7" t="s">
        <v>10</v>
      </c>
      <c r="D10" s="8">
        <f>'Téc. Secretariado'!G97</f>
        <v>0</v>
      </c>
      <c r="E10" s="9">
        <v>134</v>
      </c>
      <c r="F10" s="10">
        <f t="shared" si="0"/>
        <v>0</v>
      </c>
      <c r="G10" s="10">
        <f t="shared" si="1"/>
        <v>0</v>
      </c>
      <c r="H10" s="10">
        <f t="shared" si="2"/>
        <v>0</v>
      </c>
    </row>
    <row r="11" spans="2:8" ht="25.5" customHeight="1" x14ac:dyDescent="0.25">
      <c r="B11" s="6" t="s">
        <v>15</v>
      </c>
      <c r="C11" s="7" t="s">
        <v>10</v>
      </c>
      <c r="D11" s="8">
        <f>'Secretaria Exec.'!G97</f>
        <v>0</v>
      </c>
      <c r="E11" s="9">
        <f>'Secretaria Exec.'!G11</f>
        <v>17</v>
      </c>
      <c r="F11" s="10">
        <f t="shared" si="0"/>
        <v>0</v>
      </c>
      <c r="G11" s="10">
        <f t="shared" si="1"/>
        <v>0</v>
      </c>
      <c r="H11" s="10">
        <f t="shared" si="2"/>
        <v>0</v>
      </c>
    </row>
    <row r="12" spans="2:8" x14ac:dyDescent="0.25">
      <c r="B12" s="152" t="s">
        <v>16</v>
      </c>
      <c r="C12" s="152"/>
      <c r="D12" s="152"/>
      <c r="E12" s="11">
        <f>SUM(E6:E11)</f>
        <v>319</v>
      </c>
      <c r="F12" s="12">
        <f>SUM(F6:F11)</f>
        <v>0</v>
      </c>
      <c r="G12" s="12">
        <f>SUM(G6:G11)</f>
        <v>0</v>
      </c>
      <c r="H12" s="12">
        <f>SUM(H6:H11)</f>
        <v>0</v>
      </c>
    </row>
    <row r="13" spans="2:8" s="14" customFormat="1" ht="15" customHeight="1" x14ac:dyDescent="0.25">
      <c r="B13" s="1"/>
      <c r="C13" s="1"/>
      <c r="D13" s="13"/>
      <c r="E13" s="1"/>
      <c r="F13" s="1"/>
      <c r="G13" s="1"/>
    </row>
    <row r="14" spans="2:8" s="14" customFormat="1" ht="15" customHeight="1" x14ac:dyDescent="0.25">
      <c r="B14" s="1"/>
      <c r="C14" s="1"/>
      <c r="D14" s="13"/>
      <c r="E14" s="41"/>
      <c r="F14" s="41"/>
      <c r="G14" s="1"/>
    </row>
    <row r="15" spans="2:8" s="14" customFormat="1" ht="15" customHeight="1" thickBot="1" x14ac:dyDescent="0.3">
      <c r="B15" s="159" t="s">
        <v>17</v>
      </c>
      <c r="C15" s="160"/>
      <c r="D15" s="160"/>
      <c r="E15" s="1"/>
      <c r="F15" s="1"/>
      <c r="G15" s="1"/>
    </row>
    <row r="16" spans="2:8" ht="12.75" customHeight="1" x14ac:dyDescent="0.25">
      <c r="B16" s="148" t="s">
        <v>18</v>
      </c>
      <c r="C16" s="149"/>
      <c r="D16" s="43">
        <f>G12</f>
        <v>0</v>
      </c>
      <c r="F16" s="155" t="s">
        <v>19</v>
      </c>
      <c r="G16" s="156"/>
    </row>
    <row r="17" spans="1:7" ht="12.75" customHeight="1" x14ac:dyDescent="0.25">
      <c r="B17" s="153" t="s">
        <v>20</v>
      </c>
      <c r="C17" s="154"/>
      <c r="D17" s="42">
        <f>D16*2.5</f>
        <v>0</v>
      </c>
      <c r="F17" s="157"/>
      <c r="G17" s="158"/>
    </row>
    <row r="18" spans="1:7" ht="13.5" thickBot="1" x14ac:dyDescent="0.3">
      <c r="F18" s="146" t="s">
        <v>21</v>
      </c>
      <c r="G18" s="147"/>
    </row>
    <row r="23" spans="1:7" ht="78" customHeight="1" x14ac:dyDescent="0.25">
      <c r="A23" s="145" t="s">
        <v>163</v>
      </c>
      <c r="B23" s="145"/>
      <c r="C23" s="145"/>
      <c r="D23" s="145"/>
      <c r="E23" s="145"/>
      <c r="F23" s="145"/>
      <c r="G23" s="145"/>
    </row>
  </sheetData>
  <sheetProtection sheet="1" objects="1" scenarios="1"/>
  <mergeCells count="10">
    <mergeCell ref="A23:G23"/>
    <mergeCell ref="F18:G18"/>
    <mergeCell ref="B16:C16"/>
    <mergeCell ref="B3:H3"/>
    <mergeCell ref="B4:H4"/>
    <mergeCell ref="B12:D12"/>
    <mergeCell ref="B17:C17"/>
    <mergeCell ref="F16:G16"/>
    <mergeCell ref="F17:G17"/>
    <mergeCell ref="B15:D15"/>
  </mergeCells>
  <pageMargins left="0.511811024" right="0.511811024" top="1.0625" bottom="0.78740157499999996" header="0.31496062000000002" footer="0.31496062000000002"/>
  <pageSetup paperSize="9" orientation="landscape" r:id="rId1"/>
  <headerFooter>
    <oddHeader>&amp;CPLANEJAMENTO DE CONTRATAÇÃO DOS SERVIÇOS DE ASSESSORIA CONTÁBIL
PLANILHA DE CUSTOS E FORMAÇÃO DE PREÇOS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01"/>
  <sheetViews>
    <sheetView showGridLines="0" topLeftCell="A19" zoomScaleNormal="100" workbookViewId="0">
      <selection activeCell="E45" sqref="E45"/>
    </sheetView>
  </sheetViews>
  <sheetFormatPr defaultRowHeight="14.25" customHeight="1" x14ac:dyDescent="0.25"/>
  <cols>
    <col min="1" max="1" width="5.7109375" style="16" customWidth="1"/>
    <col min="2" max="2" width="5.7109375" style="15" customWidth="1"/>
    <col min="3" max="3" width="24.42578125" style="15" customWidth="1"/>
    <col min="4" max="4" width="40.7109375" style="15" customWidth="1"/>
    <col min="5" max="7" width="12.7109375" style="15" customWidth="1"/>
    <col min="8" max="8" width="5.7109375" style="111" customWidth="1"/>
    <col min="9" max="9" width="5.7109375" style="15" customWidth="1"/>
    <col min="10" max="10" width="16.140625" style="16" bestFit="1" customWidth="1"/>
    <col min="11" max="16384" width="9.140625" style="16"/>
  </cols>
  <sheetData>
    <row r="1" spans="2:10" s="15" customFormat="1" ht="18.75" thickBot="1" x14ac:dyDescent="0.3">
      <c r="B1" s="193" t="s">
        <v>22</v>
      </c>
      <c r="C1" s="194"/>
      <c r="D1" s="194"/>
      <c r="E1" s="194"/>
      <c r="F1" s="194"/>
      <c r="G1" s="195"/>
      <c r="H1" s="111"/>
      <c r="J1" s="121" t="s">
        <v>23</v>
      </c>
    </row>
    <row r="2" spans="2:10" ht="13.5" customHeight="1" thickBot="1" x14ac:dyDescent="0.3">
      <c r="J2" s="128" t="s">
        <v>24</v>
      </c>
    </row>
    <row r="3" spans="2:10" ht="24" customHeight="1" thickBot="1" x14ac:dyDescent="0.3">
      <c r="B3" s="190" t="s">
        <v>25</v>
      </c>
      <c r="C3" s="191"/>
      <c r="D3" s="191"/>
      <c r="E3" s="191"/>
      <c r="F3" s="191"/>
      <c r="G3" s="192"/>
      <c r="J3" s="129" t="s">
        <v>26</v>
      </c>
    </row>
    <row r="4" spans="2:10" ht="15" customHeight="1" x14ac:dyDescent="0.25">
      <c r="B4" s="44" t="s">
        <v>27</v>
      </c>
      <c r="C4" s="172" t="s">
        <v>28</v>
      </c>
      <c r="D4" s="172"/>
      <c r="E4" s="172"/>
      <c r="F4" s="196" t="s">
        <v>29</v>
      </c>
      <c r="G4" s="197"/>
    </row>
    <row r="5" spans="2:10" ht="15" customHeight="1" x14ac:dyDescent="0.25">
      <c r="B5" s="44" t="s">
        <v>30</v>
      </c>
      <c r="C5" s="162" t="s">
        <v>31</v>
      </c>
      <c r="D5" s="162"/>
      <c r="E5" s="162"/>
      <c r="F5" s="198" t="s">
        <v>32</v>
      </c>
      <c r="G5" s="199"/>
    </row>
    <row r="6" spans="2:10" ht="15" customHeight="1" x14ac:dyDescent="0.25">
      <c r="B6" s="44" t="s">
        <v>33</v>
      </c>
      <c r="C6" s="162" t="s">
        <v>34</v>
      </c>
      <c r="D6" s="162"/>
      <c r="E6" s="162"/>
      <c r="F6" s="198">
        <v>2024</v>
      </c>
      <c r="G6" s="199"/>
    </row>
    <row r="7" spans="2:10" ht="15" customHeight="1" thickBot="1" x14ac:dyDescent="0.3">
      <c r="B7" s="21" t="s">
        <v>35</v>
      </c>
      <c r="C7" s="171" t="s">
        <v>36</v>
      </c>
      <c r="D7" s="171"/>
      <c r="E7" s="171"/>
      <c r="F7" s="200">
        <v>30</v>
      </c>
      <c r="G7" s="201"/>
    </row>
    <row r="8" spans="2:10" ht="9.9499999999999993" customHeight="1" thickBot="1" x14ac:dyDescent="0.3"/>
    <row r="9" spans="2:10" ht="30" customHeight="1" x14ac:dyDescent="0.25">
      <c r="B9" s="175" t="s">
        <v>37</v>
      </c>
      <c r="C9" s="176"/>
      <c r="D9" s="176"/>
      <c r="E9" s="176"/>
      <c r="F9" s="176"/>
      <c r="G9" s="177"/>
    </row>
    <row r="10" spans="2:10" s="19" customFormat="1" ht="20.100000000000001" customHeight="1" x14ac:dyDescent="0.25">
      <c r="B10" s="173" t="s">
        <v>38</v>
      </c>
      <c r="C10" s="174"/>
      <c r="D10" s="174"/>
      <c r="E10" s="180" t="s">
        <v>39</v>
      </c>
      <c r="F10" s="180"/>
      <c r="G10" s="53" t="s">
        <v>40</v>
      </c>
      <c r="H10" s="112"/>
      <c r="I10" s="18"/>
      <c r="J10" s="16"/>
    </row>
    <row r="11" spans="2:10" ht="15" customHeight="1" x14ac:dyDescent="0.25">
      <c r="B11" s="48" t="s">
        <v>27</v>
      </c>
      <c r="C11" s="49" t="s">
        <v>41</v>
      </c>
      <c r="D11" s="49"/>
      <c r="E11" s="189" t="s">
        <v>42</v>
      </c>
      <c r="F11" s="189"/>
      <c r="G11" s="47">
        <v>105</v>
      </c>
      <c r="H11" s="113"/>
      <c r="I11" s="20"/>
      <c r="J11" s="19"/>
    </row>
    <row r="12" spans="2:10" ht="9.9499999999999993" customHeight="1" x14ac:dyDescent="0.25">
      <c r="B12" s="44"/>
      <c r="G12" s="46"/>
    </row>
    <row r="13" spans="2:10" ht="20.100000000000001" customHeight="1" x14ac:dyDescent="0.25">
      <c r="B13" s="173" t="s">
        <v>43</v>
      </c>
      <c r="C13" s="174"/>
      <c r="D13" s="174"/>
      <c r="E13" s="180" t="s">
        <v>44</v>
      </c>
      <c r="F13" s="180"/>
      <c r="G13" s="181"/>
    </row>
    <row r="14" spans="2:10" ht="15" customHeight="1" x14ac:dyDescent="0.25">
      <c r="B14" s="50" t="s">
        <v>27</v>
      </c>
      <c r="C14" s="188" t="s">
        <v>45</v>
      </c>
      <c r="D14" s="188"/>
      <c r="E14" s="186" t="s">
        <v>46</v>
      </c>
      <c r="F14" s="186"/>
      <c r="G14" s="187"/>
    </row>
    <row r="15" spans="2:10" ht="15" customHeight="1" x14ac:dyDescent="0.25">
      <c r="B15" s="50" t="s">
        <v>30</v>
      </c>
      <c r="C15" s="188" t="s">
        <v>47</v>
      </c>
      <c r="D15" s="188"/>
      <c r="E15" s="186" t="s">
        <v>9</v>
      </c>
      <c r="F15" s="186"/>
      <c r="G15" s="187"/>
    </row>
    <row r="16" spans="2:10" ht="15" customHeight="1" x14ac:dyDescent="0.25">
      <c r="B16" s="50" t="s">
        <v>33</v>
      </c>
      <c r="C16" s="188" t="s">
        <v>48</v>
      </c>
      <c r="D16" s="188"/>
      <c r="E16" s="184"/>
      <c r="F16" s="184"/>
      <c r="G16" s="185"/>
    </row>
    <row r="17" spans="2:9" ht="15" customHeight="1" x14ac:dyDescent="0.25">
      <c r="B17" s="50" t="s">
        <v>35</v>
      </c>
      <c r="C17" s="188" t="s">
        <v>49</v>
      </c>
      <c r="D17" s="188"/>
      <c r="E17" s="182">
        <v>45292</v>
      </c>
      <c r="F17" s="182"/>
      <c r="G17" s="183"/>
    </row>
    <row r="18" spans="2:9" ht="15" customHeight="1" thickBot="1" x14ac:dyDescent="0.3">
      <c r="B18" s="51" t="s">
        <v>50</v>
      </c>
      <c r="C18" s="52" t="s">
        <v>51</v>
      </c>
      <c r="D18" s="52"/>
      <c r="E18" s="202" t="s">
        <v>26</v>
      </c>
      <c r="F18" s="202"/>
      <c r="G18" s="203"/>
    </row>
    <row r="19" spans="2:9" ht="9.9499999999999993" customHeight="1" thickBot="1" x14ac:dyDescent="0.3"/>
    <row r="20" spans="2:9" ht="30" customHeight="1" x14ac:dyDescent="0.25">
      <c r="B20" s="175" t="s">
        <v>52</v>
      </c>
      <c r="C20" s="176"/>
      <c r="D20" s="176"/>
      <c r="E20" s="176"/>
      <c r="F20" s="176"/>
      <c r="G20" s="177"/>
    </row>
    <row r="21" spans="2:9" ht="9.9499999999999993" customHeight="1" thickBot="1" x14ac:dyDescent="0.3"/>
    <row r="22" spans="2:9" ht="24.95" customHeight="1" x14ac:dyDescent="0.25">
      <c r="B22" s="168" t="s">
        <v>53</v>
      </c>
      <c r="C22" s="169"/>
      <c r="D22" s="169"/>
      <c r="E22" s="169"/>
      <c r="F22" s="169"/>
      <c r="G22" s="170"/>
      <c r="H22" s="114"/>
      <c r="I22" s="22"/>
    </row>
    <row r="23" spans="2:9" ht="15" customHeight="1" x14ac:dyDescent="0.25">
      <c r="B23" s="44" t="s">
        <v>27</v>
      </c>
      <c r="C23" s="162" t="s">
        <v>54</v>
      </c>
      <c r="D23" s="162"/>
      <c r="E23" s="162"/>
      <c r="F23" s="45"/>
      <c r="G23" s="60">
        <f>ROUND(E16,2)</f>
        <v>0</v>
      </c>
      <c r="H23" s="115"/>
      <c r="I23" s="23"/>
    </row>
    <row r="24" spans="2:9" ht="15" customHeight="1" thickBot="1" x14ac:dyDescent="0.3">
      <c r="B24" s="178" t="s">
        <v>55</v>
      </c>
      <c r="C24" s="179"/>
      <c r="D24" s="179"/>
      <c r="E24" s="179"/>
      <c r="F24" s="179"/>
      <c r="G24" s="64">
        <f>SUM(G23:G23)</f>
        <v>0</v>
      </c>
      <c r="H24" s="116"/>
      <c r="I24" s="24"/>
    </row>
    <row r="25" spans="2:9" ht="9.9499999999999993" customHeight="1" thickBot="1" x14ac:dyDescent="0.3"/>
    <row r="26" spans="2:9" ht="30" customHeight="1" x14ac:dyDescent="0.25">
      <c r="B26" s="168" t="s">
        <v>56</v>
      </c>
      <c r="C26" s="169"/>
      <c r="D26" s="169"/>
      <c r="E26" s="169"/>
      <c r="F26" s="169"/>
      <c r="G26" s="170"/>
      <c r="H26" s="114"/>
      <c r="I26" s="22"/>
    </row>
    <row r="27" spans="2:9" ht="15" customHeight="1" x14ac:dyDescent="0.25">
      <c r="B27" s="204" t="s">
        <v>57</v>
      </c>
      <c r="C27" s="205"/>
      <c r="D27" s="205"/>
      <c r="E27" s="82" t="s">
        <v>58</v>
      </c>
      <c r="F27" s="82" t="s">
        <v>59</v>
      </c>
      <c r="G27" s="83" t="s">
        <v>60</v>
      </c>
    </row>
    <row r="28" spans="2:9" ht="15" customHeight="1" x14ac:dyDescent="0.25">
      <c r="B28" s="44" t="s">
        <v>27</v>
      </c>
      <c r="C28" s="162" t="s">
        <v>61</v>
      </c>
      <c r="D28" s="162"/>
      <c r="E28" s="161">
        <f>$G$24</f>
        <v>0</v>
      </c>
      <c r="F28" s="55">
        <f>1/12</f>
        <v>8.3333333333333329E-2</v>
      </c>
      <c r="G28" s="60">
        <f>ROUND($E$28*$F28,2)</f>
        <v>0</v>
      </c>
      <c r="H28" s="117"/>
      <c r="I28" s="25"/>
    </row>
    <row r="29" spans="2:9" ht="15" customHeight="1" x14ac:dyDescent="0.25">
      <c r="B29" s="44" t="s">
        <v>30</v>
      </c>
      <c r="C29" s="162" t="s">
        <v>62</v>
      </c>
      <c r="D29" s="162"/>
      <c r="E29" s="161"/>
      <c r="F29" s="55">
        <f>1/12+(1/12*1/3)</f>
        <v>0.1111111111111111</v>
      </c>
      <c r="G29" s="60">
        <f>ROUND($E$28*$F29,2)</f>
        <v>0</v>
      </c>
      <c r="H29" s="117"/>
      <c r="I29" s="25"/>
    </row>
    <row r="30" spans="2:9" ht="15" customHeight="1" x14ac:dyDescent="0.25">
      <c r="B30" s="164" t="s">
        <v>63</v>
      </c>
      <c r="C30" s="165"/>
      <c r="D30" s="165"/>
      <c r="E30" s="68">
        <f>E28</f>
        <v>0</v>
      </c>
      <c r="F30" s="69">
        <f>SUM(F28:F29)</f>
        <v>0.19444444444444442</v>
      </c>
      <c r="G30" s="62">
        <f>SUM(G28:G29)</f>
        <v>0</v>
      </c>
      <c r="H30" s="116"/>
      <c r="I30" s="24"/>
    </row>
    <row r="31" spans="2:9" ht="9.9499999999999993" customHeight="1" x14ac:dyDescent="0.25">
      <c r="B31" s="70"/>
      <c r="C31" s="71"/>
      <c r="D31" s="71"/>
      <c r="E31" s="72"/>
      <c r="F31" s="73"/>
      <c r="G31" s="74"/>
      <c r="H31" s="116"/>
      <c r="I31" s="24"/>
    </row>
    <row r="32" spans="2:9" ht="15" customHeight="1" x14ac:dyDescent="0.25">
      <c r="B32" s="164" t="s">
        <v>64</v>
      </c>
      <c r="C32" s="165"/>
      <c r="D32" s="165"/>
      <c r="E32" s="59" t="s">
        <v>65</v>
      </c>
      <c r="F32" s="59" t="s">
        <v>65</v>
      </c>
      <c r="G32" s="62">
        <f>G24+G30</f>
        <v>0</v>
      </c>
      <c r="H32" s="116"/>
      <c r="I32" s="24"/>
    </row>
    <row r="33" spans="2:10" ht="15" customHeight="1" x14ac:dyDescent="0.25">
      <c r="B33" s="204" t="s">
        <v>66</v>
      </c>
      <c r="C33" s="205"/>
      <c r="D33" s="205"/>
      <c r="E33" s="82" t="s">
        <v>58</v>
      </c>
      <c r="F33" s="82" t="s">
        <v>59</v>
      </c>
      <c r="G33" s="83" t="s">
        <v>60</v>
      </c>
    </row>
    <row r="34" spans="2:10" ht="15" customHeight="1" x14ac:dyDescent="0.25">
      <c r="B34" s="44" t="s">
        <v>27</v>
      </c>
      <c r="C34" s="162" t="s">
        <v>67</v>
      </c>
      <c r="D34" s="162"/>
      <c r="E34" s="161">
        <f>$G$32</f>
        <v>0</v>
      </c>
      <c r="F34" s="55">
        <v>0.2</v>
      </c>
      <c r="G34" s="60">
        <f>ROUND($E$34*$F34,2)</f>
        <v>0</v>
      </c>
      <c r="H34" s="117"/>
      <c r="I34" s="25"/>
    </row>
    <row r="35" spans="2:10" ht="15" customHeight="1" x14ac:dyDescent="0.25">
      <c r="B35" s="44" t="s">
        <v>30</v>
      </c>
      <c r="C35" s="162" t="s">
        <v>68</v>
      </c>
      <c r="D35" s="162"/>
      <c r="E35" s="161"/>
      <c r="F35" s="55">
        <v>1.4999999999999999E-2</v>
      </c>
      <c r="G35" s="60">
        <f>ROUND($E$34*$F35,2)</f>
        <v>0</v>
      </c>
      <c r="H35" s="117"/>
      <c r="I35" s="25"/>
    </row>
    <row r="36" spans="2:10" ht="15" customHeight="1" x14ac:dyDescent="0.25">
      <c r="B36" s="44" t="s">
        <v>33</v>
      </c>
      <c r="C36" s="162" t="s">
        <v>69</v>
      </c>
      <c r="D36" s="162"/>
      <c r="E36" s="161"/>
      <c r="F36" s="55">
        <v>0.01</v>
      </c>
      <c r="G36" s="60">
        <f>ROUND($E$34*$F36,2)</f>
        <v>0</v>
      </c>
      <c r="H36" s="117"/>
      <c r="I36" s="25"/>
    </row>
    <row r="37" spans="2:10" ht="15" customHeight="1" x14ac:dyDescent="0.25">
      <c r="B37" s="44" t="s">
        <v>35</v>
      </c>
      <c r="C37" s="162" t="s">
        <v>70</v>
      </c>
      <c r="D37" s="162"/>
      <c r="E37" s="161"/>
      <c r="F37" s="55">
        <v>2E-3</v>
      </c>
      <c r="G37" s="60">
        <f t="shared" ref="G37:G40" si="0">ROUND($E$34*$F37,2)</f>
        <v>0</v>
      </c>
      <c r="H37" s="117"/>
      <c r="I37" s="25"/>
    </row>
    <row r="38" spans="2:10" ht="15" customHeight="1" x14ac:dyDescent="0.25">
      <c r="B38" s="44" t="s">
        <v>50</v>
      </c>
      <c r="C38" s="162" t="s">
        <v>71</v>
      </c>
      <c r="D38" s="162"/>
      <c r="E38" s="161"/>
      <c r="F38" s="55">
        <v>2.5000000000000001E-2</v>
      </c>
      <c r="G38" s="60">
        <f t="shared" si="0"/>
        <v>0</v>
      </c>
      <c r="H38" s="117"/>
      <c r="I38" s="25"/>
    </row>
    <row r="39" spans="2:10" ht="15" customHeight="1" x14ac:dyDescent="0.25">
      <c r="B39" s="44" t="s">
        <v>72</v>
      </c>
      <c r="C39" s="206" t="s">
        <v>73</v>
      </c>
      <c r="D39" s="206"/>
      <c r="E39" s="161"/>
      <c r="F39" s="133"/>
      <c r="G39" s="60">
        <f t="shared" si="0"/>
        <v>0</v>
      </c>
      <c r="H39" s="117"/>
      <c r="I39" s="25"/>
      <c r="J39" s="16" t="s">
        <v>74</v>
      </c>
    </row>
    <row r="40" spans="2:10" ht="15" customHeight="1" x14ac:dyDescent="0.25">
      <c r="B40" s="44" t="s">
        <v>75</v>
      </c>
      <c r="C40" s="162" t="s">
        <v>76</v>
      </c>
      <c r="D40" s="162"/>
      <c r="E40" s="161"/>
      <c r="F40" s="55">
        <v>6.0000000000000001E-3</v>
      </c>
      <c r="G40" s="60">
        <f t="shared" si="0"/>
        <v>0</v>
      </c>
      <c r="H40" s="117"/>
      <c r="I40" s="25"/>
    </row>
    <row r="41" spans="2:10" ht="15" customHeight="1" x14ac:dyDescent="0.25">
      <c r="B41" s="44" t="s">
        <v>77</v>
      </c>
      <c r="C41" s="162" t="s">
        <v>78</v>
      </c>
      <c r="D41" s="162"/>
      <c r="E41" s="161"/>
      <c r="F41" s="55">
        <v>0.08</v>
      </c>
      <c r="G41" s="60">
        <f>ROUND($E$34*$F41,2)</f>
        <v>0</v>
      </c>
      <c r="H41" s="117"/>
      <c r="I41" s="25"/>
    </row>
    <row r="42" spans="2:10" ht="15" customHeight="1" x14ac:dyDescent="0.25">
      <c r="B42" s="164" t="s">
        <v>79</v>
      </c>
      <c r="C42" s="165"/>
      <c r="D42" s="165"/>
      <c r="E42" s="75">
        <f>E34</f>
        <v>0</v>
      </c>
      <c r="F42" s="56">
        <f>SUM(F34:F41)</f>
        <v>0.33800000000000008</v>
      </c>
      <c r="G42" s="61">
        <f>SUM(G34:G41)</f>
        <v>0</v>
      </c>
      <c r="H42" s="116"/>
      <c r="I42" s="24"/>
      <c r="J42" s="77"/>
    </row>
    <row r="43" spans="2:10" ht="15" customHeight="1" x14ac:dyDescent="0.25">
      <c r="B43" s="164" t="s">
        <v>80</v>
      </c>
      <c r="C43" s="165"/>
      <c r="D43" s="165"/>
      <c r="E43" s="75" t="s">
        <v>65</v>
      </c>
      <c r="F43" s="56" t="s">
        <v>65</v>
      </c>
      <c r="G43" s="61">
        <f>G32+G42</f>
        <v>0</v>
      </c>
      <c r="H43" s="116"/>
      <c r="I43" s="24"/>
    </row>
    <row r="44" spans="2:10" ht="15" customHeight="1" x14ac:dyDescent="0.25">
      <c r="B44" s="204" t="s">
        <v>81</v>
      </c>
      <c r="C44" s="205"/>
      <c r="D44" s="205"/>
      <c r="E44" s="82" t="s">
        <v>82</v>
      </c>
      <c r="F44" s="82" t="s">
        <v>83</v>
      </c>
      <c r="G44" s="83" t="s">
        <v>60</v>
      </c>
    </row>
    <row r="45" spans="2:10" ht="15" customHeight="1" x14ac:dyDescent="0.25">
      <c r="B45" s="44" t="s">
        <v>27</v>
      </c>
      <c r="C45" s="162" t="s">
        <v>84</v>
      </c>
      <c r="D45" s="162"/>
      <c r="E45" s="134"/>
      <c r="F45" s="127">
        <v>21</v>
      </c>
      <c r="G45" s="60">
        <f>ROUND($E$45*$F$45,2)</f>
        <v>0</v>
      </c>
      <c r="H45" s="117"/>
      <c r="I45" s="25"/>
      <c r="J45" s="28"/>
    </row>
    <row r="46" spans="2:10" ht="15" customHeight="1" x14ac:dyDescent="0.25">
      <c r="B46" s="44" t="s">
        <v>30</v>
      </c>
      <c r="C46" s="162" t="s">
        <v>85</v>
      </c>
      <c r="D46" s="162"/>
      <c r="E46" s="134"/>
      <c r="F46" s="127">
        <v>21</v>
      </c>
      <c r="G46" s="119">
        <f>ROUND(IF(E46*F46&gt;6%*G24,E46*F46-(6%*G24),0),2)</f>
        <v>0</v>
      </c>
      <c r="H46" s="117"/>
      <c r="I46" s="25"/>
    </row>
    <row r="47" spans="2:10" ht="15" customHeight="1" x14ac:dyDescent="0.25">
      <c r="B47" s="164" t="s">
        <v>86</v>
      </c>
      <c r="C47" s="165"/>
      <c r="D47" s="165"/>
      <c r="E47" s="58"/>
      <c r="F47" s="58"/>
      <c r="G47" s="61">
        <f>SUM(G45:G46)</f>
        <v>0</v>
      </c>
      <c r="H47" s="116"/>
      <c r="I47" s="24"/>
    </row>
    <row r="48" spans="2:10" ht="15" customHeight="1" thickBot="1" x14ac:dyDescent="0.3">
      <c r="B48" s="178" t="s">
        <v>87</v>
      </c>
      <c r="C48" s="179"/>
      <c r="D48" s="179"/>
      <c r="E48" s="179"/>
      <c r="F48" s="179"/>
      <c r="G48" s="64">
        <f>SUM(G30,G42,G47)</f>
        <v>0</v>
      </c>
      <c r="H48" s="116"/>
      <c r="I48" s="24"/>
    </row>
    <row r="49" spans="2:10" ht="9.9499999999999993" customHeight="1" thickBot="1" x14ac:dyDescent="0.3">
      <c r="B49" s="20"/>
      <c r="C49" s="20"/>
      <c r="D49" s="20"/>
      <c r="E49" s="20"/>
      <c r="F49" s="20"/>
      <c r="G49" s="89"/>
      <c r="H49" s="116"/>
      <c r="I49" s="24"/>
    </row>
    <row r="50" spans="2:10" ht="15" customHeight="1" thickBot="1" x14ac:dyDescent="0.3">
      <c r="B50" s="166" t="s">
        <v>88</v>
      </c>
      <c r="C50" s="167"/>
      <c r="D50" s="167"/>
      <c r="E50" s="167"/>
      <c r="F50" s="167"/>
      <c r="G50" s="90">
        <f>G24+G48</f>
        <v>0</v>
      </c>
      <c r="H50" s="116"/>
      <c r="I50" s="24"/>
    </row>
    <row r="51" spans="2:10" ht="9.9499999999999993" customHeight="1" thickBot="1" x14ac:dyDescent="0.3"/>
    <row r="52" spans="2:10" ht="30" customHeight="1" x14ac:dyDescent="0.25">
      <c r="B52" s="168" t="s">
        <v>89</v>
      </c>
      <c r="C52" s="169"/>
      <c r="D52" s="169"/>
      <c r="E52" s="169"/>
      <c r="F52" s="169"/>
      <c r="G52" s="170"/>
      <c r="H52" s="114"/>
      <c r="I52" s="22"/>
    </row>
    <row r="53" spans="2:10" ht="15" customHeight="1" x14ac:dyDescent="0.25">
      <c r="B53" s="204" t="s">
        <v>90</v>
      </c>
      <c r="C53" s="205"/>
      <c r="D53" s="205"/>
      <c r="E53" s="82"/>
      <c r="F53" s="86" t="s">
        <v>91</v>
      </c>
      <c r="G53" s="87">
        <v>5.5500000000000001E-2</v>
      </c>
      <c r="H53" s="114"/>
      <c r="I53" s="22"/>
      <c r="J53" s="28"/>
    </row>
    <row r="54" spans="2:10" ht="15" customHeight="1" x14ac:dyDescent="0.25">
      <c r="B54" s="76"/>
      <c r="C54" s="22"/>
      <c r="D54" s="22"/>
      <c r="E54" s="78" t="s">
        <v>58</v>
      </c>
      <c r="F54" s="78" t="s">
        <v>59</v>
      </c>
      <c r="G54" s="79" t="s">
        <v>60</v>
      </c>
      <c r="H54" s="114"/>
      <c r="I54" s="22"/>
    </row>
    <row r="55" spans="2:10" ht="15" customHeight="1" x14ac:dyDescent="0.25">
      <c r="B55" s="44" t="s">
        <v>27</v>
      </c>
      <c r="C55" s="162" t="s">
        <v>92</v>
      </c>
      <c r="D55" s="162"/>
      <c r="E55" s="63">
        <f>G50</f>
        <v>0</v>
      </c>
      <c r="F55" s="132"/>
      <c r="G55" s="57">
        <f>ROUND($E55*$F$55,2)</f>
        <v>0</v>
      </c>
      <c r="H55" s="117"/>
      <c r="I55" s="25"/>
    </row>
    <row r="56" spans="2:10" ht="15" customHeight="1" x14ac:dyDescent="0.25">
      <c r="B56" s="80"/>
      <c r="C56" s="163" t="s">
        <v>93</v>
      </c>
      <c r="D56" s="163"/>
      <c r="E56" s="84">
        <f>G32</f>
        <v>0</v>
      </c>
      <c r="F56" s="135"/>
      <c r="G56" s="81">
        <f>ROUND($E$56*$F$56,2)</f>
        <v>0</v>
      </c>
      <c r="H56" s="117"/>
      <c r="I56" s="25"/>
      <c r="J56" s="28"/>
    </row>
    <row r="57" spans="2:10" ht="15" customHeight="1" x14ac:dyDescent="0.25">
      <c r="B57" s="44" t="s">
        <v>30</v>
      </c>
      <c r="C57" s="162" t="s">
        <v>94</v>
      </c>
      <c r="D57" s="162"/>
      <c r="E57" s="63">
        <f>G41</f>
        <v>0</v>
      </c>
      <c r="F57" s="132"/>
      <c r="G57" s="57">
        <f>ROUND($E$57*$F$57,2)</f>
        <v>0</v>
      </c>
      <c r="H57" s="117"/>
      <c r="I57" s="25"/>
      <c r="J57" s="28"/>
    </row>
    <row r="58" spans="2:10" ht="15" customHeight="1" x14ac:dyDescent="0.25">
      <c r="B58" s="164" t="s">
        <v>95</v>
      </c>
      <c r="C58" s="165"/>
      <c r="D58" s="165"/>
      <c r="E58" s="165"/>
      <c r="F58" s="165"/>
      <c r="G58" s="88">
        <f>G55+G57</f>
        <v>0</v>
      </c>
      <c r="H58" s="117"/>
      <c r="I58" s="25"/>
      <c r="J58" s="28"/>
    </row>
    <row r="59" spans="2:10" ht="15" customHeight="1" x14ac:dyDescent="0.25">
      <c r="B59" s="204" t="s">
        <v>96</v>
      </c>
      <c r="C59" s="205"/>
      <c r="D59" s="205"/>
      <c r="E59" s="82"/>
      <c r="F59" s="86" t="s">
        <v>91</v>
      </c>
      <c r="G59" s="87">
        <v>5.5500000000000001E-2</v>
      </c>
      <c r="H59" s="117"/>
      <c r="I59" s="25"/>
      <c r="J59" s="28"/>
    </row>
    <row r="60" spans="2:10" ht="15" customHeight="1" x14ac:dyDescent="0.25">
      <c r="B60" s="44"/>
      <c r="E60" s="78" t="s">
        <v>58</v>
      </c>
      <c r="F60" s="78" t="s">
        <v>59</v>
      </c>
      <c r="G60" s="79" t="s">
        <v>60</v>
      </c>
      <c r="H60" s="117"/>
      <c r="I60" s="25"/>
      <c r="J60" s="28"/>
    </row>
    <row r="61" spans="2:10" ht="15" customHeight="1" x14ac:dyDescent="0.25">
      <c r="B61" s="44" t="s">
        <v>27</v>
      </c>
      <c r="C61" s="162" t="s">
        <v>97</v>
      </c>
      <c r="D61" s="162"/>
      <c r="E61" s="84">
        <f>(G50)</f>
        <v>0</v>
      </c>
      <c r="F61" s="132"/>
      <c r="G61" s="57">
        <f>ROUND($E61*$F$61,2)</f>
        <v>0</v>
      </c>
      <c r="H61" s="117"/>
      <c r="I61" s="25"/>
      <c r="J61" s="28"/>
    </row>
    <row r="62" spans="2:10" ht="15" customHeight="1" x14ac:dyDescent="0.25">
      <c r="B62" s="44" t="s">
        <v>30</v>
      </c>
      <c r="C62" s="162" t="s">
        <v>98</v>
      </c>
      <c r="D62" s="162"/>
      <c r="E62" s="84">
        <f>E61/12</f>
        <v>0</v>
      </c>
      <c r="F62" s="132"/>
      <c r="G62" s="57">
        <f>ROUND($E62*$F$62,2)</f>
        <v>0</v>
      </c>
      <c r="H62" s="117"/>
      <c r="I62" s="25"/>
    </row>
    <row r="63" spans="2:10" ht="15" customHeight="1" x14ac:dyDescent="0.25">
      <c r="B63" s="164" t="s">
        <v>99</v>
      </c>
      <c r="C63" s="165"/>
      <c r="D63" s="165"/>
      <c r="E63" s="165"/>
      <c r="F63" s="165"/>
      <c r="G63" s="85">
        <f>SUM(G61:G62)</f>
        <v>0</v>
      </c>
      <c r="H63" s="117"/>
      <c r="I63" s="25"/>
    </row>
    <row r="64" spans="2:10" ht="15" customHeight="1" thickBot="1" x14ac:dyDescent="0.3">
      <c r="B64" s="207" t="s">
        <v>100</v>
      </c>
      <c r="C64" s="208"/>
      <c r="D64" s="208"/>
      <c r="E64" s="208"/>
      <c r="F64" s="208"/>
      <c r="G64" s="54">
        <f>SUM(G58,G63)</f>
        <v>0</v>
      </c>
      <c r="H64" s="116"/>
      <c r="I64" s="24"/>
    </row>
    <row r="65" spans="2:10" ht="9.9499999999999993" customHeight="1" thickBot="1" x14ac:dyDescent="0.3"/>
    <row r="66" spans="2:10" ht="30" customHeight="1" x14ac:dyDescent="0.25">
      <c r="B66" s="168" t="s">
        <v>101</v>
      </c>
      <c r="C66" s="169"/>
      <c r="D66" s="169"/>
      <c r="E66" s="169"/>
      <c r="F66" s="169"/>
      <c r="G66" s="170"/>
      <c r="H66" s="114"/>
      <c r="I66" s="22"/>
    </row>
    <row r="67" spans="2:10" ht="15" customHeight="1" x14ac:dyDescent="0.25">
      <c r="B67" s="44" t="s">
        <v>27</v>
      </c>
      <c r="C67" s="17" t="s">
        <v>102</v>
      </c>
      <c r="D67" s="17"/>
      <c r="E67" s="63">
        <f>$G$50</f>
        <v>0</v>
      </c>
      <c r="F67" s="55">
        <f>1/12</f>
        <v>8.3333333333333329E-2</v>
      </c>
      <c r="G67" s="57">
        <f>ROUND($E67*$F67,2)</f>
        <v>0</v>
      </c>
      <c r="H67" s="117"/>
      <c r="I67" s="25"/>
    </row>
    <row r="68" spans="2:10" ht="15" customHeight="1" x14ac:dyDescent="0.25">
      <c r="B68" s="91"/>
      <c r="C68" s="92"/>
      <c r="D68" s="92"/>
      <c r="E68" s="93"/>
      <c r="F68" s="94" t="s">
        <v>103</v>
      </c>
      <c r="G68" s="101">
        <v>5.96</v>
      </c>
      <c r="H68" s="117"/>
      <c r="I68" s="25"/>
      <c r="J68" s="28"/>
    </row>
    <row r="69" spans="2:10" ht="15" customHeight="1" x14ac:dyDescent="0.25">
      <c r="B69" s="44" t="s">
        <v>30</v>
      </c>
      <c r="C69" s="17" t="s">
        <v>104</v>
      </c>
      <c r="D69" s="17"/>
      <c r="E69" s="63">
        <f>$G$50</f>
        <v>0</v>
      </c>
      <c r="F69" s="55">
        <f>G68/360</f>
        <v>1.6555555555555556E-2</v>
      </c>
      <c r="G69" s="57">
        <f>ROUND($E69*$F69,2)</f>
        <v>0</v>
      </c>
      <c r="H69" s="117"/>
      <c r="I69" s="25"/>
      <c r="J69" s="28"/>
    </row>
    <row r="70" spans="2:10" ht="15" customHeight="1" x14ac:dyDescent="0.25">
      <c r="B70" s="91"/>
      <c r="C70" s="92"/>
      <c r="D70" s="92"/>
      <c r="E70" s="93"/>
      <c r="F70" s="94" t="s">
        <v>105</v>
      </c>
      <c r="G70" s="87">
        <v>1.4999999999999999E-2</v>
      </c>
      <c r="H70" s="117"/>
      <c r="I70" s="25"/>
    </row>
    <row r="71" spans="2:10" ht="15" customHeight="1" x14ac:dyDescent="0.25">
      <c r="B71" s="91"/>
      <c r="C71" s="92"/>
      <c r="D71" s="92"/>
      <c r="E71" s="93"/>
      <c r="F71" s="94" t="s">
        <v>103</v>
      </c>
      <c r="G71" s="95">
        <v>5</v>
      </c>
      <c r="H71" s="117"/>
      <c r="I71" s="25"/>
    </row>
    <row r="72" spans="2:10" ht="15" customHeight="1" x14ac:dyDescent="0.25">
      <c r="B72" s="44" t="s">
        <v>33</v>
      </c>
      <c r="C72" s="17" t="s">
        <v>106</v>
      </c>
      <c r="D72" s="17"/>
      <c r="E72" s="63">
        <f>$G$50</f>
        <v>0</v>
      </c>
      <c r="F72" s="55">
        <f>G71/360*G70</f>
        <v>2.0833333333333332E-4</v>
      </c>
      <c r="G72" s="57">
        <f>ROUND($E72*$F72,2)</f>
        <v>0</v>
      </c>
      <c r="H72" s="117"/>
      <c r="I72" s="25"/>
    </row>
    <row r="73" spans="2:10" ht="15" customHeight="1" x14ac:dyDescent="0.25">
      <c r="B73" s="91"/>
      <c r="C73" s="92"/>
      <c r="D73" s="92"/>
      <c r="E73" s="93"/>
      <c r="F73" s="94" t="s">
        <v>105</v>
      </c>
      <c r="G73" s="87">
        <v>0.08</v>
      </c>
      <c r="H73" s="117"/>
      <c r="I73" s="25"/>
    </row>
    <row r="74" spans="2:10" ht="15" customHeight="1" x14ac:dyDescent="0.25">
      <c r="B74" s="91"/>
      <c r="C74" s="92"/>
      <c r="D74" s="92"/>
      <c r="E74" s="93"/>
      <c r="F74" s="94" t="s">
        <v>103</v>
      </c>
      <c r="G74" s="95">
        <v>15</v>
      </c>
      <c r="H74" s="117"/>
      <c r="I74" s="25"/>
    </row>
    <row r="75" spans="2:10" ht="15" customHeight="1" x14ac:dyDescent="0.25">
      <c r="B75" s="44" t="s">
        <v>35</v>
      </c>
      <c r="C75" s="17" t="s">
        <v>107</v>
      </c>
      <c r="D75" s="17"/>
      <c r="E75" s="63">
        <f>$G$50</f>
        <v>0</v>
      </c>
      <c r="F75" s="55">
        <f>G74/360*G73</f>
        <v>3.3333333333333331E-3</v>
      </c>
      <c r="G75" s="57">
        <f t="shared" ref="G75:G78" si="1">ROUND($E75*$F75,2)</f>
        <v>0</v>
      </c>
      <c r="H75" s="117"/>
      <c r="I75" s="25"/>
    </row>
    <row r="76" spans="2:10" ht="15" customHeight="1" x14ac:dyDescent="0.25">
      <c r="B76" s="91"/>
      <c r="C76" s="92"/>
      <c r="D76" s="92"/>
      <c r="E76" s="93"/>
      <c r="F76" s="94" t="s">
        <v>105</v>
      </c>
      <c r="G76" s="87">
        <v>0.02</v>
      </c>
      <c r="H76" s="117"/>
      <c r="I76" s="25"/>
    </row>
    <row r="77" spans="2:10" ht="15" customHeight="1" x14ac:dyDescent="0.25">
      <c r="B77" s="91"/>
      <c r="C77" s="92"/>
      <c r="D77" s="92"/>
      <c r="E77" s="93"/>
      <c r="F77" s="94" t="s">
        <v>103</v>
      </c>
      <c r="G77" s="95">
        <v>120</v>
      </c>
      <c r="H77" s="117"/>
      <c r="I77" s="25"/>
    </row>
    <row r="78" spans="2:10" ht="15" customHeight="1" x14ac:dyDescent="0.25">
      <c r="B78" s="44" t="s">
        <v>50</v>
      </c>
      <c r="C78" s="17" t="s">
        <v>108</v>
      </c>
      <c r="D78" s="17"/>
      <c r="E78" s="63">
        <f>$G$50</f>
        <v>0</v>
      </c>
      <c r="F78" s="55">
        <f>G77/360*G76</f>
        <v>6.6666666666666662E-3</v>
      </c>
      <c r="G78" s="57">
        <f t="shared" si="1"/>
        <v>0</v>
      </c>
      <c r="H78" s="117"/>
      <c r="I78" s="25"/>
    </row>
    <row r="79" spans="2:10" ht="15" customHeight="1" thickBot="1" x14ac:dyDescent="0.3">
      <c r="B79" s="207" t="s">
        <v>109</v>
      </c>
      <c r="C79" s="208"/>
      <c r="D79" s="208"/>
      <c r="E79" s="208"/>
      <c r="F79" s="208"/>
      <c r="G79" s="54">
        <f>G67+G69+G72+G75+G78</f>
        <v>0</v>
      </c>
      <c r="H79" s="116"/>
      <c r="I79" s="24"/>
    </row>
    <row r="80" spans="2:10" ht="9.9499999999999993" customHeight="1" thickBot="1" x14ac:dyDescent="0.3"/>
    <row r="81" spans="2:10" ht="30" customHeight="1" x14ac:dyDescent="0.25">
      <c r="B81" s="168" t="s">
        <v>110</v>
      </c>
      <c r="C81" s="169"/>
      <c r="D81" s="169"/>
      <c r="E81" s="169"/>
      <c r="F81" s="169"/>
      <c r="G81" s="170"/>
      <c r="H81" s="114"/>
      <c r="I81" s="22"/>
    </row>
    <row r="82" spans="2:10" ht="15" customHeight="1" x14ac:dyDescent="0.25">
      <c r="B82" s="44" t="s">
        <v>27</v>
      </c>
      <c r="C82" s="212" t="s">
        <v>111</v>
      </c>
      <c r="D82" s="212"/>
      <c r="E82" s="212"/>
      <c r="F82" s="17"/>
      <c r="G82" s="57">
        <f>Uniforme!D27</f>
        <v>0</v>
      </c>
      <c r="H82" s="115"/>
      <c r="I82" s="23"/>
    </row>
    <row r="83" spans="2:10" ht="15" customHeight="1" x14ac:dyDescent="0.25">
      <c r="B83" s="44" t="s">
        <v>30</v>
      </c>
      <c r="C83" s="17" t="s">
        <v>112</v>
      </c>
      <c r="D83" s="17"/>
      <c r="E83" s="17"/>
      <c r="F83" s="17"/>
      <c r="G83" s="57">
        <f>'Equipamentos Permanentes'!H7</f>
        <v>0</v>
      </c>
      <c r="H83" s="115"/>
      <c r="I83" s="23"/>
    </row>
    <row r="84" spans="2:10" ht="15" customHeight="1" thickBot="1" x14ac:dyDescent="0.3">
      <c r="B84" s="207" t="s">
        <v>113</v>
      </c>
      <c r="C84" s="208"/>
      <c r="D84" s="208"/>
      <c r="E84" s="208"/>
      <c r="F84" s="208"/>
      <c r="G84" s="54">
        <f>IF(G24="","",SUM(G82:G83))</f>
        <v>0</v>
      </c>
      <c r="H84" s="116"/>
      <c r="I84" s="103"/>
    </row>
    <row r="85" spans="2:10" ht="9.9499999999999993" customHeight="1" thickBot="1" x14ac:dyDescent="0.3">
      <c r="B85" s="20"/>
      <c r="C85" s="20"/>
      <c r="D85" s="20"/>
      <c r="E85" s="20"/>
      <c r="F85" s="20"/>
      <c r="G85" s="24"/>
      <c r="H85" s="116"/>
      <c r="I85" s="24"/>
      <c r="J85" s="103"/>
    </row>
    <row r="86" spans="2:10" ht="15" customHeight="1" thickBot="1" x14ac:dyDescent="0.3">
      <c r="B86" s="166" t="s">
        <v>114</v>
      </c>
      <c r="C86" s="167"/>
      <c r="D86" s="167"/>
      <c r="E86" s="167"/>
      <c r="F86" s="167"/>
      <c r="G86" s="90">
        <f>G50+G64+G79+G84</f>
        <v>0</v>
      </c>
      <c r="H86" s="116"/>
      <c r="I86" s="24"/>
    </row>
    <row r="87" spans="2:10" ht="9.9499999999999993" customHeight="1" thickBot="1" x14ac:dyDescent="0.3"/>
    <row r="88" spans="2:10" ht="30" customHeight="1" x14ac:dyDescent="0.25">
      <c r="B88" s="168" t="s">
        <v>115</v>
      </c>
      <c r="C88" s="169"/>
      <c r="D88" s="169"/>
      <c r="E88" s="169"/>
      <c r="F88" s="169"/>
      <c r="G88" s="170"/>
      <c r="H88" s="114"/>
      <c r="I88" s="22"/>
    </row>
    <row r="89" spans="2:10" ht="15" customHeight="1" x14ac:dyDescent="0.25">
      <c r="B89" s="96"/>
      <c r="C89" s="97"/>
      <c r="D89" s="97"/>
      <c r="E89" s="97" t="s">
        <v>58</v>
      </c>
      <c r="F89" s="97" t="s">
        <v>59</v>
      </c>
      <c r="G89" s="98" t="s">
        <v>60</v>
      </c>
      <c r="H89" s="114"/>
      <c r="I89" s="22"/>
    </row>
    <row r="90" spans="2:10" ht="15" customHeight="1" x14ac:dyDescent="0.2">
      <c r="B90" s="44" t="s">
        <v>27</v>
      </c>
      <c r="C90" s="16" t="s">
        <v>116</v>
      </c>
      <c r="D90" s="16"/>
      <c r="E90" s="100">
        <f>G86</f>
        <v>0</v>
      </c>
      <c r="F90" s="132"/>
      <c r="G90" s="57">
        <f>ROUND(E90*F90,2)</f>
        <v>0</v>
      </c>
      <c r="H90" s="117"/>
      <c r="I90" s="25"/>
    </row>
    <row r="91" spans="2:10" ht="15" customHeight="1" x14ac:dyDescent="0.2">
      <c r="B91" s="44" t="s">
        <v>30</v>
      </c>
      <c r="C91" s="16" t="s">
        <v>117</v>
      </c>
      <c r="D91" s="16"/>
      <c r="E91" s="100">
        <f>E90+G90</f>
        <v>0</v>
      </c>
      <c r="F91" s="132"/>
      <c r="G91" s="57">
        <f>ROUND(E91*F91,2)</f>
        <v>0</v>
      </c>
      <c r="H91" s="117"/>
      <c r="I91" s="25"/>
    </row>
    <row r="92" spans="2:10" ht="15" customHeight="1" x14ac:dyDescent="0.2">
      <c r="B92" s="44" t="s">
        <v>33</v>
      </c>
      <c r="C92" s="16" t="s">
        <v>118</v>
      </c>
      <c r="D92" s="16"/>
      <c r="E92" s="100">
        <f>($E$91+$G$91)/(1-SUM($F$92:$F$94))</f>
        <v>0</v>
      </c>
      <c r="F92" s="132"/>
      <c r="G92" s="57">
        <f>ROUND(E92*F92,2)</f>
        <v>0</v>
      </c>
      <c r="H92" s="117"/>
      <c r="I92" s="25"/>
    </row>
    <row r="93" spans="2:10" ht="15" customHeight="1" x14ac:dyDescent="0.2">
      <c r="B93" s="44" t="s">
        <v>35</v>
      </c>
      <c r="C93" s="17" t="s">
        <v>119</v>
      </c>
      <c r="D93" s="17"/>
      <c r="E93" s="100">
        <f>($E$91+$G$91)/(1-SUM($F$92:$F$94))</f>
        <v>0</v>
      </c>
      <c r="F93" s="132"/>
      <c r="G93" s="57">
        <f>ROUND(E93*F93,2)</f>
        <v>0</v>
      </c>
      <c r="H93" s="117"/>
      <c r="I93" s="25"/>
    </row>
    <row r="94" spans="2:10" ht="15" customHeight="1" x14ac:dyDescent="0.2">
      <c r="B94" s="44" t="s">
        <v>50</v>
      </c>
      <c r="C94" s="17" t="s">
        <v>120</v>
      </c>
      <c r="D94" s="17"/>
      <c r="E94" s="100">
        <f>($E$91+$G$91)/(1-SUM($F$92:$F$94))</f>
        <v>0</v>
      </c>
      <c r="F94" s="132"/>
      <c r="G94" s="57">
        <f>ROUND(E94*F94,2)</f>
        <v>0</v>
      </c>
      <c r="H94" s="117"/>
      <c r="I94" s="25"/>
    </row>
    <row r="95" spans="2:10" ht="15" customHeight="1" thickBot="1" x14ac:dyDescent="0.3">
      <c r="B95" s="207" t="s">
        <v>121</v>
      </c>
      <c r="C95" s="208" t="s">
        <v>121</v>
      </c>
      <c r="D95" s="208"/>
      <c r="E95" s="208"/>
      <c r="F95" s="208"/>
      <c r="G95" s="54">
        <f>SUM(G90:G94)</f>
        <v>0</v>
      </c>
      <c r="H95" s="116"/>
      <c r="I95" s="24"/>
    </row>
    <row r="96" spans="2:10" ht="9.9499999999999993" customHeight="1" x14ac:dyDescent="0.25"/>
    <row r="97" spans="2:9" ht="14.25" customHeight="1" x14ac:dyDescent="0.25">
      <c r="B97" s="210" t="s">
        <v>122</v>
      </c>
      <c r="C97" s="210"/>
      <c r="D97" s="210"/>
      <c r="E97" s="210"/>
      <c r="F97" s="210"/>
      <c r="G97" s="65">
        <f>G86+G95</f>
        <v>0</v>
      </c>
      <c r="H97" s="116"/>
      <c r="I97" s="24"/>
    </row>
    <row r="99" spans="2:9" ht="14.25" customHeight="1" x14ac:dyDescent="0.25">
      <c r="B99" s="211" t="s">
        <v>123</v>
      </c>
      <c r="C99" s="211"/>
      <c r="D99" s="211"/>
      <c r="E99" s="211"/>
      <c r="F99" s="211"/>
      <c r="G99" s="66">
        <f>G97*G11</f>
        <v>0</v>
      </c>
      <c r="H99" s="116"/>
      <c r="I99" s="24"/>
    </row>
    <row r="100" spans="2:9" ht="14.25" customHeight="1" x14ac:dyDescent="0.25">
      <c r="C100" s="19"/>
      <c r="D100" s="19"/>
      <c r="E100" s="26"/>
      <c r="F100" s="26"/>
      <c r="G100" s="27"/>
      <c r="H100" s="118"/>
      <c r="I100" s="27"/>
    </row>
    <row r="101" spans="2:9" ht="14.25" customHeight="1" x14ac:dyDescent="0.25">
      <c r="B101" s="209" t="s">
        <v>124</v>
      </c>
      <c r="C101" s="209"/>
      <c r="D101" s="209"/>
      <c r="E101" s="209"/>
      <c r="F101" s="99" t="e">
        <f>G97/G24</f>
        <v>#DIV/0!</v>
      </c>
      <c r="G101" s="67" t="e">
        <f>IF(F101&lt;=2.7,"OK","REAVALIAR")</f>
        <v>#DIV/0!</v>
      </c>
    </row>
  </sheetData>
  <sheetProtection algorithmName="SHA-512" hashValue="MNzkubE+47nIcSa4itTeoyjQgj4O6cNvTsKzQiHUViHX4mtn4h2PDAwF+8UIWg7HQOzal7op1LIEUQRP57X+uw==" saltValue="4NTv9t8cU0Nl47D3EyPirA==" spinCount="100000" sheet="1" objects="1" scenarios="1"/>
  <mergeCells count="76">
    <mergeCell ref="B86:F86"/>
    <mergeCell ref="B95:F95"/>
    <mergeCell ref="B101:E101"/>
    <mergeCell ref="B79:F79"/>
    <mergeCell ref="B84:F84"/>
    <mergeCell ref="B97:F97"/>
    <mergeCell ref="B99:F99"/>
    <mergeCell ref="B81:G81"/>
    <mergeCell ref="B88:G88"/>
    <mergeCell ref="C82:E82"/>
    <mergeCell ref="B58:F58"/>
    <mergeCell ref="B63:F63"/>
    <mergeCell ref="B64:F64"/>
    <mergeCell ref="B53:D53"/>
    <mergeCell ref="B59:D59"/>
    <mergeCell ref="C62:D62"/>
    <mergeCell ref="B27:D27"/>
    <mergeCell ref="B33:D33"/>
    <mergeCell ref="B44:D44"/>
    <mergeCell ref="B66:G66"/>
    <mergeCell ref="C45:D45"/>
    <mergeCell ref="C46:D46"/>
    <mergeCell ref="B48:F48"/>
    <mergeCell ref="B52:G52"/>
    <mergeCell ref="C41:D41"/>
    <mergeCell ref="B32:D32"/>
    <mergeCell ref="C37:D37"/>
    <mergeCell ref="C38:D38"/>
    <mergeCell ref="C39:D39"/>
    <mergeCell ref="C40:D40"/>
    <mergeCell ref="C57:D57"/>
    <mergeCell ref="C61:D61"/>
    <mergeCell ref="E15:G15"/>
    <mergeCell ref="E18:G18"/>
    <mergeCell ref="C16:D16"/>
    <mergeCell ref="C17:D17"/>
    <mergeCell ref="C15:D15"/>
    <mergeCell ref="E10:F10"/>
    <mergeCell ref="E11:F11"/>
    <mergeCell ref="B3:G3"/>
    <mergeCell ref="B1:G1"/>
    <mergeCell ref="B9:G9"/>
    <mergeCell ref="F4:G4"/>
    <mergeCell ref="F5:G5"/>
    <mergeCell ref="F6:G6"/>
    <mergeCell ref="F7:G7"/>
    <mergeCell ref="B26:G26"/>
    <mergeCell ref="C7:E7"/>
    <mergeCell ref="C4:E4"/>
    <mergeCell ref="C5:E5"/>
    <mergeCell ref="C6:E6"/>
    <mergeCell ref="B10:D10"/>
    <mergeCell ref="B22:G22"/>
    <mergeCell ref="B20:G20"/>
    <mergeCell ref="C23:E23"/>
    <mergeCell ref="B24:F24"/>
    <mergeCell ref="B13:D13"/>
    <mergeCell ref="E13:G13"/>
    <mergeCell ref="E17:G17"/>
    <mergeCell ref="E16:G16"/>
    <mergeCell ref="E14:G14"/>
    <mergeCell ref="C14:D14"/>
    <mergeCell ref="E28:E29"/>
    <mergeCell ref="E34:E41"/>
    <mergeCell ref="C55:D55"/>
    <mergeCell ref="C56:D56"/>
    <mergeCell ref="B42:D42"/>
    <mergeCell ref="B30:D30"/>
    <mergeCell ref="B47:D47"/>
    <mergeCell ref="C28:D28"/>
    <mergeCell ref="C29:D29"/>
    <mergeCell ref="C34:D34"/>
    <mergeCell ref="C35:D35"/>
    <mergeCell ref="C36:D36"/>
    <mergeCell ref="B43:D43"/>
    <mergeCell ref="B50:F50"/>
  </mergeCells>
  <dataValidations count="4">
    <dataValidation operator="lessThanOrEqual" showInputMessage="1" errorTitle="Valor inválido" error="Máximo aceito = 5%" sqref="F90:F91"/>
    <dataValidation type="decimal" allowBlank="1" showInputMessage="1" showErrorMessage="1" errorTitle="Valor inválido" error="Mínimo aceito = 2%_x000a_Máximo aceito = 5%" sqref="F94">
      <formula1>0.02</formula1>
      <formula2>0.05</formula2>
    </dataValidation>
    <dataValidation type="decimal" operator="lessThanOrEqual" allowBlank="1" showInputMessage="1" showErrorMessage="1" errorTitle="Valor inválido" error="Máximo aceito = 6%" sqref="F39">
      <formula1>0.06</formula1>
    </dataValidation>
    <dataValidation type="list" allowBlank="1" showInputMessage="1" showErrorMessage="1" sqref="E18:G18">
      <formula1>$J$2:$J$3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>
    <oddHeader>&amp;CPLANEJAMENTO DE CONTRATAÇÃO DOS SERVIÇOS DE APOIO ADMINISTRATIVO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101"/>
  <sheetViews>
    <sheetView showGridLines="0" topLeftCell="A37" zoomScaleNormal="100" workbookViewId="0">
      <selection activeCell="F39" sqref="F39"/>
    </sheetView>
  </sheetViews>
  <sheetFormatPr defaultRowHeight="14.25" customHeight="1" x14ac:dyDescent="0.25"/>
  <cols>
    <col min="1" max="1" width="5.7109375" style="16" customWidth="1"/>
    <col min="2" max="2" width="5.7109375" style="15" customWidth="1"/>
    <col min="3" max="3" width="24.42578125" style="15" customWidth="1"/>
    <col min="4" max="4" width="40.7109375" style="15" customWidth="1"/>
    <col min="5" max="7" width="12.7109375" style="15" customWidth="1"/>
    <col min="8" max="9" width="5.7109375" style="15" customWidth="1"/>
    <col min="10" max="10" width="16.140625" style="16" bestFit="1" customWidth="1"/>
    <col min="11" max="12" width="12.140625" style="16" bestFit="1" customWidth="1"/>
    <col min="13" max="16384" width="9.140625" style="16"/>
  </cols>
  <sheetData>
    <row r="1" spans="2:10" s="15" customFormat="1" ht="30" customHeight="1" thickBot="1" x14ac:dyDescent="0.3">
      <c r="B1" s="193" t="s">
        <v>22</v>
      </c>
      <c r="C1" s="194"/>
      <c r="D1" s="194"/>
      <c r="E1" s="194"/>
      <c r="F1" s="194"/>
      <c r="G1" s="195"/>
      <c r="J1" s="121" t="s">
        <v>125</v>
      </c>
    </row>
    <row r="2" spans="2:10" ht="18" customHeight="1" thickBot="1" x14ac:dyDescent="0.3">
      <c r="J2" s="128" t="s">
        <v>24</v>
      </c>
    </row>
    <row r="3" spans="2:10" ht="30" customHeight="1" thickBot="1" x14ac:dyDescent="0.3">
      <c r="B3" s="190" t="s">
        <v>25</v>
      </c>
      <c r="C3" s="191"/>
      <c r="D3" s="191"/>
      <c r="E3" s="191"/>
      <c r="F3" s="191"/>
      <c r="G3" s="192"/>
      <c r="J3" s="129" t="s">
        <v>26</v>
      </c>
    </row>
    <row r="4" spans="2:10" ht="15" customHeight="1" x14ac:dyDescent="0.25">
      <c r="B4" s="44" t="s">
        <v>27</v>
      </c>
      <c r="C4" s="172" t="s">
        <v>28</v>
      </c>
      <c r="D4" s="172"/>
      <c r="E4" s="172"/>
      <c r="F4" s="196" t="s">
        <v>29</v>
      </c>
      <c r="G4" s="197"/>
    </row>
    <row r="5" spans="2:10" ht="15" customHeight="1" x14ac:dyDescent="0.25">
      <c r="B5" s="44" t="s">
        <v>30</v>
      </c>
      <c r="C5" s="162" t="s">
        <v>31</v>
      </c>
      <c r="D5" s="162"/>
      <c r="E5" s="162"/>
      <c r="F5" s="198" t="s">
        <v>32</v>
      </c>
      <c r="G5" s="199"/>
    </row>
    <row r="6" spans="2:10" ht="15" customHeight="1" x14ac:dyDescent="0.25">
      <c r="B6" s="44" t="s">
        <v>33</v>
      </c>
      <c r="C6" s="162" t="s">
        <v>34</v>
      </c>
      <c r="D6" s="162"/>
      <c r="E6" s="162"/>
      <c r="F6" s="198">
        <v>2024</v>
      </c>
      <c r="G6" s="199"/>
    </row>
    <row r="7" spans="2:10" ht="15" customHeight="1" thickBot="1" x14ac:dyDescent="0.3">
      <c r="B7" s="21" t="s">
        <v>35</v>
      </c>
      <c r="C7" s="171" t="s">
        <v>36</v>
      </c>
      <c r="D7" s="171"/>
      <c r="E7" s="171"/>
      <c r="F7" s="200">
        <v>30</v>
      </c>
      <c r="G7" s="201"/>
    </row>
    <row r="8" spans="2:10" ht="9.9499999999999993" customHeight="1" thickBot="1" x14ac:dyDescent="0.3"/>
    <row r="9" spans="2:10" ht="30" customHeight="1" x14ac:dyDescent="0.25">
      <c r="B9" s="175" t="s">
        <v>37</v>
      </c>
      <c r="C9" s="176"/>
      <c r="D9" s="176"/>
      <c r="E9" s="176"/>
      <c r="F9" s="176"/>
      <c r="G9" s="177"/>
    </row>
    <row r="10" spans="2:10" s="19" customFormat="1" ht="20.100000000000001" customHeight="1" x14ac:dyDescent="0.25">
      <c r="B10" s="173" t="s">
        <v>38</v>
      </c>
      <c r="C10" s="174"/>
      <c r="D10" s="174"/>
      <c r="E10" s="180" t="s">
        <v>39</v>
      </c>
      <c r="F10" s="180"/>
      <c r="G10" s="53" t="s">
        <v>40</v>
      </c>
      <c r="H10" s="18"/>
      <c r="I10" s="18"/>
      <c r="J10" s="16"/>
    </row>
    <row r="11" spans="2:10" ht="15" customHeight="1" x14ac:dyDescent="0.25">
      <c r="B11" s="48" t="s">
        <v>27</v>
      </c>
      <c r="C11" s="49" t="s">
        <v>126</v>
      </c>
      <c r="D11" s="49"/>
      <c r="E11" s="189" t="s">
        <v>42</v>
      </c>
      <c r="F11" s="189"/>
      <c r="G11" s="47">
        <v>60</v>
      </c>
      <c r="H11" s="20"/>
      <c r="I11" s="20"/>
      <c r="J11" s="19"/>
    </row>
    <row r="12" spans="2:10" ht="9.9499999999999993" customHeight="1" x14ac:dyDescent="0.25">
      <c r="B12" s="44"/>
      <c r="G12" s="46"/>
    </row>
    <row r="13" spans="2:10" ht="20.100000000000001" customHeight="1" x14ac:dyDescent="0.25">
      <c r="B13" s="173" t="s">
        <v>43</v>
      </c>
      <c r="C13" s="174"/>
      <c r="D13" s="174"/>
      <c r="E13" s="180" t="s">
        <v>44</v>
      </c>
      <c r="F13" s="180"/>
      <c r="G13" s="181"/>
    </row>
    <row r="14" spans="2:10" ht="15" customHeight="1" x14ac:dyDescent="0.25">
      <c r="B14" s="50" t="s">
        <v>27</v>
      </c>
      <c r="C14" s="188" t="s">
        <v>45</v>
      </c>
      <c r="D14" s="188"/>
      <c r="E14" s="186" t="s">
        <v>127</v>
      </c>
      <c r="F14" s="186"/>
      <c r="G14" s="187"/>
    </row>
    <row r="15" spans="2:10" ht="15" customHeight="1" x14ac:dyDescent="0.25">
      <c r="B15" s="50" t="s">
        <v>30</v>
      </c>
      <c r="C15" s="188" t="s">
        <v>47</v>
      </c>
      <c r="D15" s="188"/>
      <c r="E15" s="186" t="s">
        <v>11</v>
      </c>
      <c r="F15" s="186"/>
      <c r="G15" s="187"/>
    </row>
    <row r="16" spans="2:10" ht="15" customHeight="1" x14ac:dyDescent="0.25">
      <c r="B16" s="50" t="s">
        <v>33</v>
      </c>
      <c r="C16" s="188" t="s">
        <v>48</v>
      </c>
      <c r="D16" s="188"/>
      <c r="E16" s="184"/>
      <c r="F16" s="184"/>
      <c r="G16" s="185"/>
    </row>
    <row r="17" spans="2:9" ht="15" customHeight="1" x14ac:dyDescent="0.25">
      <c r="B17" s="50" t="s">
        <v>35</v>
      </c>
      <c r="C17" s="188" t="s">
        <v>49</v>
      </c>
      <c r="D17" s="188"/>
      <c r="E17" s="182">
        <v>45292</v>
      </c>
      <c r="F17" s="182"/>
      <c r="G17" s="183"/>
    </row>
    <row r="18" spans="2:9" ht="15" customHeight="1" thickBot="1" x14ac:dyDescent="0.3">
      <c r="B18" s="51" t="s">
        <v>50</v>
      </c>
      <c r="C18" s="52" t="s">
        <v>51</v>
      </c>
      <c r="D18" s="52"/>
      <c r="E18" s="202" t="s">
        <v>26</v>
      </c>
      <c r="F18" s="202"/>
      <c r="G18" s="203"/>
    </row>
    <row r="19" spans="2:9" ht="9.9499999999999993" customHeight="1" thickBot="1" x14ac:dyDescent="0.3"/>
    <row r="20" spans="2:9" ht="30" customHeight="1" x14ac:dyDescent="0.25">
      <c r="B20" s="175" t="s">
        <v>52</v>
      </c>
      <c r="C20" s="176"/>
      <c r="D20" s="176"/>
      <c r="E20" s="176"/>
      <c r="F20" s="176"/>
      <c r="G20" s="177"/>
    </row>
    <row r="21" spans="2:9" ht="9.9499999999999993" customHeight="1" thickBot="1" x14ac:dyDescent="0.3"/>
    <row r="22" spans="2:9" ht="24.95" customHeight="1" x14ac:dyDescent="0.25">
      <c r="B22" s="168" t="s">
        <v>53</v>
      </c>
      <c r="C22" s="169"/>
      <c r="D22" s="169"/>
      <c r="E22" s="169"/>
      <c r="F22" s="169"/>
      <c r="G22" s="170"/>
      <c r="H22" s="22"/>
      <c r="I22" s="22"/>
    </row>
    <row r="23" spans="2:9" ht="15" customHeight="1" x14ac:dyDescent="0.25">
      <c r="B23" s="44" t="s">
        <v>27</v>
      </c>
      <c r="C23" s="162" t="s">
        <v>54</v>
      </c>
      <c r="D23" s="162"/>
      <c r="E23" s="162"/>
      <c r="F23" s="45"/>
      <c r="G23" s="60">
        <f>ROUND(E16,2)</f>
        <v>0</v>
      </c>
      <c r="H23" s="23"/>
      <c r="I23" s="23"/>
    </row>
    <row r="24" spans="2:9" ht="15" customHeight="1" thickBot="1" x14ac:dyDescent="0.3">
      <c r="B24" s="178" t="s">
        <v>55</v>
      </c>
      <c r="C24" s="179"/>
      <c r="D24" s="179"/>
      <c r="E24" s="179"/>
      <c r="F24" s="179"/>
      <c r="G24" s="64">
        <f>SUM(G23:G23)</f>
        <v>0</v>
      </c>
      <c r="H24" s="24"/>
      <c r="I24" s="24"/>
    </row>
    <row r="25" spans="2:9" ht="9.9499999999999993" customHeight="1" thickBot="1" x14ac:dyDescent="0.3"/>
    <row r="26" spans="2:9" ht="30" customHeight="1" x14ac:dyDescent="0.25">
      <c r="B26" s="168" t="s">
        <v>56</v>
      </c>
      <c r="C26" s="169"/>
      <c r="D26" s="169"/>
      <c r="E26" s="169"/>
      <c r="F26" s="169"/>
      <c r="G26" s="170"/>
      <c r="H26" s="22"/>
      <c r="I26" s="22"/>
    </row>
    <row r="27" spans="2:9" ht="15" customHeight="1" x14ac:dyDescent="0.25">
      <c r="B27" s="204" t="s">
        <v>57</v>
      </c>
      <c r="C27" s="205"/>
      <c r="D27" s="205"/>
      <c r="E27" s="82" t="s">
        <v>58</v>
      </c>
      <c r="F27" s="82" t="s">
        <v>59</v>
      </c>
      <c r="G27" s="83" t="s">
        <v>60</v>
      </c>
    </row>
    <row r="28" spans="2:9" ht="15" customHeight="1" x14ac:dyDescent="0.25">
      <c r="B28" s="44" t="s">
        <v>27</v>
      </c>
      <c r="C28" s="162" t="s">
        <v>61</v>
      </c>
      <c r="D28" s="162"/>
      <c r="E28" s="161">
        <f>$G$24</f>
        <v>0</v>
      </c>
      <c r="F28" s="55">
        <f>1/12</f>
        <v>8.3333333333333329E-2</v>
      </c>
      <c r="G28" s="60">
        <f>ROUND($E$28*$F28,2)</f>
        <v>0</v>
      </c>
      <c r="H28" s="25"/>
      <c r="I28" s="25"/>
    </row>
    <row r="29" spans="2:9" ht="15" customHeight="1" x14ac:dyDescent="0.25">
      <c r="B29" s="44" t="s">
        <v>30</v>
      </c>
      <c r="C29" s="162" t="s">
        <v>62</v>
      </c>
      <c r="D29" s="162"/>
      <c r="E29" s="161"/>
      <c r="F29" s="55">
        <f>1/12+(1/12*1/3)</f>
        <v>0.1111111111111111</v>
      </c>
      <c r="G29" s="60">
        <f>ROUND($E$28*$F29,2)</f>
        <v>0</v>
      </c>
      <c r="H29" s="25"/>
      <c r="I29" s="25"/>
    </row>
    <row r="30" spans="2:9" ht="15" customHeight="1" x14ac:dyDescent="0.25">
      <c r="B30" s="164" t="s">
        <v>63</v>
      </c>
      <c r="C30" s="165"/>
      <c r="D30" s="165"/>
      <c r="E30" s="68">
        <f>E28</f>
        <v>0</v>
      </c>
      <c r="F30" s="69">
        <f>SUM(F28:F29)</f>
        <v>0.19444444444444442</v>
      </c>
      <c r="G30" s="62">
        <f>SUM(G28:G29)</f>
        <v>0</v>
      </c>
      <c r="H30" s="24"/>
      <c r="I30" s="24"/>
    </row>
    <row r="31" spans="2:9" ht="9.9499999999999993" customHeight="1" x14ac:dyDescent="0.25">
      <c r="B31" s="70"/>
      <c r="C31" s="71"/>
      <c r="D31" s="71"/>
      <c r="E31" s="72"/>
      <c r="F31" s="73"/>
      <c r="G31" s="74"/>
      <c r="H31" s="24"/>
      <c r="I31" s="24"/>
    </row>
    <row r="32" spans="2:9" ht="15" customHeight="1" x14ac:dyDescent="0.25">
      <c r="B32" s="164" t="s">
        <v>64</v>
      </c>
      <c r="C32" s="165"/>
      <c r="D32" s="165"/>
      <c r="E32" s="59" t="s">
        <v>65</v>
      </c>
      <c r="F32" s="59" t="s">
        <v>65</v>
      </c>
      <c r="G32" s="62">
        <f>G24+G30</f>
        <v>0</v>
      </c>
      <c r="H32" s="24"/>
      <c r="I32" s="24"/>
    </row>
    <row r="33" spans="2:12" ht="15" customHeight="1" x14ac:dyDescent="0.25">
      <c r="B33" s="204" t="s">
        <v>66</v>
      </c>
      <c r="C33" s="205"/>
      <c r="D33" s="205"/>
      <c r="E33" s="82" t="s">
        <v>58</v>
      </c>
      <c r="F33" s="82" t="s">
        <v>59</v>
      </c>
      <c r="G33" s="83" t="s">
        <v>60</v>
      </c>
    </row>
    <row r="34" spans="2:12" ht="15" customHeight="1" x14ac:dyDescent="0.25">
      <c r="B34" s="44" t="s">
        <v>27</v>
      </c>
      <c r="C34" s="162" t="s">
        <v>67</v>
      </c>
      <c r="D34" s="162"/>
      <c r="E34" s="161">
        <f>$G$32</f>
        <v>0</v>
      </c>
      <c r="F34" s="55">
        <v>0.2</v>
      </c>
      <c r="G34" s="60">
        <f>ROUND($E$34*$F34,2)</f>
        <v>0</v>
      </c>
      <c r="H34" s="25"/>
      <c r="I34" s="25"/>
    </row>
    <row r="35" spans="2:12" ht="15" customHeight="1" x14ac:dyDescent="0.25">
      <c r="B35" s="44" t="s">
        <v>30</v>
      </c>
      <c r="C35" s="162" t="s">
        <v>68</v>
      </c>
      <c r="D35" s="162"/>
      <c r="E35" s="161"/>
      <c r="F35" s="55">
        <v>1.4999999999999999E-2</v>
      </c>
      <c r="G35" s="60">
        <f>ROUND($E$34*$F35,2)</f>
        <v>0</v>
      </c>
      <c r="H35" s="25"/>
      <c r="I35" s="25"/>
    </row>
    <row r="36" spans="2:12" ht="15" customHeight="1" x14ac:dyDescent="0.25">
      <c r="B36" s="44" t="s">
        <v>33</v>
      </c>
      <c r="C36" s="162" t="s">
        <v>69</v>
      </c>
      <c r="D36" s="162"/>
      <c r="E36" s="161"/>
      <c r="F36" s="55">
        <v>0.01</v>
      </c>
      <c r="G36" s="60">
        <f>ROUND($E$34*$F36,2)</f>
        <v>0</v>
      </c>
      <c r="H36" s="25"/>
      <c r="I36" s="25"/>
    </row>
    <row r="37" spans="2:12" ht="15" customHeight="1" x14ac:dyDescent="0.25">
      <c r="B37" s="44" t="s">
        <v>35</v>
      </c>
      <c r="C37" s="162" t="s">
        <v>70</v>
      </c>
      <c r="D37" s="162"/>
      <c r="E37" s="161"/>
      <c r="F37" s="55">
        <v>2E-3</v>
      </c>
      <c r="G37" s="60">
        <f t="shared" ref="G37:G40" si="0">ROUND($E$34*$F37,2)</f>
        <v>0</v>
      </c>
      <c r="H37" s="25"/>
      <c r="I37" s="25"/>
    </row>
    <row r="38" spans="2:12" ht="15" customHeight="1" x14ac:dyDescent="0.25">
      <c r="B38" s="44" t="s">
        <v>50</v>
      </c>
      <c r="C38" s="162" t="s">
        <v>71</v>
      </c>
      <c r="D38" s="162"/>
      <c r="E38" s="161"/>
      <c r="F38" s="55">
        <v>2.5000000000000001E-2</v>
      </c>
      <c r="G38" s="60">
        <f t="shared" si="0"/>
        <v>0</v>
      </c>
      <c r="H38" s="25"/>
      <c r="I38" s="25"/>
    </row>
    <row r="39" spans="2:12" ht="15" customHeight="1" x14ac:dyDescent="0.25">
      <c r="B39" s="44" t="s">
        <v>72</v>
      </c>
      <c r="C39" s="162" t="s">
        <v>73</v>
      </c>
      <c r="D39" s="162"/>
      <c r="E39" s="161"/>
      <c r="F39" s="132"/>
      <c r="G39" s="60">
        <f t="shared" si="0"/>
        <v>0</v>
      </c>
      <c r="H39" s="25"/>
      <c r="I39" s="25"/>
      <c r="J39" s="16" t="s">
        <v>74</v>
      </c>
    </row>
    <row r="40" spans="2:12" ht="15" customHeight="1" x14ac:dyDescent="0.25">
      <c r="B40" s="44" t="s">
        <v>75</v>
      </c>
      <c r="C40" s="162" t="s">
        <v>76</v>
      </c>
      <c r="D40" s="162"/>
      <c r="E40" s="161"/>
      <c r="F40" s="55">
        <v>6.0000000000000001E-3</v>
      </c>
      <c r="G40" s="60">
        <f t="shared" si="0"/>
        <v>0</v>
      </c>
      <c r="H40" s="25"/>
      <c r="I40" s="25"/>
    </row>
    <row r="41" spans="2:12" ht="15" customHeight="1" x14ac:dyDescent="0.25">
      <c r="B41" s="44" t="s">
        <v>77</v>
      </c>
      <c r="C41" s="162" t="s">
        <v>78</v>
      </c>
      <c r="D41" s="162"/>
      <c r="E41" s="161"/>
      <c r="F41" s="55">
        <v>0.08</v>
      </c>
      <c r="G41" s="60">
        <f>ROUND($E$34*$F41,2)</f>
        <v>0</v>
      </c>
      <c r="H41" s="25"/>
      <c r="I41" s="25"/>
    </row>
    <row r="42" spans="2:12" ht="15" customHeight="1" x14ac:dyDescent="0.25">
      <c r="B42" s="164" t="s">
        <v>79</v>
      </c>
      <c r="C42" s="165"/>
      <c r="D42" s="165"/>
      <c r="E42" s="75">
        <f>E34</f>
        <v>0</v>
      </c>
      <c r="F42" s="56">
        <f>SUM(F34:F41)</f>
        <v>0.33800000000000008</v>
      </c>
      <c r="G42" s="61">
        <f>SUM(G34:G41)</f>
        <v>0</v>
      </c>
      <c r="H42" s="24"/>
      <c r="I42" s="24"/>
      <c r="J42" s="77"/>
      <c r="L42" s="77"/>
    </row>
    <row r="43" spans="2:12" ht="15" customHeight="1" x14ac:dyDescent="0.25">
      <c r="B43" s="164" t="s">
        <v>80</v>
      </c>
      <c r="C43" s="165"/>
      <c r="D43" s="165"/>
      <c r="E43" s="75" t="s">
        <v>65</v>
      </c>
      <c r="F43" s="56" t="s">
        <v>65</v>
      </c>
      <c r="G43" s="61">
        <f>G32+G42</f>
        <v>0</v>
      </c>
      <c r="H43" s="24"/>
      <c r="I43" s="24"/>
      <c r="L43" s="77"/>
    </row>
    <row r="44" spans="2:12" ht="15" customHeight="1" x14ac:dyDescent="0.25">
      <c r="B44" s="204" t="s">
        <v>81</v>
      </c>
      <c r="C44" s="205"/>
      <c r="D44" s="205"/>
      <c r="E44" s="82" t="s">
        <v>82</v>
      </c>
      <c r="F44" s="82" t="s">
        <v>83</v>
      </c>
      <c r="G44" s="83" t="s">
        <v>60</v>
      </c>
    </row>
    <row r="45" spans="2:12" ht="15" customHeight="1" x14ac:dyDescent="0.25">
      <c r="B45" s="44" t="s">
        <v>27</v>
      </c>
      <c r="C45" s="162" t="s">
        <v>84</v>
      </c>
      <c r="D45" s="162"/>
      <c r="E45" s="134"/>
      <c r="F45" s="127">
        <v>21</v>
      </c>
      <c r="G45" s="60">
        <f>ROUND($E$45*$F$45,2)</f>
        <v>0</v>
      </c>
      <c r="H45" s="25"/>
      <c r="I45" s="25"/>
      <c r="J45" s="28"/>
    </row>
    <row r="46" spans="2:12" ht="15" customHeight="1" x14ac:dyDescent="0.25">
      <c r="B46" s="44" t="s">
        <v>30</v>
      </c>
      <c r="C46" s="162" t="s">
        <v>85</v>
      </c>
      <c r="D46" s="162"/>
      <c r="E46" s="134"/>
      <c r="F46" s="127">
        <v>21</v>
      </c>
      <c r="G46" s="119">
        <f>ROUND(IF(E46*F46&gt;6%*G24,E46*F46-(6%*G24),0),2)</f>
        <v>0</v>
      </c>
      <c r="H46" s="25"/>
      <c r="I46" s="25"/>
    </row>
    <row r="47" spans="2:12" ht="15" customHeight="1" x14ac:dyDescent="0.25">
      <c r="B47" s="164" t="s">
        <v>86</v>
      </c>
      <c r="C47" s="165"/>
      <c r="D47" s="165"/>
      <c r="E47" s="58"/>
      <c r="F47" s="58"/>
      <c r="G47" s="61">
        <f>SUM(G45:G46)</f>
        <v>0</v>
      </c>
      <c r="H47" s="24"/>
      <c r="I47" s="24"/>
    </row>
    <row r="48" spans="2:12" ht="15" customHeight="1" thickBot="1" x14ac:dyDescent="0.3">
      <c r="B48" s="178" t="s">
        <v>87</v>
      </c>
      <c r="C48" s="179"/>
      <c r="D48" s="179"/>
      <c r="E48" s="179"/>
      <c r="F48" s="179"/>
      <c r="G48" s="64">
        <f>SUM(G30,G42,G47)</f>
        <v>0</v>
      </c>
      <c r="H48" s="24"/>
      <c r="I48" s="24"/>
    </row>
    <row r="49" spans="2:12" ht="9.9499999999999993" customHeight="1" thickBot="1" x14ac:dyDescent="0.3">
      <c r="B49" s="20"/>
      <c r="C49" s="20"/>
      <c r="D49" s="20"/>
      <c r="E49" s="20"/>
      <c r="F49" s="20"/>
      <c r="G49" s="89"/>
      <c r="H49" s="24"/>
      <c r="I49" s="24"/>
    </row>
    <row r="50" spans="2:12" ht="15" customHeight="1" thickBot="1" x14ac:dyDescent="0.3">
      <c r="B50" s="166" t="s">
        <v>88</v>
      </c>
      <c r="C50" s="167"/>
      <c r="D50" s="167"/>
      <c r="E50" s="167"/>
      <c r="F50" s="167"/>
      <c r="G50" s="90">
        <f>G24+G48</f>
        <v>0</v>
      </c>
      <c r="H50" s="24"/>
      <c r="I50" s="24"/>
    </row>
    <row r="51" spans="2:12" ht="9.9499999999999993" customHeight="1" thickBot="1" x14ac:dyDescent="0.3"/>
    <row r="52" spans="2:12" ht="30" customHeight="1" x14ac:dyDescent="0.25">
      <c r="B52" s="168" t="s">
        <v>89</v>
      </c>
      <c r="C52" s="169"/>
      <c r="D52" s="169"/>
      <c r="E52" s="169"/>
      <c r="F52" s="169"/>
      <c r="G52" s="170"/>
      <c r="H52" s="22"/>
      <c r="I52" s="22"/>
    </row>
    <row r="53" spans="2:12" ht="15" customHeight="1" x14ac:dyDescent="0.25">
      <c r="B53" s="204" t="s">
        <v>90</v>
      </c>
      <c r="C53" s="205"/>
      <c r="D53" s="205"/>
      <c r="E53" s="82"/>
      <c r="F53" s="86" t="s">
        <v>91</v>
      </c>
      <c r="G53" s="87">
        <v>5.5500000000000001E-2</v>
      </c>
      <c r="H53" s="22"/>
      <c r="I53" s="22"/>
      <c r="J53" s="28"/>
    </row>
    <row r="54" spans="2:12" ht="15" customHeight="1" x14ac:dyDescent="0.25">
      <c r="B54" s="76"/>
      <c r="C54" s="22"/>
      <c r="D54" s="22"/>
      <c r="E54" s="78" t="s">
        <v>58</v>
      </c>
      <c r="F54" s="78" t="s">
        <v>59</v>
      </c>
      <c r="G54" s="79" t="s">
        <v>60</v>
      </c>
      <c r="H54" s="22"/>
      <c r="I54" s="22"/>
    </row>
    <row r="55" spans="2:12" ht="15" customHeight="1" x14ac:dyDescent="0.25">
      <c r="B55" s="44" t="s">
        <v>27</v>
      </c>
      <c r="C55" s="162" t="s">
        <v>92</v>
      </c>
      <c r="D55" s="162"/>
      <c r="E55" s="63">
        <f>G50</f>
        <v>0</v>
      </c>
      <c r="F55" s="132"/>
      <c r="G55" s="57">
        <f>ROUND($E55*$F$55,2)</f>
        <v>0</v>
      </c>
      <c r="H55" s="25"/>
      <c r="I55" s="25"/>
      <c r="K55" s="77"/>
    </row>
    <row r="56" spans="2:12" ht="15" customHeight="1" x14ac:dyDescent="0.25">
      <c r="B56" s="80"/>
      <c r="C56" s="163" t="s">
        <v>93</v>
      </c>
      <c r="D56" s="163"/>
      <c r="E56" s="84">
        <f>G32</f>
        <v>0</v>
      </c>
      <c r="F56" s="135"/>
      <c r="G56" s="81">
        <f>ROUND($E$56*$F$56,2)</f>
        <v>0</v>
      </c>
      <c r="H56" s="25"/>
      <c r="I56" s="25"/>
      <c r="J56" s="28"/>
      <c r="K56" s="102"/>
    </row>
    <row r="57" spans="2:12" ht="15" customHeight="1" x14ac:dyDescent="0.25">
      <c r="B57" s="44" t="s">
        <v>30</v>
      </c>
      <c r="C57" s="162" t="s">
        <v>94</v>
      </c>
      <c r="D57" s="162"/>
      <c r="E57" s="63">
        <f>G41</f>
        <v>0</v>
      </c>
      <c r="F57" s="132"/>
      <c r="G57" s="57">
        <f>ROUND($E$57*$F$57,2)</f>
        <v>0</v>
      </c>
      <c r="H57" s="25"/>
      <c r="I57" s="25"/>
      <c r="J57" s="28"/>
      <c r="K57" s="77"/>
      <c r="L57" s="77"/>
    </row>
    <row r="58" spans="2:12" ht="15" customHeight="1" x14ac:dyDescent="0.25">
      <c r="B58" s="164" t="s">
        <v>95</v>
      </c>
      <c r="C58" s="165"/>
      <c r="D58" s="165"/>
      <c r="E58" s="165"/>
      <c r="F58" s="165"/>
      <c r="G58" s="88">
        <f>G55+G57</f>
        <v>0</v>
      </c>
      <c r="H58" s="25"/>
      <c r="I58" s="25"/>
      <c r="J58" s="28"/>
      <c r="K58" s="102"/>
    </row>
    <row r="59" spans="2:12" ht="15" customHeight="1" x14ac:dyDescent="0.25">
      <c r="B59" s="204" t="s">
        <v>96</v>
      </c>
      <c r="C59" s="205"/>
      <c r="D59" s="205"/>
      <c r="E59" s="82"/>
      <c r="F59" s="86" t="s">
        <v>91</v>
      </c>
      <c r="G59" s="87">
        <v>5.5500000000000001E-2</v>
      </c>
      <c r="H59" s="25"/>
      <c r="I59" s="25"/>
      <c r="J59" s="28"/>
      <c r="K59" s="77"/>
    </row>
    <row r="60" spans="2:12" ht="15" customHeight="1" x14ac:dyDescent="0.25">
      <c r="B60" s="44"/>
      <c r="E60" s="78" t="s">
        <v>58</v>
      </c>
      <c r="F60" s="78" t="s">
        <v>59</v>
      </c>
      <c r="G60" s="79" t="s">
        <v>60</v>
      </c>
      <c r="H60" s="25"/>
      <c r="I60" s="25"/>
      <c r="J60" s="28"/>
      <c r="K60" s="77"/>
    </row>
    <row r="61" spans="2:12" ht="15" customHeight="1" x14ac:dyDescent="0.25">
      <c r="B61" s="44" t="s">
        <v>27</v>
      </c>
      <c r="C61" s="162" t="s">
        <v>97</v>
      </c>
      <c r="D61" s="162"/>
      <c r="E61" s="84">
        <f>(G50)</f>
        <v>0</v>
      </c>
      <c r="F61" s="132"/>
      <c r="G61" s="57">
        <f>ROUND($E61*$F$61,2)</f>
        <v>0</v>
      </c>
      <c r="H61" s="25"/>
      <c r="I61" s="25"/>
      <c r="J61" s="28"/>
    </row>
    <row r="62" spans="2:12" ht="15" customHeight="1" x14ac:dyDescent="0.25">
      <c r="B62" s="44" t="s">
        <v>30</v>
      </c>
      <c r="C62" s="162" t="s">
        <v>98</v>
      </c>
      <c r="D62" s="162"/>
      <c r="E62" s="84">
        <f>E61/12</f>
        <v>0</v>
      </c>
      <c r="F62" s="132"/>
      <c r="G62" s="57">
        <f>ROUND($E62*$F$62,2)</f>
        <v>0</v>
      </c>
      <c r="H62" s="25"/>
      <c r="I62" s="25"/>
    </row>
    <row r="63" spans="2:12" ht="15" customHeight="1" x14ac:dyDescent="0.25">
      <c r="B63" s="164" t="s">
        <v>99</v>
      </c>
      <c r="C63" s="165"/>
      <c r="D63" s="165"/>
      <c r="E63" s="165"/>
      <c r="F63" s="165"/>
      <c r="G63" s="85">
        <f>SUM(G61:G62)</f>
        <v>0</v>
      </c>
      <c r="H63" s="25"/>
      <c r="I63" s="25"/>
    </row>
    <row r="64" spans="2:12" ht="15" customHeight="1" thickBot="1" x14ac:dyDescent="0.3">
      <c r="B64" s="207" t="s">
        <v>100</v>
      </c>
      <c r="C64" s="208"/>
      <c r="D64" s="208"/>
      <c r="E64" s="208"/>
      <c r="F64" s="208"/>
      <c r="G64" s="54">
        <f>SUM(G58,G63)</f>
        <v>0</v>
      </c>
      <c r="H64" s="24"/>
      <c r="I64" s="24"/>
    </row>
    <row r="65" spans="2:10" ht="9.9499999999999993" customHeight="1" thickBot="1" x14ac:dyDescent="0.3"/>
    <row r="66" spans="2:10" ht="30" customHeight="1" x14ac:dyDescent="0.25">
      <c r="B66" s="168" t="s">
        <v>101</v>
      </c>
      <c r="C66" s="169"/>
      <c r="D66" s="169"/>
      <c r="E66" s="169"/>
      <c r="F66" s="169"/>
      <c r="G66" s="170"/>
      <c r="H66" s="22"/>
      <c r="I66" s="22"/>
    </row>
    <row r="67" spans="2:10" ht="15" customHeight="1" x14ac:dyDescent="0.25">
      <c r="B67" s="44" t="s">
        <v>27</v>
      </c>
      <c r="C67" s="17" t="s">
        <v>102</v>
      </c>
      <c r="D67" s="17"/>
      <c r="E67" s="63">
        <f>$G$50</f>
        <v>0</v>
      </c>
      <c r="F67" s="55">
        <f>1/12</f>
        <v>8.3333333333333329E-2</v>
      </c>
      <c r="G67" s="57">
        <f>ROUND($E67*$F67,2)</f>
        <v>0</v>
      </c>
      <c r="H67" s="25"/>
      <c r="I67" s="25"/>
    </row>
    <row r="68" spans="2:10" ht="15" customHeight="1" x14ac:dyDescent="0.25">
      <c r="B68" s="91"/>
      <c r="C68" s="92"/>
      <c r="D68" s="92"/>
      <c r="E68" s="93"/>
      <c r="F68" s="94" t="s">
        <v>103</v>
      </c>
      <c r="G68" s="101">
        <v>5.96</v>
      </c>
      <c r="H68" s="25"/>
      <c r="I68" s="25"/>
      <c r="J68" s="28"/>
    </row>
    <row r="69" spans="2:10" ht="15" customHeight="1" x14ac:dyDescent="0.25">
      <c r="B69" s="44" t="s">
        <v>30</v>
      </c>
      <c r="C69" s="17" t="s">
        <v>104</v>
      </c>
      <c r="D69" s="17"/>
      <c r="E69" s="63">
        <f>$G$50</f>
        <v>0</v>
      </c>
      <c r="F69" s="55">
        <f>G68/360</f>
        <v>1.6555555555555556E-2</v>
      </c>
      <c r="G69" s="57">
        <f>ROUND($E69*$F69,2)</f>
        <v>0</v>
      </c>
      <c r="H69" s="25"/>
      <c r="I69" s="25"/>
      <c r="J69" s="28"/>
    </row>
    <row r="70" spans="2:10" ht="15" customHeight="1" x14ac:dyDescent="0.25">
      <c r="B70" s="91"/>
      <c r="C70" s="92"/>
      <c r="D70" s="92"/>
      <c r="E70" s="93"/>
      <c r="F70" s="94" t="s">
        <v>105</v>
      </c>
      <c r="G70" s="87">
        <v>1.4999999999999999E-2</v>
      </c>
      <c r="H70" s="25"/>
      <c r="I70" s="25"/>
    </row>
    <row r="71" spans="2:10" ht="15" customHeight="1" x14ac:dyDescent="0.25">
      <c r="B71" s="91"/>
      <c r="C71" s="92"/>
      <c r="D71" s="92"/>
      <c r="E71" s="93"/>
      <c r="F71" s="94" t="s">
        <v>103</v>
      </c>
      <c r="G71" s="95">
        <v>5</v>
      </c>
      <c r="H71" s="25"/>
      <c r="I71" s="25"/>
    </row>
    <row r="72" spans="2:10" ht="15" customHeight="1" x14ac:dyDescent="0.25">
      <c r="B72" s="44" t="s">
        <v>33</v>
      </c>
      <c r="C72" s="17" t="s">
        <v>106</v>
      </c>
      <c r="D72" s="17"/>
      <c r="E72" s="63">
        <f>$G$50</f>
        <v>0</v>
      </c>
      <c r="F72" s="55">
        <f>G71/360*G70</f>
        <v>2.0833333333333332E-4</v>
      </c>
      <c r="G72" s="57">
        <f>ROUND($E72*$F72,2)</f>
        <v>0</v>
      </c>
      <c r="H72" s="25"/>
      <c r="I72" s="25"/>
    </row>
    <row r="73" spans="2:10" ht="15" customHeight="1" x14ac:dyDescent="0.25">
      <c r="B73" s="91"/>
      <c r="C73" s="92"/>
      <c r="D73" s="92"/>
      <c r="E73" s="93"/>
      <c r="F73" s="94" t="s">
        <v>105</v>
      </c>
      <c r="G73" s="87">
        <v>0.08</v>
      </c>
      <c r="H73" s="25"/>
      <c r="I73" s="25"/>
    </row>
    <row r="74" spans="2:10" ht="15" customHeight="1" x14ac:dyDescent="0.25">
      <c r="B74" s="91"/>
      <c r="C74" s="92"/>
      <c r="D74" s="92"/>
      <c r="E74" s="93"/>
      <c r="F74" s="94" t="s">
        <v>103</v>
      </c>
      <c r="G74" s="95">
        <v>15</v>
      </c>
      <c r="H74" s="25"/>
      <c r="I74" s="25"/>
    </row>
    <row r="75" spans="2:10" ht="15" customHeight="1" x14ac:dyDescent="0.25">
      <c r="B75" s="44" t="s">
        <v>35</v>
      </c>
      <c r="C75" s="17" t="s">
        <v>107</v>
      </c>
      <c r="D75" s="17"/>
      <c r="E75" s="63">
        <f>$G$50</f>
        <v>0</v>
      </c>
      <c r="F75" s="55">
        <f>G74/360*G73</f>
        <v>3.3333333333333331E-3</v>
      </c>
      <c r="G75" s="57">
        <f t="shared" ref="G75:G78" si="1">ROUND($E75*$F75,2)</f>
        <v>0</v>
      </c>
      <c r="H75" s="25"/>
      <c r="I75" s="25"/>
    </row>
    <row r="76" spans="2:10" ht="15" customHeight="1" x14ac:dyDescent="0.25">
      <c r="B76" s="91"/>
      <c r="C76" s="92"/>
      <c r="D76" s="92"/>
      <c r="E76" s="93"/>
      <c r="F76" s="94" t="s">
        <v>105</v>
      </c>
      <c r="G76" s="87">
        <v>0.02</v>
      </c>
      <c r="H76" s="25"/>
      <c r="I76" s="25"/>
    </row>
    <row r="77" spans="2:10" ht="15" customHeight="1" x14ac:dyDescent="0.25">
      <c r="B77" s="91"/>
      <c r="C77" s="92"/>
      <c r="D77" s="92"/>
      <c r="E77" s="93"/>
      <c r="F77" s="94" t="s">
        <v>103</v>
      </c>
      <c r="G77" s="95">
        <v>120</v>
      </c>
      <c r="H77" s="25"/>
      <c r="I77" s="25"/>
    </row>
    <row r="78" spans="2:10" ht="15" customHeight="1" x14ac:dyDescent="0.25">
      <c r="B78" s="44" t="s">
        <v>50</v>
      </c>
      <c r="C78" s="17" t="s">
        <v>108</v>
      </c>
      <c r="D78" s="17"/>
      <c r="E78" s="63">
        <f>$G$50</f>
        <v>0</v>
      </c>
      <c r="F78" s="55">
        <f>G77/360*G76</f>
        <v>6.6666666666666662E-3</v>
      </c>
      <c r="G78" s="57">
        <f t="shared" si="1"/>
        <v>0</v>
      </c>
      <c r="H78" s="25"/>
      <c r="I78" s="25"/>
    </row>
    <row r="79" spans="2:10" ht="15" customHeight="1" thickBot="1" x14ac:dyDescent="0.3">
      <c r="B79" s="207" t="s">
        <v>109</v>
      </c>
      <c r="C79" s="208"/>
      <c r="D79" s="208"/>
      <c r="E79" s="208"/>
      <c r="F79" s="208"/>
      <c r="G79" s="54">
        <f>G67+G69+G72+G75+G78</f>
        <v>0</v>
      </c>
      <c r="H79" s="24"/>
      <c r="I79" s="24"/>
    </row>
    <row r="80" spans="2:10" ht="9.9499999999999993" customHeight="1" thickBot="1" x14ac:dyDescent="0.3"/>
    <row r="81" spans="2:11" ht="30" customHeight="1" x14ac:dyDescent="0.25">
      <c r="B81" s="168" t="s">
        <v>110</v>
      </c>
      <c r="C81" s="169"/>
      <c r="D81" s="169"/>
      <c r="E81" s="169"/>
      <c r="F81" s="169"/>
      <c r="G81" s="170"/>
      <c r="H81" s="22"/>
      <c r="I81" s="22"/>
    </row>
    <row r="82" spans="2:11" ht="15" customHeight="1" x14ac:dyDescent="0.25">
      <c r="B82" s="44" t="s">
        <v>27</v>
      </c>
      <c r="C82" s="212" t="s">
        <v>111</v>
      </c>
      <c r="D82" s="212"/>
      <c r="E82" s="212"/>
      <c r="F82" s="17"/>
      <c r="G82" s="57">
        <f>Uniforme!D27</f>
        <v>0</v>
      </c>
      <c r="H82" s="23"/>
      <c r="I82" s="23"/>
    </row>
    <row r="83" spans="2:11" ht="15" customHeight="1" x14ac:dyDescent="0.25">
      <c r="B83" s="44" t="s">
        <v>30</v>
      </c>
      <c r="C83" s="17" t="s">
        <v>112</v>
      </c>
      <c r="D83" s="17"/>
      <c r="E83" s="17"/>
      <c r="F83" s="17"/>
      <c r="G83" s="57">
        <f>'Equipamentos Permanentes'!H7</f>
        <v>0</v>
      </c>
      <c r="H83" s="23"/>
      <c r="I83" s="23"/>
    </row>
    <row r="84" spans="2:11" ht="15" customHeight="1" thickBot="1" x14ac:dyDescent="0.3">
      <c r="B84" s="207" t="s">
        <v>113</v>
      </c>
      <c r="C84" s="208"/>
      <c r="D84" s="208"/>
      <c r="E84" s="208"/>
      <c r="F84" s="208"/>
      <c r="G84" s="54">
        <f>IF(G24="","",SUM(G82:G83))</f>
        <v>0</v>
      </c>
      <c r="H84" s="24"/>
      <c r="I84" s="103"/>
      <c r="K84" s="103"/>
    </row>
    <row r="85" spans="2:11" ht="9.9499999999999993" customHeight="1" thickBot="1" x14ac:dyDescent="0.3">
      <c r="B85" s="20"/>
      <c r="C85" s="20"/>
      <c r="D85" s="20"/>
      <c r="E85" s="20"/>
      <c r="F85" s="20"/>
      <c r="G85" s="24"/>
      <c r="H85" s="24"/>
      <c r="I85" s="24"/>
      <c r="J85" s="103"/>
    </row>
    <row r="86" spans="2:11" ht="15" customHeight="1" thickBot="1" x14ac:dyDescent="0.3">
      <c r="B86" s="166" t="s">
        <v>114</v>
      </c>
      <c r="C86" s="167"/>
      <c r="D86" s="167"/>
      <c r="E86" s="167"/>
      <c r="F86" s="167"/>
      <c r="G86" s="90">
        <f>G50+G64+G79+G84</f>
        <v>0</v>
      </c>
      <c r="H86" s="24"/>
      <c r="I86" s="24"/>
    </row>
    <row r="87" spans="2:11" ht="9.9499999999999993" customHeight="1" thickBot="1" x14ac:dyDescent="0.3"/>
    <row r="88" spans="2:11" ht="30" customHeight="1" x14ac:dyDescent="0.25">
      <c r="B88" s="168" t="s">
        <v>115</v>
      </c>
      <c r="C88" s="169"/>
      <c r="D88" s="169"/>
      <c r="E88" s="169"/>
      <c r="F88" s="169"/>
      <c r="G88" s="170"/>
      <c r="H88" s="22"/>
      <c r="I88" s="22"/>
    </row>
    <row r="89" spans="2:11" ht="15" customHeight="1" x14ac:dyDescent="0.25">
      <c r="B89" s="96"/>
      <c r="C89" s="97"/>
      <c r="D89" s="97"/>
      <c r="E89" s="97" t="s">
        <v>58</v>
      </c>
      <c r="F89" s="97" t="s">
        <v>59</v>
      </c>
      <c r="G89" s="98" t="s">
        <v>60</v>
      </c>
      <c r="H89" s="22"/>
      <c r="I89" s="22"/>
    </row>
    <row r="90" spans="2:11" ht="15" customHeight="1" x14ac:dyDescent="0.2">
      <c r="B90" s="44" t="s">
        <v>27</v>
      </c>
      <c r="C90" s="16" t="s">
        <v>116</v>
      </c>
      <c r="D90" s="16"/>
      <c r="E90" s="100">
        <f>G86</f>
        <v>0</v>
      </c>
      <c r="F90" s="132"/>
      <c r="G90" s="57">
        <f>ROUND(E90*F90,2)</f>
        <v>0</v>
      </c>
      <c r="H90" s="25"/>
      <c r="I90" s="25"/>
    </row>
    <row r="91" spans="2:11" ht="15" customHeight="1" x14ac:dyDescent="0.2">
      <c r="B91" s="44" t="s">
        <v>30</v>
      </c>
      <c r="C91" s="16" t="s">
        <v>117</v>
      </c>
      <c r="D91" s="16"/>
      <c r="E91" s="100">
        <f>E90+G90</f>
        <v>0</v>
      </c>
      <c r="F91" s="132"/>
      <c r="G91" s="57">
        <f>ROUND(E91*F91,2)</f>
        <v>0</v>
      </c>
      <c r="H91" s="25"/>
      <c r="I91" s="25"/>
    </row>
    <row r="92" spans="2:11" ht="15" customHeight="1" x14ac:dyDescent="0.2">
      <c r="B92" s="44" t="s">
        <v>33</v>
      </c>
      <c r="C92" s="16" t="s">
        <v>118</v>
      </c>
      <c r="D92" s="16"/>
      <c r="E92" s="100">
        <f>($E$91+$G$91)/(1-SUM($F$92:$F$94))</f>
        <v>0</v>
      </c>
      <c r="F92" s="132"/>
      <c r="G92" s="57">
        <f>ROUND(E92*F92,2)</f>
        <v>0</v>
      </c>
      <c r="H92" s="25"/>
      <c r="I92" s="25"/>
    </row>
    <row r="93" spans="2:11" ht="15" customHeight="1" x14ac:dyDescent="0.2">
      <c r="B93" s="44" t="s">
        <v>35</v>
      </c>
      <c r="C93" s="17" t="s">
        <v>119</v>
      </c>
      <c r="D93" s="17"/>
      <c r="E93" s="100">
        <f>($E$91+$G$91)/(1-SUM($F$92:$F$94))</f>
        <v>0</v>
      </c>
      <c r="F93" s="132"/>
      <c r="G93" s="57">
        <f>ROUND(E93*F93,2)</f>
        <v>0</v>
      </c>
      <c r="H93" s="25"/>
      <c r="I93" s="25"/>
    </row>
    <row r="94" spans="2:11" ht="15" customHeight="1" x14ac:dyDescent="0.2">
      <c r="B94" s="44" t="s">
        <v>50</v>
      </c>
      <c r="C94" s="17" t="s">
        <v>120</v>
      </c>
      <c r="D94" s="17"/>
      <c r="E94" s="100">
        <f>($E$91+$G$91)/(1-SUM($F$92:$F$94))</f>
        <v>0</v>
      </c>
      <c r="F94" s="132"/>
      <c r="G94" s="57">
        <f>ROUND(E94*F94,2)</f>
        <v>0</v>
      </c>
      <c r="H94" s="25"/>
      <c r="I94" s="25"/>
    </row>
    <row r="95" spans="2:11" ht="15" customHeight="1" thickBot="1" x14ac:dyDescent="0.3">
      <c r="B95" s="207" t="s">
        <v>121</v>
      </c>
      <c r="C95" s="208" t="s">
        <v>121</v>
      </c>
      <c r="D95" s="208"/>
      <c r="E95" s="208"/>
      <c r="F95" s="208"/>
      <c r="G95" s="54">
        <f>SUM(G90:G94)</f>
        <v>0</v>
      </c>
      <c r="H95" s="24"/>
      <c r="I95" s="24"/>
    </row>
    <row r="96" spans="2:11" ht="9.9499999999999993" customHeight="1" x14ac:dyDescent="0.25"/>
    <row r="97" spans="2:9" ht="14.25" customHeight="1" x14ac:dyDescent="0.25">
      <c r="B97" s="210" t="s">
        <v>122</v>
      </c>
      <c r="C97" s="210"/>
      <c r="D97" s="210"/>
      <c r="E97" s="210"/>
      <c r="F97" s="210"/>
      <c r="G97" s="65">
        <f>G86+G95</f>
        <v>0</v>
      </c>
      <c r="H97" s="24"/>
      <c r="I97" s="24"/>
    </row>
    <row r="99" spans="2:9" ht="14.25" customHeight="1" x14ac:dyDescent="0.25">
      <c r="B99" s="211" t="s">
        <v>123</v>
      </c>
      <c r="C99" s="211"/>
      <c r="D99" s="211"/>
      <c r="E99" s="211"/>
      <c r="F99" s="211"/>
      <c r="G99" s="66">
        <f>G97*G11</f>
        <v>0</v>
      </c>
      <c r="H99" s="24"/>
      <c r="I99" s="24"/>
    </row>
    <row r="100" spans="2:9" ht="14.25" customHeight="1" x14ac:dyDescent="0.25">
      <c r="C100" s="19"/>
      <c r="D100" s="19"/>
      <c r="E100" s="26"/>
      <c r="F100" s="26"/>
      <c r="G100" s="27"/>
      <c r="H100" s="27"/>
      <c r="I100" s="27"/>
    </row>
    <row r="101" spans="2:9" ht="14.25" customHeight="1" x14ac:dyDescent="0.25">
      <c r="B101" s="209" t="s">
        <v>124</v>
      </c>
      <c r="C101" s="209"/>
      <c r="D101" s="209"/>
      <c r="E101" s="209"/>
      <c r="F101" s="99" t="e">
        <f>G97/G24</f>
        <v>#DIV/0!</v>
      </c>
      <c r="G101" s="67" t="e">
        <f>IF(F101&lt;=2.7,"OK","REAVALIAR")</f>
        <v>#DIV/0!</v>
      </c>
    </row>
  </sheetData>
  <sheetProtection algorithmName="SHA-512" hashValue="nK+jygdQcp/YuTU0h4yPr9AhRjE2KHfCUwRlcmzKHnf0J5A5UJDkWeAjhsBbCujc7QsNGizHPJVCs27fN9ghpQ==" saltValue="h6GBfG6FnMFK3JRyeUxE9A==" spinCount="100000" sheet="1" objects="1" scenarios="1"/>
  <mergeCells count="76">
    <mergeCell ref="B99:F99"/>
    <mergeCell ref="B101:E101"/>
    <mergeCell ref="C82:E82"/>
    <mergeCell ref="B84:F84"/>
    <mergeCell ref="B86:F86"/>
    <mergeCell ref="B88:G88"/>
    <mergeCell ref="B95:F95"/>
    <mergeCell ref="B97:F97"/>
    <mergeCell ref="B81:G81"/>
    <mergeCell ref="C55:D55"/>
    <mergeCell ref="C56:D56"/>
    <mergeCell ref="C57:D57"/>
    <mergeCell ref="B58:F58"/>
    <mergeCell ref="B59:D59"/>
    <mergeCell ref="C61:D61"/>
    <mergeCell ref="C62:D62"/>
    <mergeCell ref="B63:F63"/>
    <mergeCell ref="B64:F64"/>
    <mergeCell ref="B66:G66"/>
    <mergeCell ref="B79:F79"/>
    <mergeCell ref="B53:D53"/>
    <mergeCell ref="C40:D40"/>
    <mergeCell ref="C41:D41"/>
    <mergeCell ref="B42:D42"/>
    <mergeCell ref="B43:D43"/>
    <mergeCell ref="B44:D44"/>
    <mergeCell ref="C45:D45"/>
    <mergeCell ref="C46:D46"/>
    <mergeCell ref="B47:D47"/>
    <mergeCell ref="B48:F48"/>
    <mergeCell ref="B50:F50"/>
    <mergeCell ref="B52:G52"/>
    <mergeCell ref="B30:D30"/>
    <mergeCell ref="B32:D32"/>
    <mergeCell ref="B33:D33"/>
    <mergeCell ref="C34:D34"/>
    <mergeCell ref="E34:E41"/>
    <mergeCell ref="C35:D35"/>
    <mergeCell ref="C36:D36"/>
    <mergeCell ref="C37:D37"/>
    <mergeCell ref="C38:D38"/>
    <mergeCell ref="C39:D39"/>
    <mergeCell ref="C28:D28"/>
    <mergeCell ref="E28:E29"/>
    <mergeCell ref="C29:D29"/>
    <mergeCell ref="C16:D16"/>
    <mergeCell ref="E16:G16"/>
    <mergeCell ref="C17:D17"/>
    <mergeCell ref="E17:G17"/>
    <mergeCell ref="E18:G18"/>
    <mergeCell ref="B20:G20"/>
    <mergeCell ref="B22:G22"/>
    <mergeCell ref="C23:E23"/>
    <mergeCell ref="B24:F24"/>
    <mergeCell ref="B26:G26"/>
    <mergeCell ref="B27:D27"/>
    <mergeCell ref="C15:D15"/>
    <mergeCell ref="E15:G15"/>
    <mergeCell ref="C6:E6"/>
    <mergeCell ref="F6:G6"/>
    <mergeCell ref="C7:E7"/>
    <mergeCell ref="F7:G7"/>
    <mergeCell ref="B9:G9"/>
    <mergeCell ref="B10:D10"/>
    <mergeCell ref="E10:F10"/>
    <mergeCell ref="E11:F11"/>
    <mergeCell ref="B13:D13"/>
    <mergeCell ref="E13:G13"/>
    <mergeCell ref="C14:D14"/>
    <mergeCell ref="E14:G14"/>
    <mergeCell ref="B1:G1"/>
    <mergeCell ref="B3:G3"/>
    <mergeCell ref="C4:E4"/>
    <mergeCell ref="F4:G4"/>
    <mergeCell ref="C5:E5"/>
    <mergeCell ref="F5:G5"/>
  </mergeCells>
  <dataValidations count="4">
    <dataValidation type="decimal" operator="lessThanOrEqual" allowBlank="1" showInputMessage="1" showErrorMessage="1" errorTitle="Valor inválido" error="Máximo aceito = 6%" sqref="F39">
      <formula1>0.06</formula1>
    </dataValidation>
    <dataValidation type="decimal" allowBlank="1" showInputMessage="1" showErrorMessage="1" errorTitle="Valor inválido" error="Mínimo aceito = 2%_x000a_Máximo aceito = 5%" sqref="F94">
      <formula1>0.02</formula1>
      <formula2>0.05</formula2>
    </dataValidation>
    <dataValidation operator="lessThanOrEqual" showInputMessage="1" errorTitle="Valor inválido" error="Máximo aceito = 5%" sqref="F90:F91"/>
    <dataValidation type="list" allowBlank="1" showInputMessage="1" showErrorMessage="1" sqref="E18:G18">
      <formula1>$J$2:$J$3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>
    <oddHeader>&amp;CPLANEJAMENTO DE CONTRATAÇÃO DOS SERVIÇOS DE APOIO ADMINISTRATIVO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101"/>
  <sheetViews>
    <sheetView showGridLines="0" topLeftCell="A52" zoomScaleNormal="100" workbookViewId="0">
      <selection activeCell="F55" sqref="F55"/>
    </sheetView>
  </sheetViews>
  <sheetFormatPr defaultRowHeight="14.25" customHeight="1" x14ac:dyDescent="0.25"/>
  <cols>
    <col min="1" max="1" width="5.7109375" style="16" customWidth="1"/>
    <col min="2" max="2" width="5.7109375" style="15" customWidth="1"/>
    <col min="3" max="3" width="24.42578125" style="15" customWidth="1"/>
    <col min="4" max="4" width="40.7109375" style="15" customWidth="1"/>
    <col min="5" max="7" width="12.7109375" style="15" customWidth="1"/>
    <col min="8" max="8" width="5.7109375" style="111" customWidth="1"/>
    <col min="9" max="9" width="5.7109375" style="15" customWidth="1"/>
    <col min="10" max="10" width="16.140625" style="16" bestFit="1" customWidth="1"/>
    <col min="11" max="12" width="12.140625" style="16" bestFit="1" customWidth="1"/>
    <col min="13" max="16384" width="9.140625" style="16"/>
  </cols>
  <sheetData>
    <row r="1" spans="2:10" s="15" customFormat="1" ht="30" customHeight="1" thickBot="1" x14ac:dyDescent="0.3">
      <c r="B1" s="193" t="s">
        <v>22</v>
      </c>
      <c r="C1" s="194"/>
      <c r="D1" s="194"/>
      <c r="E1" s="194"/>
      <c r="F1" s="194"/>
      <c r="G1" s="195"/>
      <c r="H1" s="111"/>
      <c r="J1" s="121" t="s">
        <v>125</v>
      </c>
    </row>
    <row r="2" spans="2:10" ht="9.9499999999999993" customHeight="1" thickBot="1" x14ac:dyDescent="0.3">
      <c r="J2" s="128" t="s">
        <v>24</v>
      </c>
    </row>
    <row r="3" spans="2:10" ht="30" customHeight="1" thickBot="1" x14ac:dyDescent="0.3">
      <c r="B3" s="190" t="s">
        <v>25</v>
      </c>
      <c r="C3" s="191"/>
      <c r="D3" s="191"/>
      <c r="E3" s="191"/>
      <c r="F3" s="191"/>
      <c r="G3" s="192"/>
      <c r="J3" s="129" t="s">
        <v>26</v>
      </c>
    </row>
    <row r="4" spans="2:10" ht="15" customHeight="1" x14ac:dyDescent="0.25">
      <c r="B4" s="44" t="s">
        <v>27</v>
      </c>
      <c r="C4" s="172" t="s">
        <v>28</v>
      </c>
      <c r="D4" s="172"/>
      <c r="E4" s="172"/>
      <c r="F4" s="196" t="s">
        <v>29</v>
      </c>
      <c r="G4" s="197"/>
    </row>
    <row r="5" spans="2:10" ht="15" customHeight="1" x14ac:dyDescent="0.25">
      <c r="B5" s="44" t="s">
        <v>30</v>
      </c>
      <c r="C5" s="162" t="s">
        <v>31</v>
      </c>
      <c r="D5" s="162"/>
      <c r="E5" s="162"/>
      <c r="F5" s="198" t="s">
        <v>32</v>
      </c>
      <c r="G5" s="199"/>
    </row>
    <row r="6" spans="2:10" ht="15" customHeight="1" x14ac:dyDescent="0.25">
      <c r="B6" s="44" t="s">
        <v>33</v>
      </c>
      <c r="C6" s="162" t="s">
        <v>34</v>
      </c>
      <c r="D6" s="162"/>
      <c r="E6" s="162"/>
      <c r="F6" s="198">
        <v>2024</v>
      </c>
      <c r="G6" s="199"/>
    </row>
    <row r="7" spans="2:10" ht="15" customHeight="1" thickBot="1" x14ac:dyDescent="0.3">
      <c r="B7" s="21" t="s">
        <v>35</v>
      </c>
      <c r="C7" s="171" t="s">
        <v>36</v>
      </c>
      <c r="D7" s="171"/>
      <c r="E7" s="171"/>
      <c r="F7" s="200">
        <v>30</v>
      </c>
      <c r="G7" s="201"/>
    </row>
    <row r="8" spans="2:10" ht="9.9499999999999993" customHeight="1" thickBot="1" x14ac:dyDescent="0.3"/>
    <row r="9" spans="2:10" ht="30" customHeight="1" x14ac:dyDescent="0.25">
      <c r="B9" s="175" t="s">
        <v>37</v>
      </c>
      <c r="C9" s="176"/>
      <c r="D9" s="176"/>
      <c r="E9" s="176"/>
      <c r="F9" s="176"/>
      <c r="G9" s="177"/>
    </row>
    <row r="10" spans="2:10" s="19" customFormat="1" ht="20.100000000000001" customHeight="1" x14ac:dyDescent="0.25">
      <c r="B10" s="173" t="s">
        <v>38</v>
      </c>
      <c r="C10" s="174"/>
      <c r="D10" s="174"/>
      <c r="E10" s="180" t="s">
        <v>39</v>
      </c>
      <c r="F10" s="180"/>
      <c r="G10" s="53" t="s">
        <v>40</v>
      </c>
      <c r="H10" s="112"/>
      <c r="I10" s="18"/>
      <c r="J10" s="16"/>
    </row>
    <row r="11" spans="2:10" ht="15" customHeight="1" x14ac:dyDescent="0.25">
      <c r="B11" s="48" t="s">
        <v>27</v>
      </c>
      <c r="C11" s="49" t="s">
        <v>12</v>
      </c>
      <c r="D11" s="49"/>
      <c r="E11" s="189" t="s">
        <v>42</v>
      </c>
      <c r="F11" s="189"/>
      <c r="G11" s="47">
        <v>2</v>
      </c>
      <c r="H11" s="113"/>
      <c r="I11" s="20"/>
      <c r="J11" s="19"/>
    </row>
    <row r="12" spans="2:10" ht="9.9499999999999993" customHeight="1" x14ac:dyDescent="0.25">
      <c r="B12" s="44"/>
      <c r="G12" s="46"/>
    </row>
    <row r="13" spans="2:10" ht="20.100000000000001" customHeight="1" x14ac:dyDescent="0.25">
      <c r="B13" s="173" t="s">
        <v>43</v>
      </c>
      <c r="C13" s="174"/>
      <c r="D13" s="174"/>
      <c r="E13" s="180" t="s">
        <v>44</v>
      </c>
      <c r="F13" s="180"/>
      <c r="G13" s="181"/>
    </row>
    <row r="14" spans="2:10" ht="15" customHeight="1" x14ac:dyDescent="0.25">
      <c r="B14" s="50" t="s">
        <v>27</v>
      </c>
      <c r="C14" s="188" t="s">
        <v>45</v>
      </c>
      <c r="D14" s="188"/>
      <c r="E14" s="186" t="s">
        <v>128</v>
      </c>
      <c r="F14" s="186"/>
      <c r="G14" s="187"/>
    </row>
    <row r="15" spans="2:10" ht="15" customHeight="1" x14ac:dyDescent="0.25">
      <c r="B15" s="50" t="s">
        <v>30</v>
      </c>
      <c r="C15" s="188" t="s">
        <v>47</v>
      </c>
      <c r="D15" s="188"/>
      <c r="E15" s="186" t="s">
        <v>12</v>
      </c>
      <c r="F15" s="186"/>
      <c r="G15" s="187"/>
    </row>
    <row r="16" spans="2:10" ht="15" customHeight="1" x14ac:dyDescent="0.25">
      <c r="B16" s="50" t="s">
        <v>33</v>
      </c>
      <c r="C16" s="188" t="s">
        <v>48</v>
      </c>
      <c r="D16" s="188"/>
      <c r="E16" s="184"/>
      <c r="F16" s="184"/>
      <c r="G16" s="185"/>
    </row>
    <row r="17" spans="2:9" ht="15" customHeight="1" x14ac:dyDescent="0.25">
      <c r="B17" s="50" t="s">
        <v>35</v>
      </c>
      <c r="C17" s="188" t="s">
        <v>49</v>
      </c>
      <c r="D17" s="188"/>
      <c r="E17" s="182">
        <v>45292</v>
      </c>
      <c r="F17" s="182"/>
      <c r="G17" s="183"/>
    </row>
    <row r="18" spans="2:9" ht="15" customHeight="1" thickBot="1" x14ac:dyDescent="0.3">
      <c r="B18" s="51" t="s">
        <v>50</v>
      </c>
      <c r="C18" s="52" t="s">
        <v>51</v>
      </c>
      <c r="D18" s="52"/>
      <c r="E18" s="202" t="s">
        <v>26</v>
      </c>
      <c r="F18" s="202"/>
      <c r="G18" s="203"/>
    </row>
    <row r="19" spans="2:9" ht="9.9499999999999993" customHeight="1" thickBot="1" x14ac:dyDescent="0.3"/>
    <row r="20" spans="2:9" ht="30" customHeight="1" x14ac:dyDescent="0.25">
      <c r="B20" s="175" t="s">
        <v>52</v>
      </c>
      <c r="C20" s="176"/>
      <c r="D20" s="176"/>
      <c r="E20" s="176"/>
      <c r="F20" s="176"/>
      <c r="G20" s="177"/>
    </row>
    <row r="21" spans="2:9" ht="9.9499999999999993" customHeight="1" thickBot="1" x14ac:dyDescent="0.3"/>
    <row r="22" spans="2:9" ht="24.95" customHeight="1" x14ac:dyDescent="0.25">
      <c r="B22" s="168" t="s">
        <v>53</v>
      </c>
      <c r="C22" s="169"/>
      <c r="D22" s="169"/>
      <c r="E22" s="169"/>
      <c r="F22" s="169"/>
      <c r="G22" s="170"/>
      <c r="H22" s="114"/>
      <c r="I22" s="22"/>
    </row>
    <row r="23" spans="2:9" ht="15" customHeight="1" x14ac:dyDescent="0.25">
      <c r="B23" s="44" t="s">
        <v>27</v>
      </c>
      <c r="C23" s="162" t="s">
        <v>54</v>
      </c>
      <c r="D23" s="162"/>
      <c r="E23" s="162"/>
      <c r="F23" s="45"/>
      <c r="G23" s="60">
        <f>ROUND(E16,2)</f>
        <v>0</v>
      </c>
      <c r="H23" s="115"/>
      <c r="I23" s="23"/>
    </row>
    <row r="24" spans="2:9" ht="15" customHeight="1" thickBot="1" x14ac:dyDescent="0.3">
      <c r="B24" s="178" t="s">
        <v>55</v>
      </c>
      <c r="C24" s="179"/>
      <c r="D24" s="179"/>
      <c r="E24" s="179"/>
      <c r="F24" s="179"/>
      <c r="G24" s="64">
        <f>SUM(G23:G23)</f>
        <v>0</v>
      </c>
      <c r="H24" s="116"/>
      <c r="I24" s="24"/>
    </row>
    <row r="25" spans="2:9" ht="9.9499999999999993" customHeight="1" thickBot="1" x14ac:dyDescent="0.3"/>
    <row r="26" spans="2:9" ht="30" customHeight="1" x14ac:dyDescent="0.25">
      <c r="B26" s="168" t="s">
        <v>56</v>
      </c>
      <c r="C26" s="169"/>
      <c r="D26" s="169"/>
      <c r="E26" s="169"/>
      <c r="F26" s="169"/>
      <c r="G26" s="170"/>
      <c r="H26" s="114"/>
      <c r="I26" s="22"/>
    </row>
    <row r="27" spans="2:9" ht="15" customHeight="1" x14ac:dyDescent="0.25">
      <c r="B27" s="204" t="s">
        <v>57</v>
      </c>
      <c r="C27" s="205"/>
      <c r="D27" s="205"/>
      <c r="E27" s="82" t="s">
        <v>58</v>
      </c>
      <c r="F27" s="82" t="s">
        <v>59</v>
      </c>
      <c r="G27" s="83" t="s">
        <v>60</v>
      </c>
    </row>
    <row r="28" spans="2:9" ht="15" customHeight="1" x14ac:dyDescent="0.25">
      <c r="B28" s="44" t="s">
        <v>27</v>
      </c>
      <c r="C28" s="162" t="s">
        <v>61</v>
      </c>
      <c r="D28" s="162"/>
      <c r="E28" s="161">
        <f>$G$24</f>
        <v>0</v>
      </c>
      <c r="F28" s="55">
        <f>1/12</f>
        <v>8.3333333333333329E-2</v>
      </c>
      <c r="G28" s="60">
        <f>ROUND($E$28*$F28,2)</f>
        <v>0</v>
      </c>
      <c r="H28" s="117"/>
      <c r="I28" s="25"/>
    </row>
    <row r="29" spans="2:9" ht="15" customHeight="1" x14ac:dyDescent="0.25">
      <c r="B29" s="44" t="s">
        <v>30</v>
      </c>
      <c r="C29" s="162" t="s">
        <v>62</v>
      </c>
      <c r="D29" s="162"/>
      <c r="E29" s="161"/>
      <c r="F29" s="55">
        <f>1/12+(1/12*1/3)</f>
        <v>0.1111111111111111</v>
      </c>
      <c r="G29" s="60">
        <f>ROUND($E$28*$F29,2)</f>
        <v>0</v>
      </c>
      <c r="H29" s="117"/>
      <c r="I29" s="25"/>
    </row>
    <row r="30" spans="2:9" ht="15" customHeight="1" x14ac:dyDescent="0.25">
      <c r="B30" s="164" t="s">
        <v>63</v>
      </c>
      <c r="C30" s="165"/>
      <c r="D30" s="165"/>
      <c r="E30" s="68">
        <f>E28</f>
        <v>0</v>
      </c>
      <c r="F30" s="69">
        <f>SUM(F28:F29)</f>
        <v>0.19444444444444442</v>
      </c>
      <c r="G30" s="62">
        <f>SUM(G28:G29)</f>
        <v>0</v>
      </c>
      <c r="H30" s="116"/>
      <c r="I30" s="24"/>
    </row>
    <row r="31" spans="2:9" ht="9.9499999999999993" customHeight="1" x14ac:dyDescent="0.25">
      <c r="B31" s="70"/>
      <c r="C31" s="71"/>
      <c r="D31" s="71"/>
      <c r="E31" s="72"/>
      <c r="F31" s="73"/>
      <c r="G31" s="74"/>
      <c r="H31" s="116"/>
      <c r="I31" s="24"/>
    </row>
    <row r="32" spans="2:9" ht="15" customHeight="1" x14ac:dyDescent="0.25">
      <c r="B32" s="164" t="s">
        <v>64</v>
      </c>
      <c r="C32" s="165"/>
      <c r="D32" s="165"/>
      <c r="E32" s="59" t="s">
        <v>65</v>
      </c>
      <c r="F32" s="59" t="s">
        <v>65</v>
      </c>
      <c r="G32" s="62">
        <f>G24+G30</f>
        <v>0</v>
      </c>
      <c r="H32" s="116"/>
      <c r="I32" s="24"/>
    </row>
    <row r="33" spans="2:12" ht="15" customHeight="1" x14ac:dyDescent="0.25">
      <c r="B33" s="204" t="s">
        <v>66</v>
      </c>
      <c r="C33" s="205"/>
      <c r="D33" s="205"/>
      <c r="E33" s="82" t="s">
        <v>58</v>
      </c>
      <c r="F33" s="82" t="s">
        <v>59</v>
      </c>
      <c r="G33" s="83" t="s">
        <v>60</v>
      </c>
    </row>
    <row r="34" spans="2:12" ht="15" customHeight="1" x14ac:dyDescent="0.25">
      <c r="B34" s="44" t="s">
        <v>27</v>
      </c>
      <c r="C34" s="162" t="s">
        <v>67</v>
      </c>
      <c r="D34" s="162"/>
      <c r="E34" s="161">
        <f>$G$32</f>
        <v>0</v>
      </c>
      <c r="F34" s="55">
        <v>0.2</v>
      </c>
      <c r="G34" s="60">
        <f>ROUND($E$34*$F34,2)</f>
        <v>0</v>
      </c>
      <c r="H34" s="117"/>
      <c r="I34" s="25"/>
    </row>
    <row r="35" spans="2:12" ht="15" customHeight="1" x14ac:dyDescent="0.25">
      <c r="B35" s="44" t="s">
        <v>30</v>
      </c>
      <c r="C35" s="162" t="s">
        <v>68</v>
      </c>
      <c r="D35" s="162"/>
      <c r="E35" s="161"/>
      <c r="F35" s="55">
        <v>1.4999999999999999E-2</v>
      </c>
      <c r="G35" s="60">
        <f>ROUND($E$34*$F35,2)</f>
        <v>0</v>
      </c>
      <c r="H35" s="117"/>
      <c r="I35" s="25"/>
    </row>
    <row r="36" spans="2:12" ht="15" customHeight="1" x14ac:dyDescent="0.25">
      <c r="B36" s="44" t="s">
        <v>33</v>
      </c>
      <c r="C36" s="162" t="s">
        <v>69</v>
      </c>
      <c r="D36" s="162"/>
      <c r="E36" s="161"/>
      <c r="F36" s="55">
        <v>0.01</v>
      </c>
      <c r="G36" s="60">
        <f>ROUND($E$34*$F36,2)</f>
        <v>0</v>
      </c>
      <c r="H36" s="117"/>
      <c r="I36" s="25"/>
    </row>
    <row r="37" spans="2:12" ht="15" customHeight="1" x14ac:dyDescent="0.25">
      <c r="B37" s="44" t="s">
        <v>35</v>
      </c>
      <c r="C37" s="162" t="s">
        <v>70</v>
      </c>
      <c r="D37" s="162"/>
      <c r="E37" s="161"/>
      <c r="F37" s="55">
        <v>2E-3</v>
      </c>
      <c r="G37" s="60">
        <f t="shared" ref="G37:G40" si="0">ROUND($E$34*$F37,2)</f>
        <v>0</v>
      </c>
      <c r="H37" s="117"/>
      <c r="I37" s="25"/>
    </row>
    <row r="38" spans="2:12" ht="15" customHeight="1" x14ac:dyDescent="0.25">
      <c r="B38" s="44" t="s">
        <v>50</v>
      </c>
      <c r="C38" s="162" t="s">
        <v>71</v>
      </c>
      <c r="D38" s="162"/>
      <c r="E38" s="161"/>
      <c r="F38" s="55">
        <v>2.5000000000000001E-2</v>
      </c>
      <c r="G38" s="60">
        <f t="shared" si="0"/>
        <v>0</v>
      </c>
      <c r="H38" s="117"/>
      <c r="I38" s="25"/>
    </row>
    <row r="39" spans="2:12" ht="15" customHeight="1" x14ac:dyDescent="0.25">
      <c r="B39" s="44" t="s">
        <v>72</v>
      </c>
      <c r="C39" s="162" t="s">
        <v>73</v>
      </c>
      <c r="D39" s="162"/>
      <c r="E39" s="161"/>
      <c r="F39" s="132"/>
      <c r="G39" s="60">
        <f t="shared" si="0"/>
        <v>0</v>
      </c>
      <c r="H39" s="117"/>
      <c r="I39" s="25"/>
      <c r="J39" s="16" t="s">
        <v>74</v>
      </c>
    </row>
    <row r="40" spans="2:12" ht="15" customHeight="1" x14ac:dyDescent="0.25">
      <c r="B40" s="44" t="s">
        <v>75</v>
      </c>
      <c r="C40" s="162" t="s">
        <v>76</v>
      </c>
      <c r="D40" s="162"/>
      <c r="E40" s="161"/>
      <c r="F40" s="55">
        <v>6.0000000000000001E-3</v>
      </c>
      <c r="G40" s="60">
        <f t="shared" si="0"/>
        <v>0</v>
      </c>
      <c r="H40" s="117"/>
      <c r="I40" s="25"/>
    </row>
    <row r="41" spans="2:12" ht="15" customHeight="1" x14ac:dyDescent="0.25">
      <c r="B41" s="44" t="s">
        <v>77</v>
      </c>
      <c r="C41" s="162" t="s">
        <v>78</v>
      </c>
      <c r="D41" s="162"/>
      <c r="E41" s="161"/>
      <c r="F41" s="55">
        <v>0.08</v>
      </c>
      <c r="G41" s="60">
        <f>ROUND($E$34*$F41,2)</f>
        <v>0</v>
      </c>
      <c r="H41" s="117"/>
      <c r="I41" s="25"/>
    </row>
    <row r="42" spans="2:12" ht="15" customHeight="1" x14ac:dyDescent="0.25">
      <c r="B42" s="164" t="s">
        <v>79</v>
      </c>
      <c r="C42" s="165"/>
      <c r="D42" s="165"/>
      <c r="E42" s="75">
        <f>E34</f>
        <v>0</v>
      </c>
      <c r="F42" s="56">
        <f>SUM(F34:F41)</f>
        <v>0.33800000000000008</v>
      </c>
      <c r="G42" s="61">
        <f>SUM(G34:G41)</f>
        <v>0</v>
      </c>
      <c r="H42" s="116"/>
      <c r="I42" s="24"/>
      <c r="J42" s="77"/>
      <c r="L42" s="77"/>
    </row>
    <row r="43" spans="2:12" ht="15" customHeight="1" x14ac:dyDescent="0.25">
      <c r="B43" s="164" t="s">
        <v>80</v>
      </c>
      <c r="C43" s="165"/>
      <c r="D43" s="165"/>
      <c r="E43" s="75" t="s">
        <v>65</v>
      </c>
      <c r="F43" s="56" t="s">
        <v>65</v>
      </c>
      <c r="G43" s="61">
        <f>G32+G42</f>
        <v>0</v>
      </c>
      <c r="H43" s="116"/>
      <c r="I43" s="24"/>
      <c r="L43" s="77"/>
    </row>
    <row r="44" spans="2:12" ht="15" customHeight="1" x14ac:dyDescent="0.25">
      <c r="B44" s="204" t="s">
        <v>81</v>
      </c>
      <c r="C44" s="205"/>
      <c r="D44" s="205"/>
      <c r="E44" s="82" t="s">
        <v>82</v>
      </c>
      <c r="F44" s="82" t="s">
        <v>83</v>
      </c>
      <c r="G44" s="83" t="s">
        <v>60</v>
      </c>
    </row>
    <row r="45" spans="2:12" ht="15" customHeight="1" x14ac:dyDescent="0.25">
      <c r="B45" s="44" t="s">
        <v>27</v>
      </c>
      <c r="C45" s="162" t="s">
        <v>84</v>
      </c>
      <c r="D45" s="162"/>
      <c r="E45" s="134"/>
      <c r="F45" s="127">
        <v>21</v>
      </c>
      <c r="G45" s="60">
        <f>ROUND($E$45*$F$45,2)</f>
        <v>0</v>
      </c>
      <c r="H45" s="117"/>
      <c r="I45" s="25"/>
      <c r="J45" s="28"/>
    </row>
    <row r="46" spans="2:12" ht="15" customHeight="1" x14ac:dyDescent="0.25">
      <c r="B46" s="44" t="s">
        <v>30</v>
      </c>
      <c r="C46" s="162" t="s">
        <v>85</v>
      </c>
      <c r="D46" s="162"/>
      <c r="E46" s="134"/>
      <c r="F46" s="127">
        <v>21</v>
      </c>
      <c r="G46" s="119">
        <f>ROUND(IF(E46*F46&gt;6%*G24,E46*F46-(6%*G24),0),2)</f>
        <v>0</v>
      </c>
      <c r="H46" s="117"/>
      <c r="I46" s="25"/>
    </row>
    <row r="47" spans="2:12" ht="15" customHeight="1" x14ac:dyDescent="0.25">
      <c r="B47" s="164" t="s">
        <v>86</v>
      </c>
      <c r="C47" s="165"/>
      <c r="D47" s="165"/>
      <c r="E47" s="58"/>
      <c r="F47" s="58"/>
      <c r="G47" s="61">
        <f>SUM(G45:G46)</f>
        <v>0</v>
      </c>
      <c r="H47" s="116"/>
      <c r="I47" s="24"/>
    </row>
    <row r="48" spans="2:12" ht="15" customHeight="1" thickBot="1" x14ac:dyDescent="0.3">
      <c r="B48" s="178" t="s">
        <v>87</v>
      </c>
      <c r="C48" s="179"/>
      <c r="D48" s="179"/>
      <c r="E48" s="179"/>
      <c r="F48" s="179"/>
      <c r="G48" s="64">
        <f>SUM(G30,G42,G47)</f>
        <v>0</v>
      </c>
      <c r="H48" s="116"/>
      <c r="I48" s="24"/>
    </row>
    <row r="49" spans="2:12" ht="9.9499999999999993" customHeight="1" thickBot="1" x14ac:dyDescent="0.3">
      <c r="B49" s="20"/>
      <c r="C49" s="20"/>
      <c r="D49" s="20"/>
      <c r="E49" s="20"/>
      <c r="F49" s="20"/>
      <c r="G49" s="89"/>
      <c r="H49" s="116"/>
      <c r="I49" s="24"/>
    </row>
    <row r="50" spans="2:12" ht="15" customHeight="1" thickBot="1" x14ac:dyDescent="0.3">
      <c r="B50" s="166" t="s">
        <v>88</v>
      </c>
      <c r="C50" s="167"/>
      <c r="D50" s="167"/>
      <c r="E50" s="167"/>
      <c r="F50" s="167"/>
      <c r="G50" s="90">
        <f>G24+G48</f>
        <v>0</v>
      </c>
      <c r="H50" s="116"/>
      <c r="I50" s="24"/>
    </row>
    <row r="51" spans="2:12" ht="9.9499999999999993" customHeight="1" thickBot="1" x14ac:dyDescent="0.3"/>
    <row r="52" spans="2:12" ht="30" customHeight="1" x14ac:dyDescent="0.25">
      <c r="B52" s="168" t="s">
        <v>89</v>
      </c>
      <c r="C52" s="169"/>
      <c r="D52" s="169"/>
      <c r="E52" s="169"/>
      <c r="F52" s="169"/>
      <c r="G52" s="170"/>
      <c r="H52" s="114"/>
      <c r="I52" s="22"/>
    </row>
    <row r="53" spans="2:12" ht="15" customHeight="1" x14ac:dyDescent="0.25">
      <c r="B53" s="204" t="s">
        <v>90</v>
      </c>
      <c r="C53" s="205"/>
      <c r="D53" s="205"/>
      <c r="E53" s="82"/>
      <c r="F53" s="86" t="s">
        <v>91</v>
      </c>
      <c r="G53" s="87">
        <v>5.5500000000000001E-2</v>
      </c>
      <c r="H53" s="114"/>
      <c r="I53" s="22"/>
      <c r="J53" s="28"/>
    </row>
    <row r="54" spans="2:12" ht="15" customHeight="1" x14ac:dyDescent="0.25">
      <c r="B54" s="76"/>
      <c r="C54" s="22"/>
      <c r="D54" s="22"/>
      <c r="E54" s="78" t="s">
        <v>58</v>
      </c>
      <c r="F54" s="78" t="s">
        <v>59</v>
      </c>
      <c r="G54" s="79" t="s">
        <v>60</v>
      </c>
      <c r="H54" s="114"/>
      <c r="I54" s="22"/>
    </row>
    <row r="55" spans="2:12" ht="15" customHeight="1" x14ac:dyDescent="0.25">
      <c r="B55" s="44" t="s">
        <v>27</v>
      </c>
      <c r="C55" s="162" t="s">
        <v>92</v>
      </c>
      <c r="D55" s="162"/>
      <c r="E55" s="63">
        <f>G50</f>
        <v>0</v>
      </c>
      <c r="F55" s="132"/>
      <c r="G55" s="57">
        <f>ROUND($E55*$F$55,2)</f>
        <v>0</v>
      </c>
      <c r="H55" s="117"/>
      <c r="I55" s="25"/>
      <c r="K55" s="77"/>
    </row>
    <row r="56" spans="2:12" ht="15" customHeight="1" x14ac:dyDescent="0.25">
      <c r="B56" s="80"/>
      <c r="C56" s="163" t="s">
        <v>93</v>
      </c>
      <c r="D56" s="163"/>
      <c r="E56" s="84">
        <f>G32</f>
        <v>0</v>
      </c>
      <c r="F56" s="135"/>
      <c r="G56" s="81">
        <f>ROUND($E$56*$F$56,2)</f>
        <v>0</v>
      </c>
      <c r="H56" s="117"/>
      <c r="I56" s="25"/>
      <c r="J56" s="28"/>
      <c r="K56" s="102"/>
    </row>
    <row r="57" spans="2:12" ht="15" customHeight="1" x14ac:dyDescent="0.25">
      <c r="B57" s="44" t="s">
        <v>30</v>
      </c>
      <c r="C57" s="162" t="s">
        <v>94</v>
      </c>
      <c r="D57" s="162"/>
      <c r="E57" s="63">
        <f>G41</f>
        <v>0</v>
      </c>
      <c r="F57" s="132"/>
      <c r="G57" s="57">
        <f>ROUND($E$57*$F$57,2)</f>
        <v>0</v>
      </c>
      <c r="H57" s="117"/>
      <c r="I57" s="25"/>
      <c r="J57" s="28"/>
      <c r="K57" s="77"/>
      <c r="L57" s="77"/>
    </row>
    <row r="58" spans="2:12" ht="15" customHeight="1" x14ac:dyDescent="0.25">
      <c r="B58" s="164" t="s">
        <v>95</v>
      </c>
      <c r="C58" s="165"/>
      <c r="D58" s="165"/>
      <c r="E58" s="165"/>
      <c r="F58" s="165"/>
      <c r="G58" s="88">
        <f>G55+G57</f>
        <v>0</v>
      </c>
      <c r="H58" s="117"/>
      <c r="I58" s="25"/>
      <c r="J58" s="28"/>
      <c r="K58" s="102"/>
    </row>
    <row r="59" spans="2:12" ht="15" customHeight="1" x14ac:dyDescent="0.25">
      <c r="B59" s="204" t="s">
        <v>96</v>
      </c>
      <c r="C59" s="205"/>
      <c r="D59" s="205"/>
      <c r="E59" s="82"/>
      <c r="F59" s="86" t="s">
        <v>91</v>
      </c>
      <c r="G59" s="87">
        <v>5.5500000000000001E-2</v>
      </c>
      <c r="H59" s="117"/>
      <c r="I59" s="25"/>
      <c r="J59" s="28"/>
      <c r="K59" s="77"/>
    </row>
    <row r="60" spans="2:12" ht="15" customHeight="1" x14ac:dyDescent="0.25">
      <c r="B60" s="44"/>
      <c r="E60" s="78" t="s">
        <v>58</v>
      </c>
      <c r="F60" s="78" t="s">
        <v>59</v>
      </c>
      <c r="G60" s="79" t="s">
        <v>60</v>
      </c>
      <c r="H60" s="117"/>
      <c r="I60" s="25"/>
      <c r="J60" s="28"/>
      <c r="K60" s="77"/>
    </row>
    <row r="61" spans="2:12" ht="15" customHeight="1" x14ac:dyDescent="0.25">
      <c r="B61" s="44" t="s">
        <v>27</v>
      </c>
      <c r="C61" s="162" t="s">
        <v>97</v>
      </c>
      <c r="D61" s="162"/>
      <c r="E61" s="84">
        <f>(G50)</f>
        <v>0</v>
      </c>
      <c r="F61" s="132"/>
      <c r="G61" s="57">
        <f>ROUND($E61*$F$61,2)</f>
        <v>0</v>
      </c>
      <c r="H61" s="117"/>
      <c r="I61" s="25"/>
      <c r="J61" s="28"/>
    </row>
    <row r="62" spans="2:12" ht="15" customHeight="1" x14ac:dyDescent="0.25">
      <c r="B62" s="44" t="s">
        <v>30</v>
      </c>
      <c r="C62" s="162" t="s">
        <v>98</v>
      </c>
      <c r="D62" s="162"/>
      <c r="E62" s="84">
        <f>E61/12</f>
        <v>0</v>
      </c>
      <c r="F62" s="132"/>
      <c r="G62" s="57">
        <f>ROUND($E62*$F$62,2)</f>
        <v>0</v>
      </c>
      <c r="H62" s="117"/>
      <c r="I62" s="25"/>
    </row>
    <row r="63" spans="2:12" ht="15" customHeight="1" x14ac:dyDescent="0.25">
      <c r="B63" s="164" t="s">
        <v>99</v>
      </c>
      <c r="C63" s="165"/>
      <c r="D63" s="165"/>
      <c r="E63" s="165"/>
      <c r="F63" s="165"/>
      <c r="G63" s="85">
        <f>SUM(G61:G62)</f>
        <v>0</v>
      </c>
      <c r="H63" s="117"/>
      <c r="I63" s="25"/>
    </row>
    <row r="64" spans="2:12" ht="15" customHeight="1" thickBot="1" x14ac:dyDescent="0.3">
      <c r="B64" s="207" t="s">
        <v>100</v>
      </c>
      <c r="C64" s="208"/>
      <c r="D64" s="208"/>
      <c r="E64" s="208"/>
      <c r="F64" s="208"/>
      <c r="G64" s="54">
        <f>SUM(G58,G63)</f>
        <v>0</v>
      </c>
      <c r="H64" s="116"/>
      <c r="I64" s="24"/>
    </row>
    <row r="65" spans="2:10" ht="9.9499999999999993" customHeight="1" thickBot="1" x14ac:dyDescent="0.3"/>
    <row r="66" spans="2:10" ht="30" customHeight="1" x14ac:dyDescent="0.25">
      <c r="B66" s="168" t="s">
        <v>101</v>
      </c>
      <c r="C66" s="169"/>
      <c r="D66" s="169"/>
      <c r="E66" s="169"/>
      <c r="F66" s="169"/>
      <c r="G66" s="170"/>
      <c r="H66" s="114"/>
      <c r="I66" s="22"/>
    </row>
    <row r="67" spans="2:10" ht="15" customHeight="1" x14ac:dyDescent="0.25">
      <c r="B67" s="44" t="s">
        <v>27</v>
      </c>
      <c r="C67" s="17" t="s">
        <v>102</v>
      </c>
      <c r="D67" s="17"/>
      <c r="E67" s="63">
        <f>$G$50</f>
        <v>0</v>
      </c>
      <c r="F67" s="55">
        <f>1/12</f>
        <v>8.3333333333333329E-2</v>
      </c>
      <c r="G67" s="57">
        <f>ROUND($E67*$F67,2)</f>
        <v>0</v>
      </c>
      <c r="H67" s="117"/>
      <c r="I67" s="25"/>
    </row>
    <row r="68" spans="2:10" ht="15" customHeight="1" x14ac:dyDescent="0.25">
      <c r="B68" s="91"/>
      <c r="C68" s="92"/>
      <c r="D68" s="92"/>
      <c r="E68" s="93"/>
      <c r="F68" s="94" t="s">
        <v>103</v>
      </c>
      <c r="G68" s="101">
        <v>5.96</v>
      </c>
      <c r="H68" s="117"/>
      <c r="I68" s="25"/>
      <c r="J68" s="28"/>
    </row>
    <row r="69" spans="2:10" ht="15" customHeight="1" x14ac:dyDescent="0.25">
      <c r="B69" s="44" t="s">
        <v>30</v>
      </c>
      <c r="C69" s="17" t="s">
        <v>104</v>
      </c>
      <c r="D69" s="17"/>
      <c r="E69" s="63">
        <f>$G$50</f>
        <v>0</v>
      </c>
      <c r="F69" s="55">
        <f>G68/360</f>
        <v>1.6555555555555556E-2</v>
      </c>
      <c r="G69" s="57">
        <f>ROUND($E69*$F69,2)</f>
        <v>0</v>
      </c>
      <c r="H69" s="117"/>
      <c r="I69" s="25"/>
      <c r="J69" s="28"/>
    </row>
    <row r="70" spans="2:10" ht="15" customHeight="1" x14ac:dyDescent="0.25">
      <c r="B70" s="91"/>
      <c r="C70" s="92"/>
      <c r="D70" s="92"/>
      <c r="E70" s="93"/>
      <c r="F70" s="94" t="s">
        <v>105</v>
      </c>
      <c r="G70" s="87">
        <v>1.4999999999999999E-2</v>
      </c>
      <c r="H70" s="117"/>
      <c r="I70" s="25"/>
    </row>
    <row r="71" spans="2:10" ht="15" customHeight="1" x14ac:dyDescent="0.25">
      <c r="B71" s="91"/>
      <c r="C71" s="92"/>
      <c r="D71" s="92"/>
      <c r="E71" s="93"/>
      <c r="F71" s="94" t="s">
        <v>103</v>
      </c>
      <c r="G71" s="95">
        <v>5</v>
      </c>
      <c r="H71" s="117"/>
      <c r="I71" s="25"/>
    </row>
    <row r="72" spans="2:10" ht="15" customHeight="1" x14ac:dyDescent="0.25">
      <c r="B72" s="44" t="s">
        <v>33</v>
      </c>
      <c r="C72" s="17" t="s">
        <v>106</v>
      </c>
      <c r="D72" s="17"/>
      <c r="E72" s="63">
        <f>$G$50</f>
        <v>0</v>
      </c>
      <c r="F72" s="55">
        <f>G71/360*G70</f>
        <v>2.0833333333333332E-4</v>
      </c>
      <c r="G72" s="57">
        <f>ROUND($E72*$F72,2)</f>
        <v>0</v>
      </c>
      <c r="H72" s="117"/>
      <c r="I72" s="25"/>
    </row>
    <row r="73" spans="2:10" ht="15" customHeight="1" x14ac:dyDescent="0.25">
      <c r="B73" s="91"/>
      <c r="C73" s="92"/>
      <c r="D73" s="92"/>
      <c r="E73" s="93"/>
      <c r="F73" s="94" t="s">
        <v>105</v>
      </c>
      <c r="G73" s="87">
        <v>0.08</v>
      </c>
      <c r="H73" s="117"/>
      <c r="I73" s="25"/>
    </row>
    <row r="74" spans="2:10" ht="15" customHeight="1" x14ac:dyDescent="0.25">
      <c r="B74" s="91"/>
      <c r="C74" s="92"/>
      <c r="D74" s="92"/>
      <c r="E74" s="93"/>
      <c r="F74" s="94" t="s">
        <v>103</v>
      </c>
      <c r="G74" s="95">
        <v>15</v>
      </c>
      <c r="H74" s="117"/>
      <c r="I74" s="25"/>
    </row>
    <row r="75" spans="2:10" ht="15" customHeight="1" x14ac:dyDescent="0.25">
      <c r="B75" s="44" t="s">
        <v>35</v>
      </c>
      <c r="C75" s="17" t="s">
        <v>107</v>
      </c>
      <c r="D75" s="17"/>
      <c r="E75" s="63">
        <f>$G$50</f>
        <v>0</v>
      </c>
      <c r="F75" s="55">
        <f>G74/360*G73</f>
        <v>3.3333333333333331E-3</v>
      </c>
      <c r="G75" s="57">
        <f t="shared" ref="G75:G78" si="1">ROUND($E75*$F75,2)</f>
        <v>0</v>
      </c>
      <c r="H75" s="117"/>
      <c r="I75" s="25"/>
    </row>
    <row r="76" spans="2:10" ht="15" customHeight="1" x14ac:dyDescent="0.25">
      <c r="B76" s="91"/>
      <c r="C76" s="92"/>
      <c r="D76" s="92"/>
      <c r="E76" s="93"/>
      <c r="F76" s="94" t="s">
        <v>105</v>
      </c>
      <c r="G76" s="87">
        <v>0.02</v>
      </c>
      <c r="H76" s="117"/>
      <c r="I76" s="25"/>
    </row>
    <row r="77" spans="2:10" ht="15" customHeight="1" x14ac:dyDescent="0.25">
      <c r="B77" s="91"/>
      <c r="C77" s="92"/>
      <c r="D77" s="92"/>
      <c r="E77" s="93"/>
      <c r="F77" s="94" t="s">
        <v>103</v>
      </c>
      <c r="G77" s="95">
        <v>120</v>
      </c>
      <c r="H77" s="117"/>
      <c r="I77" s="25"/>
    </row>
    <row r="78" spans="2:10" ht="15" customHeight="1" x14ac:dyDescent="0.25">
      <c r="B78" s="44" t="s">
        <v>50</v>
      </c>
      <c r="C78" s="17" t="s">
        <v>108</v>
      </c>
      <c r="D78" s="17"/>
      <c r="E78" s="63">
        <f>$G$50</f>
        <v>0</v>
      </c>
      <c r="F78" s="55">
        <f>G77/360*G76</f>
        <v>6.6666666666666662E-3</v>
      </c>
      <c r="G78" s="57">
        <f t="shared" si="1"/>
        <v>0</v>
      </c>
      <c r="H78" s="117"/>
      <c r="I78" s="25"/>
    </row>
    <row r="79" spans="2:10" ht="15" customHeight="1" thickBot="1" x14ac:dyDescent="0.3">
      <c r="B79" s="207" t="s">
        <v>109</v>
      </c>
      <c r="C79" s="208"/>
      <c r="D79" s="208"/>
      <c r="E79" s="208"/>
      <c r="F79" s="208"/>
      <c r="G79" s="54">
        <f>G67+G69+G72+G75+G78</f>
        <v>0</v>
      </c>
      <c r="H79" s="116"/>
      <c r="I79" s="24"/>
    </row>
    <row r="80" spans="2:10" ht="9.9499999999999993" customHeight="1" thickBot="1" x14ac:dyDescent="0.3"/>
    <row r="81" spans="2:11" ht="30" customHeight="1" x14ac:dyDescent="0.25">
      <c r="B81" s="168" t="s">
        <v>110</v>
      </c>
      <c r="C81" s="169"/>
      <c r="D81" s="169"/>
      <c r="E81" s="169"/>
      <c r="F81" s="169"/>
      <c r="G81" s="170"/>
      <c r="H81" s="114"/>
      <c r="I81" s="22"/>
    </row>
    <row r="82" spans="2:11" ht="15" customHeight="1" x14ac:dyDescent="0.25">
      <c r="B82" s="44" t="s">
        <v>27</v>
      </c>
      <c r="C82" s="212" t="s">
        <v>129</v>
      </c>
      <c r="D82" s="212"/>
      <c r="E82" s="212"/>
      <c r="F82" s="17"/>
      <c r="G82" s="57">
        <f>Uniforme!D27</f>
        <v>0</v>
      </c>
      <c r="H82" s="115"/>
      <c r="I82" s="23"/>
    </row>
    <row r="83" spans="2:11" ht="15" customHeight="1" x14ac:dyDescent="0.25">
      <c r="B83" s="44" t="s">
        <v>30</v>
      </c>
      <c r="C83" s="17" t="s">
        <v>112</v>
      </c>
      <c r="D83" s="17"/>
      <c r="E83" s="17"/>
      <c r="F83" s="17"/>
      <c r="G83" s="57">
        <f>'Equipamentos Permanentes'!H7</f>
        <v>0</v>
      </c>
      <c r="H83" s="115"/>
      <c r="I83" s="23"/>
    </row>
    <row r="84" spans="2:11" ht="15" customHeight="1" thickBot="1" x14ac:dyDescent="0.3">
      <c r="B84" s="207" t="s">
        <v>113</v>
      </c>
      <c r="C84" s="208"/>
      <c r="D84" s="208"/>
      <c r="E84" s="208"/>
      <c r="F84" s="208"/>
      <c r="G84" s="54">
        <f>IF(G24="","",SUM(G82:G83))</f>
        <v>0</v>
      </c>
      <c r="H84" s="116"/>
      <c r="I84" s="103"/>
      <c r="K84" s="103"/>
    </row>
    <row r="85" spans="2:11" ht="9.9499999999999993" customHeight="1" thickBot="1" x14ac:dyDescent="0.3">
      <c r="B85" s="20"/>
      <c r="C85" s="20"/>
      <c r="D85" s="20"/>
      <c r="E85" s="20"/>
      <c r="F85" s="20"/>
      <c r="G85" s="24"/>
      <c r="H85" s="116"/>
      <c r="I85" s="24"/>
      <c r="J85" s="103"/>
    </row>
    <row r="86" spans="2:11" ht="15" customHeight="1" thickBot="1" x14ac:dyDescent="0.3">
      <c r="B86" s="166" t="s">
        <v>114</v>
      </c>
      <c r="C86" s="167"/>
      <c r="D86" s="167"/>
      <c r="E86" s="167"/>
      <c r="F86" s="167"/>
      <c r="G86" s="90">
        <f>G50+G64+G79+G84</f>
        <v>0</v>
      </c>
      <c r="H86" s="116"/>
      <c r="I86" s="24"/>
    </row>
    <row r="87" spans="2:11" ht="9.9499999999999993" customHeight="1" thickBot="1" x14ac:dyDescent="0.3"/>
    <row r="88" spans="2:11" ht="30" customHeight="1" x14ac:dyDescent="0.25">
      <c r="B88" s="168" t="s">
        <v>115</v>
      </c>
      <c r="C88" s="169"/>
      <c r="D88" s="169"/>
      <c r="E88" s="169"/>
      <c r="F88" s="169"/>
      <c r="G88" s="170"/>
      <c r="H88" s="114"/>
      <c r="I88" s="22"/>
    </row>
    <row r="89" spans="2:11" ht="15" customHeight="1" x14ac:dyDescent="0.25">
      <c r="B89" s="96"/>
      <c r="C89" s="97"/>
      <c r="D89" s="97"/>
      <c r="E89" s="97" t="s">
        <v>58</v>
      </c>
      <c r="F89" s="97" t="s">
        <v>59</v>
      </c>
      <c r="G89" s="98" t="s">
        <v>60</v>
      </c>
      <c r="H89" s="114"/>
      <c r="I89" s="22"/>
    </row>
    <row r="90" spans="2:11" ht="15" customHeight="1" x14ac:dyDescent="0.2">
      <c r="B90" s="44" t="s">
        <v>27</v>
      </c>
      <c r="C90" s="16" t="s">
        <v>116</v>
      </c>
      <c r="D90" s="16"/>
      <c r="E90" s="100">
        <f>G86</f>
        <v>0</v>
      </c>
      <c r="F90" s="132"/>
      <c r="G90" s="57">
        <f>ROUND(E90*F90,2)</f>
        <v>0</v>
      </c>
      <c r="H90" s="117"/>
      <c r="I90" s="25"/>
    </row>
    <row r="91" spans="2:11" ht="15" customHeight="1" x14ac:dyDescent="0.2">
      <c r="B91" s="44" t="s">
        <v>30</v>
      </c>
      <c r="C91" s="16" t="s">
        <v>117</v>
      </c>
      <c r="D91" s="16"/>
      <c r="E91" s="100">
        <f>E90+G90</f>
        <v>0</v>
      </c>
      <c r="F91" s="132"/>
      <c r="G91" s="57">
        <f>ROUND(E91*F91,2)</f>
        <v>0</v>
      </c>
      <c r="H91" s="117"/>
      <c r="I91" s="25"/>
    </row>
    <row r="92" spans="2:11" ht="15" customHeight="1" x14ac:dyDescent="0.2">
      <c r="B92" s="44" t="s">
        <v>33</v>
      </c>
      <c r="C92" s="16" t="s">
        <v>118</v>
      </c>
      <c r="D92" s="16"/>
      <c r="E92" s="100">
        <f>($E$91+$G$91)/(1-SUM($F$92:$F$94))</f>
        <v>0</v>
      </c>
      <c r="F92" s="132"/>
      <c r="G92" s="57">
        <f>ROUND(E92*F92,2)</f>
        <v>0</v>
      </c>
      <c r="H92" s="117"/>
      <c r="I92" s="25"/>
    </row>
    <row r="93" spans="2:11" ht="15" customHeight="1" x14ac:dyDescent="0.2">
      <c r="B93" s="44" t="s">
        <v>35</v>
      </c>
      <c r="C93" s="17" t="s">
        <v>119</v>
      </c>
      <c r="D93" s="17"/>
      <c r="E93" s="100">
        <f>($E$91+$G$91)/(1-SUM($F$92:$F$94))</f>
        <v>0</v>
      </c>
      <c r="F93" s="132"/>
      <c r="G93" s="57">
        <f>ROUND(E93*F93,2)</f>
        <v>0</v>
      </c>
      <c r="H93" s="117"/>
      <c r="I93" s="25"/>
    </row>
    <row r="94" spans="2:11" ht="15" customHeight="1" x14ac:dyDescent="0.2">
      <c r="B94" s="44" t="s">
        <v>50</v>
      </c>
      <c r="C94" s="17" t="s">
        <v>120</v>
      </c>
      <c r="D94" s="17"/>
      <c r="E94" s="100">
        <f>($E$91+$G$91)/(1-SUM($F$92:$F$94))</f>
        <v>0</v>
      </c>
      <c r="F94" s="132"/>
      <c r="G94" s="57">
        <f>ROUND(E94*F94,2)</f>
        <v>0</v>
      </c>
      <c r="H94" s="117"/>
      <c r="I94" s="25"/>
    </row>
    <row r="95" spans="2:11" ht="15" customHeight="1" thickBot="1" x14ac:dyDescent="0.3">
      <c r="B95" s="207" t="s">
        <v>121</v>
      </c>
      <c r="C95" s="208" t="s">
        <v>121</v>
      </c>
      <c r="D95" s="208"/>
      <c r="E95" s="208"/>
      <c r="F95" s="208"/>
      <c r="G95" s="54">
        <f>SUM(G90:G94)</f>
        <v>0</v>
      </c>
      <c r="H95" s="116"/>
      <c r="I95" s="24"/>
    </row>
    <row r="96" spans="2:11" ht="9.9499999999999993" customHeight="1" x14ac:dyDescent="0.25"/>
    <row r="97" spans="2:9" ht="14.25" customHeight="1" x14ac:dyDescent="0.25">
      <c r="B97" s="210" t="s">
        <v>122</v>
      </c>
      <c r="C97" s="210"/>
      <c r="D97" s="210"/>
      <c r="E97" s="210"/>
      <c r="F97" s="210"/>
      <c r="G97" s="65">
        <f>G86+G95</f>
        <v>0</v>
      </c>
      <c r="H97" s="116"/>
      <c r="I97" s="24"/>
    </row>
    <row r="99" spans="2:9" ht="14.25" customHeight="1" x14ac:dyDescent="0.25">
      <c r="B99" s="211" t="s">
        <v>123</v>
      </c>
      <c r="C99" s="211"/>
      <c r="D99" s="211"/>
      <c r="E99" s="211"/>
      <c r="F99" s="211"/>
      <c r="G99" s="66">
        <f>G97*G11</f>
        <v>0</v>
      </c>
      <c r="H99" s="116"/>
      <c r="I99" s="24"/>
    </row>
    <row r="100" spans="2:9" ht="14.25" customHeight="1" x14ac:dyDescent="0.25">
      <c r="C100" s="19"/>
      <c r="D100" s="19"/>
      <c r="E100" s="26"/>
      <c r="F100" s="26"/>
      <c r="G100" s="27"/>
      <c r="H100" s="118"/>
      <c r="I100" s="27"/>
    </row>
    <row r="101" spans="2:9" ht="14.25" customHeight="1" x14ac:dyDescent="0.25">
      <c r="B101" s="209" t="s">
        <v>124</v>
      </c>
      <c r="C101" s="209"/>
      <c r="D101" s="209"/>
      <c r="E101" s="209"/>
      <c r="F101" s="99" t="e">
        <f>G97/G24</f>
        <v>#DIV/0!</v>
      </c>
      <c r="G101" s="67" t="e">
        <f>IF(F101&lt;=2.7,"OK","REAVALIAR")</f>
        <v>#DIV/0!</v>
      </c>
    </row>
  </sheetData>
  <sheetProtection algorithmName="SHA-512" hashValue="gT191PSk6u4HUaJ76/feY5y6qGvoFV77TLrSnayuixjllgISK53l5GTywSUBl9D5WYaL9VhR+lldFjApv94wHw==" saltValue="em4d5Vehlox71YGjHFMWlw==" spinCount="100000" sheet="1" objects="1" scenarios="1"/>
  <mergeCells count="76">
    <mergeCell ref="B99:F99"/>
    <mergeCell ref="B101:E101"/>
    <mergeCell ref="C82:E82"/>
    <mergeCell ref="B84:F84"/>
    <mergeCell ref="B86:F86"/>
    <mergeCell ref="B88:G88"/>
    <mergeCell ref="B95:F95"/>
    <mergeCell ref="B97:F97"/>
    <mergeCell ref="B81:G81"/>
    <mergeCell ref="C55:D55"/>
    <mergeCell ref="C56:D56"/>
    <mergeCell ref="C57:D57"/>
    <mergeCell ref="B58:F58"/>
    <mergeCell ref="B59:D59"/>
    <mergeCell ref="C61:D61"/>
    <mergeCell ref="C62:D62"/>
    <mergeCell ref="B63:F63"/>
    <mergeCell ref="B64:F64"/>
    <mergeCell ref="B66:G66"/>
    <mergeCell ref="B79:F79"/>
    <mergeCell ref="B53:D53"/>
    <mergeCell ref="C40:D40"/>
    <mergeCell ref="C41:D41"/>
    <mergeCell ref="B42:D42"/>
    <mergeCell ref="B43:D43"/>
    <mergeCell ref="B44:D44"/>
    <mergeCell ref="C45:D45"/>
    <mergeCell ref="C46:D46"/>
    <mergeCell ref="B47:D47"/>
    <mergeCell ref="B48:F48"/>
    <mergeCell ref="B50:F50"/>
    <mergeCell ref="B52:G52"/>
    <mergeCell ref="B30:D30"/>
    <mergeCell ref="B32:D32"/>
    <mergeCell ref="B33:D33"/>
    <mergeCell ref="C34:D34"/>
    <mergeCell ref="E34:E41"/>
    <mergeCell ref="C35:D35"/>
    <mergeCell ref="C36:D36"/>
    <mergeCell ref="C37:D37"/>
    <mergeCell ref="C38:D38"/>
    <mergeCell ref="C39:D39"/>
    <mergeCell ref="C28:D28"/>
    <mergeCell ref="E28:E29"/>
    <mergeCell ref="C29:D29"/>
    <mergeCell ref="C16:D16"/>
    <mergeCell ref="E16:G16"/>
    <mergeCell ref="C17:D17"/>
    <mergeCell ref="E17:G17"/>
    <mergeCell ref="E18:G18"/>
    <mergeCell ref="B20:G20"/>
    <mergeCell ref="B22:G22"/>
    <mergeCell ref="C23:E23"/>
    <mergeCell ref="B24:F24"/>
    <mergeCell ref="B26:G26"/>
    <mergeCell ref="B27:D27"/>
    <mergeCell ref="C15:D15"/>
    <mergeCell ref="E15:G15"/>
    <mergeCell ref="C6:E6"/>
    <mergeCell ref="F6:G6"/>
    <mergeCell ref="C7:E7"/>
    <mergeCell ref="F7:G7"/>
    <mergeCell ref="B9:G9"/>
    <mergeCell ref="B10:D10"/>
    <mergeCell ref="E10:F10"/>
    <mergeCell ref="E11:F11"/>
    <mergeCell ref="B13:D13"/>
    <mergeCell ref="E13:G13"/>
    <mergeCell ref="C14:D14"/>
    <mergeCell ref="E14:G14"/>
    <mergeCell ref="B1:G1"/>
    <mergeCell ref="B3:G3"/>
    <mergeCell ref="C4:E4"/>
    <mergeCell ref="F4:G4"/>
    <mergeCell ref="C5:E5"/>
    <mergeCell ref="F5:G5"/>
  </mergeCells>
  <dataValidations count="4">
    <dataValidation operator="lessThanOrEqual" showInputMessage="1" errorTitle="Valor inválido" error="Máximo aceito = 5%" sqref="F90:F91"/>
    <dataValidation type="decimal" allowBlank="1" showInputMessage="1" showErrorMessage="1" errorTitle="Valor inválido" error="Mínimo aceito = 2%_x000a_Máximo aceito = 5%" sqref="F94">
      <formula1>0.02</formula1>
      <formula2>0.05</formula2>
    </dataValidation>
    <dataValidation type="decimal" operator="lessThanOrEqual" allowBlank="1" showInputMessage="1" showErrorMessage="1" errorTitle="Valor inválido" error="Máximo aceito = 6%" sqref="F39">
      <formula1>0.06</formula1>
    </dataValidation>
    <dataValidation type="list" allowBlank="1" showInputMessage="1" showErrorMessage="1" sqref="E18:G18">
      <formula1>$J$2:$J$3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>
    <oddHeader>&amp;CPLANEJAMENTO DE CONTRATAÇÃO DOS SERVIÇOS DE APOIO ADMINISTRATIVO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101"/>
  <sheetViews>
    <sheetView showGridLines="0" topLeftCell="A34" zoomScaleNormal="100" workbookViewId="0">
      <selection activeCell="J55" sqref="J55"/>
    </sheetView>
  </sheetViews>
  <sheetFormatPr defaultRowHeight="14.25" customHeight="1" x14ac:dyDescent="0.25"/>
  <cols>
    <col min="1" max="1" width="5.7109375" style="16" customWidth="1"/>
    <col min="2" max="2" width="5.7109375" style="15" customWidth="1"/>
    <col min="3" max="3" width="24.42578125" style="15" customWidth="1"/>
    <col min="4" max="4" width="40.7109375" style="15" customWidth="1"/>
    <col min="5" max="7" width="12.7109375" style="15" customWidth="1"/>
    <col min="8" max="8" width="5.7109375" style="111" customWidth="1"/>
    <col min="9" max="9" width="5.7109375" style="15" customWidth="1"/>
    <col min="10" max="10" width="17.42578125" style="16" customWidth="1"/>
    <col min="11" max="12" width="12.140625" style="16" bestFit="1" customWidth="1"/>
    <col min="13" max="16384" width="9.140625" style="16"/>
  </cols>
  <sheetData>
    <row r="1" spans="2:10" s="15" customFormat="1" ht="30" customHeight="1" thickBot="1" x14ac:dyDescent="0.3">
      <c r="B1" s="193" t="s">
        <v>22</v>
      </c>
      <c r="C1" s="194"/>
      <c r="D1" s="194"/>
      <c r="E1" s="194"/>
      <c r="F1" s="194"/>
      <c r="G1" s="195"/>
      <c r="H1" s="111"/>
      <c r="J1" s="121" t="s">
        <v>125</v>
      </c>
    </row>
    <row r="2" spans="2:10" ht="9.9499999999999993" customHeight="1" thickBot="1" x14ac:dyDescent="0.3">
      <c r="J2" s="130"/>
    </row>
    <row r="3" spans="2:10" ht="30" customHeight="1" thickBot="1" x14ac:dyDescent="0.3">
      <c r="B3" s="190" t="s">
        <v>25</v>
      </c>
      <c r="C3" s="191"/>
      <c r="D3" s="191"/>
      <c r="E3" s="191"/>
      <c r="F3" s="191"/>
      <c r="G3" s="192"/>
      <c r="J3" s="128" t="s">
        <v>24</v>
      </c>
    </row>
    <row r="4" spans="2:10" ht="19.5" customHeight="1" thickBot="1" x14ac:dyDescent="0.3">
      <c r="B4" s="44" t="s">
        <v>27</v>
      </c>
      <c r="C4" s="172" t="s">
        <v>28</v>
      </c>
      <c r="D4" s="172"/>
      <c r="E4" s="172"/>
      <c r="F4" s="196" t="s">
        <v>29</v>
      </c>
      <c r="G4" s="197"/>
      <c r="J4" s="129" t="s">
        <v>26</v>
      </c>
    </row>
    <row r="5" spans="2:10" ht="15" customHeight="1" x14ac:dyDescent="0.25">
      <c r="B5" s="44" t="s">
        <v>30</v>
      </c>
      <c r="C5" s="162" t="s">
        <v>31</v>
      </c>
      <c r="D5" s="162"/>
      <c r="E5" s="162"/>
      <c r="F5" s="198" t="s">
        <v>32</v>
      </c>
      <c r="G5" s="199"/>
    </row>
    <row r="6" spans="2:10" ht="15" customHeight="1" x14ac:dyDescent="0.25">
      <c r="B6" s="44" t="s">
        <v>33</v>
      </c>
      <c r="C6" s="162" t="s">
        <v>34</v>
      </c>
      <c r="D6" s="162"/>
      <c r="E6" s="162"/>
      <c r="F6" s="198">
        <v>2024</v>
      </c>
      <c r="G6" s="199"/>
    </row>
    <row r="7" spans="2:10" ht="15" customHeight="1" thickBot="1" x14ac:dyDescent="0.3">
      <c r="B7" s="21" t="s">
        <v>35</v>
      </c>
      <c r="C7" s="171" t="s">
        <v>36</v>
      </c>
      <c r="D7" s="171"/>
      <c r="E7" s="171"/>
      <c r="F7" s="200">
        <v>30</v>
      </c>
      <c r="G7" s="201"/>
    </row>
    <row r="8" spans="2:10" ht="9.9499999999999993" customHeight="1" thickBot="1" x14ac:dyDescent="0.3"/>
    <row r="9" spans="2:10" ht="30" customHeight="1" x14ac:dyDescent="0.25">
      <c r="B9" s="175" t="s">
        <v>37</v>
      </c>
      <c r="C9" s="176"/>
      <c r="D9" s="176"/>
      <c r="E9" s="176"/>
      <c r="F9" s="176"/>
      <c r="G9" s="177"/>
    </row>
    <row r="10" spans="2:10" s="19" customFormat="1" ht="20.100000000000001" customHeight="1" x14ac:dyDescent="0.25">
      <c r="B10" s="173" t="s">
        <v>38</v>
      </c>
      <c r="C10" s="174"/>
      <c r="D10" s="174"/>
      <c r="E10" s="180" t="s">
        <v>39</v>
      </c>
      <c r="F10" s="180"/>
      <c r="G10" s="143" t="s">
        <v>40</v>
      </c>
      <c r="H10" s="112"/>
      <c r="I10" s="18"/>
      <c r="J10" s="16"/>
    </row>
    <row r="11" spans="2:10" ht="15" customHeight="1" x14ac:dyDescent="0.25">
      <c r="B11" s="48" t="s">
        <v>27</v>
      </c>
      <c r="C11" s="49" t="s">
        <v>130</v>
      </c>
      <c r="D11" s="49"/>
      <c r="E11" s="189" t="s">
        <v>42</v>
      </c>
      <c r="F11" s="189"/>
      <c r="G11" s="142">
        <v>1</v>
      </c>
      <c r="H11" s="113"/>
      <c r="I11" s="20"/>
    </row>
    <row r="12" spans="2:10" ht="9.9499999999999993" customHeight="1" x14ac:dyDescent="0.25">
      <c r="B12" s="44"/>
      <c r="G12" s="46"/>
      <c r="J12" s="19"/>
    </row>
    <row r="13" spans="2:10" ht="20.100000000000001" customHeight="1" x14ac:dyDescent="0.25">
      <c r="B13" s="173" t="s">
        <v>43</v>
      </c>
      <c r="C13" s="174"/>
      <c r="D13" s="174"/>
      <c r="E13" s="180" t="s">
        <v>44</v>
      </c>
      <c r="F13" s="180"/>
      <c r="G13" s="181"/>
    </row>
    <row r="14" spans="2:10" ht="15" customHeight="1" x14ac:dyDescent="0.25">
      <c r="B14" s="50" t="s">
        <v>27</v>
      </c>
      <c r="C14" s="188" t="s">
        <v>45</v>
      </c>
      <c r="D14" s="188"/>
      <c r="E14" s="213" t="s">
        <v>131</v>
      </c>
      <c r="F14" s="213"/>
      <c r="G14" s="214"/>
    </row>
    <row r="15" spans="2:10" ht="15" customHeight="1" x14ac:dyDescent="0.25">
      <c r="B15" s="50" t="s">
        <v>30</v>
      </c>
      <c r="C15" s="188" t="s">
        <v>47</v>
      </c>
      <c r="D15" s="188"/>
      <c r="E15" s="186" t="s">
        <v>13</v>
      </c>
      <c r="F15" s="186"/>
      <c r="G15" s="187"/>
    </row>
    <row r="16" spans="2:10" ht="15" customHeight="1" x14ac:dyDescent="0.25">
      <c r="B16" s="50" t="s">
        <v>33</v>
      </c>
      <c r="C16" s="188" t="s">
        <v>48</v>
      </c>
      <c r="D16" s="188"/>
      <c r="E16" s="184"/>
      <c r="F16" s="184"/>
      <c r="G16" s="185"/>
    </row>
    <row r="17" spans="2:11" ht="15" customHeight="1" x14ac:dyDescent="0.25">
      <c r="B17" s="50" t="s">
        <v>35</v>
      </c>
      <c r="C17" s="188" t="s">
        <v>49</v>
      </c>
      <c r="D17" s="188"/>
      <c r="E17" s="182">
        <v>45292</v>
      </c>
      <c r="F17" s="182"/>
      <c r="G17" s="183"/>
    </row>
    <row r="18" spans="2:11" ht="15" customHeight="1" thickBot="1" x14ac:dyDescent="0.3">
      <c r="B18" s="51" t="s">
        <v>50</v>
      </c>
      <c r="C18" s="52" t="s">
        <v>51</v>
      </c>
      <c r="D18" s="52"/>
      <c r="E18" s="202" t="s">
        <v>26</v>
      </c>
      <c r="F18" s="202"/>
      <c r="G18" s="203"/>
    </row>
    <row r="19" spans="2:11" ht="9.9499999999999993" customHeight="1" thickBot="1" x14ac:dyDescent="0.3"/>
    <row r="20" spans="2:11" ht="30" customHeight="1" x14ac:dyDescent="0.25">
      <c r="B20" s="175" t="s">
        <v>52</v>
      </c>
      <c r="C20" s="176"/>
      <c r="D20" s="176"/>
      <c r="E20" s="176"/>
      <c r="F20" s="176"/>
      <c r="G20" s="177"/>
    </row>
    <row r="21" spans="2:11" ht="9.9499999999999993" customHeight="1" thickBot="1" x14ac:dyDescent="0.3"/>
    <row r="22" spans="2:11" ht="24.95" customHeight="1" x14ac:dyDescent="0.25">
      <c r="B22" s="168" t="s">
        <v>53</v>
      </c>
      <c r="C22" s="169"/>
      <c r="D22" s="169"/>
      <c r="E22" s="169"/>
      <c r="F22" s="169"/>
      <c r="G22" s="170"/>
      <c r="H22" s="114"/>
      <c r="I22" s="22"/>
      <c r="K22" s="120"/>
    </row>
    <row r="23" spans="2:11" ht="15" customHeight="1" x14ac:dyDescent="0.25">
      <c r="B23" s="44" t="s">
        <v>27</v>
      </c>
      <c r="C23" s="162" t="s">
        <v>54</v>
      </c>
      <c r="D23" s="162"/>
      <c r="E23" s="162"/>
      <c r="F23" s="141"/>
      <c r="G23" s="60">
        <f>E16</f>
        <v>0</v>
      </c>
      <c r="H23" s="115"/>
      <c r="I23" s="23"/>
      <c r="K23"/>
    </row>
    <row r="24" spans="2:11" ht="15" customHeight="1" thickBot="1" x14ac:dyDescent="0.3">
      <c r="B24" s="178" t="s">
        <v>55</v>
      </c>
      <c r="C24" s="179"/>
      <c r="D24" s="179"/>
      <c r="E24" s="179"/>
      <c r="F24" s="179"/>
      <c r="G24" s="64">
        <f>SUM(G23:G23)</f>
        <v>0</v>
      </c>
      <c r="H24" s="116"/>
      <c r="I24" s="24"/>
      <c r="J24"/>
      <c r="K24"/>
    </row>
    <row r="25" spans="2:11" ht="12.75" customHeight="1" thickBot="1" x14ac:dyDescent="0.3">
      <c r="J25"/>
      <c r="K25"/>
    </row>
    <row r="26" spans="2:11" ht="30" customHeight="1" x14ac:dyDescent="0.25">
      <c r="B26" s="168" t="s">
        <v>56</v>
      </c>
      <c r="C26" s="169"/>
      <c r="D26" s="169"/>
      <c r="E26" s="169"/>
      <c r="F26" s="169"/>
      <c r="G26" s="170"/>
      <c r="H26" s="114"/>
      <c r="I26" s="22"/>
      <c r="J26"/>
      <c r="K26" s="120"/>
    </row>
    <row r="27" spans="2:11" ht="15" customHeight="1" x14ac:dyDescent="0.25">
      <c r="B27" s="204" t="s">
        <v>57</v>
      </c>
      <c r="C27" s="205"/>
      <c r="D27" s="205"/>
      <c r="E27" s="82" t="s">
        <v>58</v>
      </c>
      <c r="F27" s="82" t="s">
        <v>59</v>
      </c>
      <c r="G27" s="83" t="s">
        <v>60</v>
      </c>
      <c r="J27"/>
    </row>
    <row r="28" spans="2:11" ht="15" customHeight="1" x14ac:dyDescent="0.25">
      <c r="B28" s="44" t="s">
        <v>27</v>
      </c>
      <c r="C28" s="162" t="s">
        <v>61</v>
      </c>
      <c r="D28" s="162"/>
      <c r="E28" s="161">
        <f>$G$24</f>
        <v>0</v>
      </c>
      <c r="F28" s="55">
        <f>1/12</f>
        <v>8.3333333333333329E-2</v>
      </c>
      <c r="G28" s="60">
        <f>ROUND($E$28*$F28,2)</f>
        <v>0</v>
      </c>
      <c r="H28" s="117"/>
      <c r="I28" s="25"/>
      <c r="J28"/>
    </row>
    <row r="29" spans="2:11" ht="15" customHeight="1" x14ac:dyDescent="0.25">
      <c r="B29" s="44" t="s">
        <v>30</v>
      </c>
      <c r="C29" s="162" t="s">
        <v>62</v>
      </c>
      <c r="D29" s="162"/>
      <c r="E29" s="161"/>
      <c r="F29" s="55">
        <f>1/12+(1/12*1/3)</f>
        <v>0.1111111111111111</v>
      </c>
      <c r="G29" s="60">
        <f>ROUND($E$28*$F29,2)</f>
        <v>0</v>
      </c>
      <c r="H29" s="117"/>
      <c r="I29" s="25"/>
    </row>
    <row r="30" spans="2:11" ht="15" customHeight="1" x14ac:dyDescent="0.25">
      <c r="B30" s="164" t="s">
        <v>63</v>
      </c>
      <c r="C30" s="165"/>
      <c r="D30" s="165"/>
      <c r="E30" s="68">
        <f>E28</f>
        <v>0</v>
      </c>
      <c r="F30" s="69">
        <f>SUM(F28:F29)</f>
        <v>0.19444444444444442</v>
      </c>
      <c r="G30" s="62">
        <f>SUM(G28:G29)</f>
        <v>0</v>
      </c>
      <c r="H30" s="116"/>
      <c r="I30" s="24"/>
    </row>
    <row r="31" spans="2:11" ht="9.9499999999999993" customHeight="1" x14ac:dyDescent="0.25">
      <c r="B31" s="70"/>
      <c r="C31" s="71"/>
      <c r="D31" s="71"/>
      <c r="E31" s="72"/>
      <c r="F31" s="73"/>
      <c r="G31" s="74"/>
      <c r="H31" s="116"/>
      <c r="I31" s="24"/>
    </row>
    <row r="32" spans="2:11" ht="15" customHeight="1" x14ac:dyDescent="0.25">
      <c r="B32" s="164" t="s">
        <v>64</v>
      </c>
      <c r="C32" s="165"/>
      <c r="D32" s="165"/>
      <c r="E32" s="140" t="s">
        <v>65</v>
      </c>
      <c r="F32" s="140" t="s">
        <v>65</v>
      </c>
      <c r="G32" s="62">
        <f>G24+G30</f>
        <v>0</v>
      </c>
      <c r="H32" s="116"/>
      <c r="I32" s="24"/>
    </row>
    <row r="33" spans="2:12" ht="15" customHeight="1" x14ac:dyDescent="0.25">
      <c r="B33" s="204" t="s">
        <v>66</v>
      </c>
      <c r="C33" s="205"/>
      <c r="D33" s="205"/>
      <c r="E33" s="82" t="s">
        <v>58</v>
      </c>
      <c r="F33" s="82" t="s">
        <v>59</v>
      </c>
      <c r="G33" s="83" t="s">
        <v>60</v>
      </c>
    </row>
    <row r="34" spans="2:12" ht="15" customHeight="1" x14ac:dyDescent="0.25">
      <c r="B34" s="44" t="s">
        <v>27</v>
      </c>
      <c r="C34" s="162" t="s">
        <v>67</v>
      </c>
      <c r="D34" s="162"/>
      <c r="E34" s="161">
        <f>$G$32</f>
        <v>0</v>
      </c>
      <c r="F34" s="55">
        <v>0.2</v>
      </c>
      <c r="G34" s="60">
        <f>ROUND($E$34*$F34,2)</f>
        <v>0</v>
      </c>
      <c r="H34" s="117"/>
      <c r="I34" s="25"/>
    </row>
    <row r="35" spans="2:12" ht="15" customHeight="1" x14ac:dyDescent="0.25">
      <c r="B35" s="44" t="s">
        <v>30</v>
      </c>
      <c r="C35" s="162" t="s">
        <v>68</v>
      </c>
      <c r="D35" s="162"/>
      <c r="E35" s="161"/>
      <c r="F35" s="55">
        <v>1.4999999999999999E-2</v>
      </c>
      <c r="G35" s="60">
        <f>ROUND($E$34*$F35,2)</f>
        <v>0</v>
      </c>
      <c r="H35" s="117"/>
      <c r="I35" s="25"/>
    </row>
    <row r="36" spans="2:12" ht="15" customHeight="1" x14ac:dyDescent="0.25">
      <c r="B36" s="44" t="s">
        <v>33</v>
      </c>
      <c r="C36" s="162" t="s">
        <v>69</v>
      </c>
      <c r="D36" s="162"/>
      <c r="E36" s="161"/>
      <c r="F36" s="55">
        <v>0.01</v>
      </c>
      <c r="G36" s="60">
        <f>ROUND($E$34*$F36,2)</f>
        <v>0</v>
      </c>
      <c r="H36" s="117"/>
      <c r="I36" s="25"/>
    </row>
    <row r="37" spans="2:12" ht="15" customHeight="1" x14ac:dyDescent="0.25">
      <c r="B37" s="44" t="s">
        <v>35</v>
      </c>
      <c r="C37" s="162" t="s">
        <v>70</v>
      </c>
      <c r="D37" s="162"/>
      <c r="E37" s="161"/>
      <c r="F37" s="55">
        <v>2E-3</v>
      </c>
      <c r="G37" s="60">
        <f t="shared" ref="G37:G40" si="0">ROUND($E$34*$F37,2)</f>
        <v>0</v>
      </c>
      <c r="H37" s="117"/>
      <c r="I37" s="25"/>
    </row>
    <row r="38" spans="2:12" ht="15" customHeight="1" x14ac:dyDescent="0.25">
      <c r="B38" s="44" t="s">
        <v>50</v>
      </c>
      <c r="C38" s="162" t="s">
        <v>71</v>
      </c>
      <c r="D38" s="162"/>
      <c r="E38" s="161"/>
      <c r="F38" s="55">
        <v>2.5000000000000001E-2</v>
      </c>
      <c r="G38" s="60">
        <f t="shared" si="0"/>
        <v>0</v>
      </c>
      <c r="H38" s="117"/>
      <c r="I38" s="25"/>
    </row>
    <row r="39" spans="2:12" ht="15" customHeight="1" x14ac:dyDescent="0.25">
      <c r="B39" s="44" t="s">
        <v>72</v>
      </c>
      <c r="C39" s="162" t="s">
        <v>73</v>
      </c>
      <c r="D39" s="162"/>
      <c r="E39" s="161"/>
      <c r="F39" s="132"/>
      <c r="G39" s="60">
        <f t="shared" si="0"/>
        <v>0</v>
      </c>
      <c r="H39" s="117"/>
      <c r="I39" s="25"/>
      <c r="J39" s="16" t="s">
        <v>74</v>
      </c>
    </row>
    <row r="40" spans="2:12" ht="15" customHeight="1" x14ac:dyDescent="0.25">
      <c r="B40" s="44" t="s">
        <v>75</v>
      </c>
      <c r="C40" s="162" t="s">
        <v>76</v>
      </c>
      <c r="D40" s="162"/>
      <c r="E40" s="161"/>
      <c r="F40" s="55">
        <v>6.0000000000000001E-3</v>
      </c>
      <c r="G40" s="60">
        <f t="shared" si="0"/>
        <v>0</v>
      </c>
      <c r="H40" s="117"/>
      <c r="I40" s="25"/>
    </row>
    <row r="41" spans="2:12" ht="15" customHeight="1" x14ac:dyDescent="0.25">
      <c r="B41" s="44" t="s">
        <v>77</v>
      </c>
      <c r="C41" s="162" t="s">
        <v>78</v>
      </c>
      <c r="D41" s="162"/>
      <c r="E41" s="161"/>
      <c r="F41" s="55">
        <v>0.08</v>
      </c>
      <c r="G41" s="60">
        <f>ROUND($E$34*$F41,2)</f>
        <v>0</v>
      </c>
      <c r="H41" s="117"/>
      <c r="I41" s="25"/>
    </row>
    <row r="42" spans="2:12" ht="15" customHeight="1" x14ac:dyDescent="0.25">
      <c r="B42" s="164" t="s">
        <v>79</v>
      </c>
      <c r="C42" s="165"/>
      <c r="D42" s="165"/>
      <c r="E42" s="75">
        <f>E34</f>
        <v>0</v>
      </c>
      <c r="F42" s="56">
        <f>SUM(F34:F41)</f>
        <v>0.33800000000000008</v>
      </c>
      <c r="G42" s="61">
        <f>SUM(G34:G41)</f>
        <v>0</v>
      </c>
      <c r="H42" s="116"/>
      <c r="I42" s="24"/>
      <c r="L42" s="77"/>
    </row>
    <row r="43" spans="2:12" ht="15" customHeight="1" x14ac:dyDescent="0.25">
      <c r="B43" s="164" t="s">
        <v>80</v>
      </c>
      <c r="C43" s="165"/>
      <c r="D43" s="165"/>
      <c r="E43" s="75" t="s">
        <v>65</v>
      </c>
      <c r="F43" s="56" t="s">
        <v>65</v>
      </c>
      <c r="G43" s="61">
        <f>G32+G42</f>
        <v>0</v>
      </c>
      <c r="H43" s="116"/>
      <c r="I43" s="24"/>
      <c r="J43" s="77"/>
      <c r="L43" s="77"/>
    </row>
    <row r="44" spans="2:12" ht="15" customHeight="1" x14ac:dyDescent="0.25">
      <c r="B44" s="204" t="s">
        <v>81</v>
      </c>
      <c r="C44" s="205"/>
      <c r="D44" s="205"/>
      <c r="E44" s="82" t="s">
        <v>82</v>
      </c>
      <c r="F44" s="82" t="s">
        <v>83</v>
      </c>
      <c r="G44" s="83" t="s">
        <v>60</v>
      </c>
    </row>
    <row r="45" spans="2:12" ht="15" customHeight="1" x14ac:dyDescent="0.25">
      <c r="B45" s="44" t="s">
        <v>27</v>
      </c>
      <c r="C45" s="162" t="s">
        <v>84</v>
      </c>
      <c r="D45" s="162"/>
      <c r="E45" s="134"/>
      <c r="F45" s="127">
        <v>21</v>
      </c>
      <c r="G45" s="60">
        <f>ROUND($E$45*$F$45,2)</f>
        <v>0</v>
      </c>
      <c r="H45" s="117"/>
      <c r="I45" s="25"/>
    </row>
    <row r="46" spans="2:12" ht="15" customHeight="1" x14ac:dyDescent="0.25">
      <c r="B46" s="44" t="s">
        <v>30</v>
      </c>
      <c r="C46" s="162" t="s">
        <v>85</v>
      </c>
      <c r="D46" s="162"/>
      <c r="E46" s="134"/>
      <c r="F46" s="127">
        <v>21</v>
      </c>
      <c r="G46" s="119">
        <f>ROUND(IF(E46*F46&gt;6%*G24,E46*F46-(6%*G24),0),2)</f>
        <v>0</v>
      </c>
      <c r="H46" s="117"/>
      <c r="I46" s="25"/>
      <c r="J46" s="28"/>
    </row>
    <row r="47" spans="2:12" ht="15" customHeight="1" x14ac:dyDescent="0.25">
      <c r="B47" s="164" t="s">
        <v>86</v>
      </c>
      <c r="C47" s="165"/>
      <c r="D47" s="165"/>
      <c r="E47" s="58"/>
      <c r="F47" s="58"/>
      <c r="G47" s="61">
        <f>SUM(G45:G46)</f>
        <v>0</v>
      </c>
      <c r="H47" s="116"/>
      <c r="I47" s="24"/>
    </row>
    <row r="48" spans="2:12" ht="15" customHeight="1" thickBot="1" x14ac:dyDescent="0.3">
      <c r="B48" s="178" t="s">
        <v>87</v>
      </c>
      <c r="C48" s="179"/>
      <c r="D48" s="179"/>
      <c r="E48" s="179"/>
      <c r="F48" s="179"/>
      <c r="G48" s="64">
        <f>SUM(G30,G42,G47)</f>
        <v>0</v>
      </c>
      <c r="H48" s="116"/>
      <c r="I48" s="24"/>
    </row>
    <row r="49" spans="2:12" ht="9.9499999999999993" customHeight="1" thickBot="1" x14ac:dyDescent="0.3">
      <c r="B49" s="20"/>
      <c r="C49" s="20"/>
      <c r="D49" s="20"/>
      <c r="E49" s="20"/>
      <c r="F49" s="20"/>
      <c r="G49" s="89"/>
      <c r="H49" s="116"/>
      <c r="I49" s="24"/>
    </row>
    <row r="50" spans="2:12" ht="15" customHeight="1" thickBot="1" x14ac:dyDescent="0.3">
      <c r="B50" s="166" t="s">
        <v>88</v>
      </c>
      <c r="C50" s="167"/>
      <c r="D50" s="167"/>
      <c r="E50" s="167"/>
      <c r="F50" s="167"/>
      <c r="G50" s="90">
        <f>G24+G48</f>
        <v>0</v>
      </c>
      <c r="H50" s="116"/>
      <c r="I50" s="24"/>
    </row>
    <row r="51" spans="2:12" ht="9.9499999999999993" customHeight="1" thickBot="1" x14ac:dyDescent="0.3"/>
    <row r="52" spans="2:12" ht="30" customHeight="1" x14ac:dyDescent="0.25">
      <c r="B52" s="168" t="s">
        <v>89</v>
      </c>
      <c r="C52" s="169"/>
      <c r="D52" s="169"/>
      <c r="E52" s="169"/>
      <c r="F52" s="169"/>
      <c r="G52" s="170"/>
      <c r="H52" s="114"/>
      <c r="I52" s="22"/>
    </row>
    <row r="53" spans="2:12" ht="15" customHeight="1" x14ac:dyDescent="0.25">
      <c r="B53" s="204" t="s">
        <v>90</v>
      </c>
      <c r="C53" s="205"/>
      <c r="D53" s="205"/>
      <c r="E53" s="82"/>
      <c r="F53" s="86" t="s">
        <v>91</v>
      </c>
      <c r="G53" s="87">
        <v>5.5500000000000001E-2</v>
      </c>
      <c r="H53" s="114"/>
      <c r="I53" s="22"/>
    </row>
    <row r="54" spans="2:12" ht="15" customHeight="1" x14ac:dyDescent="0.25">
      <c r="B54" s="76"/>
      <c r="C54" s="22"/>
      <c r="D54" s="22"/>
      <c r="E54" s="78" t="s">
        <v>58</v>
      </c>
      <c r="F54" s="78" t="s">
        <v>59</v>
      </c>
      <c r="G54" s="79" t="s">
        <v>60</v>
      </c>
      <c r="H54" s="114"/>
      <c r="I54" s="22"/>
      <c r="J54" s="28"/>
    </row>
    <row r="55" spans="2:12" ht="15" customHeight="1" x14ac:dyDescent="0.25">
      <c r="B55" s="44" t="s">
        <v>27</v>
      </c>
      <c r="C55" s="162" t="s">
        <v>92</v>
      </c>
      <c r="D55" s="162"/>
      <c r="E55" s="144">
        <f>G50</f>
        <v>0</v>
      </c>
      <c r="F55" s="132"/>
      <c r="G55" s="57">
        <f>ROUND($E55*$F$55,2)</f>
        <v>0</v>
      </c>
      <c r="H55" s="117"/>
      <c r="I55" s="25"/>
      <c r="K55" s="77"/>
    </row>
    <row r="56" spans="2:12" ht="15" customHeight="1" x14ac:dyDescent="0.25">
      <c r="B56" s="80"/>
      <c r="C56" s="163" t="s">
        <v>93</v>
      </c>
      <c r="D56" s="163"/>
      <c r="E56" s="84">
        <f>G32</f>
        <v>0</v>
      </c>
      <c r="F56" s="135"/>
      <c r="G56" s="81">
        <f>ROUND($E$56*$F$56,2)</f>
        <v>0</v>
      </c>
      <c r="H56" s="117"/>
      <c r="I56" s="25"/>
      <c r="K56" s="102"/>
    </row>
    <row r="57" spans="2:12" ht="15" customHeight="1" x14ac:dyDescent="0.25">
      <c r="B57" s="44" t="s">
        <v>30</v>
      </c>
      <c r="C57" s="162" t="s">
        <v>94</v>
      </c>
      <c r="D57" s="162"/>
      <c r="E57" s="144">
        <f>G41</f>
        <v>0</v>
      </c>
      <c r="F57" s="132"/>
      <c r="G57" s="57">
        <f>ROUND($E$57*$F$57,2)</f>
        <v>0</v>
      </c>
      <c r="H57" s="117"/>
      <c r="I57" s="25"/>
      <c r="J57" s="28"/>
      <c r="K57" s="77"/>
      <c r="L57" s="77"/>
    </row>
    <row r="58" spans="2:12" ht="15" customHeight="1" x14ac:dyDescent="0.25">
      <c r="B58" s="164" t="s">
        <v>95</v>
      </c>
      <c r="C58" s="165"/>
      <c r="D58" s="165"/>
      <c r="E58" s="165"/>
      <c r="F58" s="165"/>
      <c r="G58" s="88">
        <f>G55+G57</f>
        <v>0</v>
      </c>
      <c r="H58" s="117"/>
      <c r="I58" s="25"/>
      <c r="J58" s="28"/>
      <c r="K58" s="102"/>
    </row>
    <row r="59" spans="2:12" ht="15" customHeight="1" x14ac:dyDescent="0.25">
      <c r="B59" s="204" t="s">
        <v>96</v>
      </c>
      <c r="C59" s="205"/>
      <c r="D59" s="205"/>
      <c r="E59" s="82"/>
      <c r="F59" s="86" t="s">
        <v>91</v>
      </c>
      <c r="G59" s="87">
        <v>5.5500000000000001E-2</v>
      </c>
      <c r="H59" s="117"/>
      <c r="I59" s="25"/>
      <c r="J59" s="28"/>
      <c r="K59" s="77"/>
    </row>
    <row r="60" spans="2:12" ht="15" customHeight="1" x14ac:dyDescent="0.25">
      <c r="B60" s="44"/>
      <c r="E60" s="78" t="s">
        <v>58</v>
      </c>
      <c r="F60" s="78" t="s">
        <v>59</v>
      </c>
      <c r="G60" s="79" t="s">
        <v>60</v>
      </c>
      <c r="H60" s="117"/>
      <c r="I60" s="25"/>
      <c r="J60" s="28"/>
      <c r="K60" s="77"/>
    </row>
    <row r="61" spans="2:12" ht="15" customHeight="1" x14ac:dyDescent="0.25">
      <c r="B61" s="44" t="s">
        <v>27</v>
      </c>
      <c r="C61" s="162" t="s">
        <v>97</v>
      </c>
      <c r="D61" s="162"/>
      <c r="E61" s="84">
        <f>(G50)</f>
        <v>0</v>
      </c>
      <c r="F61" s="132"/>
      <c r="G61" s="57">
        <f>ROUND($E61*$F$61,2)</f>
        <v>0</v>
      </c>
      <c r="H61" s="117"/>
      <c r="I61" s="25"/>
      <c r="J61" s="28"/>
    </row>
    <row r="62" spans="2:12" ht="15" customHeight="1" x14ac:dyDescent="0.25">
      <c r="B62" s="44" t="s">
        <v>30</v>
      </c>
      <c r="C62" s="162" t="s">
        <v>98</v>
      </c>
      <c r="D62" s="162"/>
      <c r="E62" s="84">
        <f>E61/12</f>
        <v>0</v>
      </c>
      <c r="F62" s="132"/>
      <c r="G62" s="57">
        <f>ROUND($E62*$F$62,2)</f>
        <v>0</v>
      </c>
      <c r="H62" s="117"/>
      <c r="I62" s="25"/>
      <c r="J62" s="28"/>
    </row>
    <row r="63" spans="2:12" ht="15" customHeight="1" x14ac:dyDescent="0.25">
      <c r="B63" s="164" t="s">
        <v>99</v>
      </c>
      <c r="C63" s="165"/>
      <c r="D63" s="165"/>
      <c r="E63" s="165"/>
      <c r="F63" s="165"/>
      <c r="G63" s="85">
        <f>SUM(G61:G62)</f>
        <v>0</v>
      </c>
      <c r="H63" s="117"/>
      <c r="I63" s="25"/>
    </row>
    <row r="64" spans="2:12" ht="15" customHeight="1" thickBot="1" x14ac:dyDescent="0.3">
      <c r="B64" s="207" t="s">
        <v>100</v>
      </c>
      <c r="C64" s="208"/>
      <c r="D64" s="208"/>
      <c r="E64" s="208"/>
      <c r="F64" s="208"/>
      <c r="G64" s="54">
        <f>SUM(G58,G63)</f>
        <v>0</v>
      </c>
      <c r="H64" s="116"/>
      <c r="I64" s="24"/>
    </row>
    <row r="65" spans="2:10" ht="9.9499999999999993" customHeight="1" thickBot="1" x14ac:dyDescent="0.3"/>
    <row r="66" spans="2:10" ht="30" customHeight="1" x14ac:dyDescent="0.25">
      <c r="B66" s="168" t="s">
        <v>101</v>
      </c>
      <c r="C66" s="169"/>
      <c r="D66" s="169"/>
      <c r="E66" s="169"/>
      <c r="F66" s="169"/>
      <c r="G66" s="170"/>
      <c r="H66" s="114"/>
      <c r="I66" s="22"/>
    </row>
    <row r="67" spans="2:10" ht="15" customHeight="1" x14ac:dyDescent="0.25">
      <c r="B67" s="44" t="s">
        <v>27</v>
      </c>
      <c r="C67" s="139" t="s">
        <v>102</v>
      </c>
      <c r="D67" s="139"/>
      <c r="E67" s="144">
        <f>$G$50</f>
        <v>0</v>
      </c>
      <c r="F67" s="55">
        <f>1/12</f>
        <v>8.3333333333333329E-2</v>
      </c>
      <c r="G67" s="57">
        <f>ROUND($E67*$F67,2)</f>
        <v>0</v>
      </c>
      <c r="H67" s="117"/>
      <c r="I67" s="25"/>
    </row>
    <row r="68" spans="2:10" ht="15" customHeight="1" x14ac:dyDescent="0.25">
      <c r="B68" s="91"/>
      <c r="C68" s="92"/>
      <c r="D68" s="92"/>
      <c r="E68" s="93"/>
      <c r="F68" s="94" t="s">
        <v>103</v>
      </c>
      <c r="G68" s="101">
        <v>5.96</v>
      </c>
      <c r="H68" s="117"/>
      <c r="I68" s="25"/>
    </row>
    <row r="69" spans="2:10" ht="15" customHeight="1" x14ac:dyDescent="0.25">
      <c r="B69" s="44" t="s">
        <v>30</v>
      </c>
      <c r="C69" s="139" t="s">
        <v>104</v>
      </c>
      <c r="D69" s="139"/>
      <c r="E69" s="144">
        <f>$G$50</f>
        <v>0</v>
      </c>
      <c r="F69" s="55">
        <f>G68/360</f>
        <v>1.6555555555555556E-2</v>
      </c>
      <c r="G69" s="57">
        <f>ROUND($E69*$F69,2)</f>
        <v>0</v>
      </c>
      <c r="H69" s="117"/>
      <c r="I69" s="25"/>
      <c r="J69" s="28"/>
    </row>
    <row r="70" spans="2:10" ht="15" customHeight="1" x14ac:dyDescent="0.25">
      <c r="B70" s="91"/>
      <c r="C70" s="92"/>
      <c r="D70" s="92"/>
      <c r="E70" s="93"/>
      <c r="F70" s="94" t="s">
        <v>105</v>
      </c>
      <c r="G70" s="87">
        <v>1.4999999999999999E-2</v>
      </c>
      <c r="H70" s="117"/>
      <c r="I70" s="25"/>
      <c r="J70" s="28"/>
    </row>
    <row r="71" spans="2:10" ht="15" customHeight="1" x14ac:dyDescent="0.25">
      <c r="B71" s="91"/>
      <c r="C71" s="92"/>
      <c r="D71" s="92"/>
      <c r="E71" s="93"/>
      <c r="F71" s="94" t="s">
        <v>103</v>
      </c>
      <c r="G71" s="95">
        <v>5</v>
      </c>
      <c r="H71" s="117"/>
      <c r="I71" s="25"/>
    </row>
    <row r="72" spans="2:10" ht="15" customHeight="1" x14ac:dyDescent="0.25">
      <c r="B72" s="44" t="s">
        <v>33</v>
      </c>
      <c r="C72" s="139" t="s">
        <v>106</v>
      </c>
      <c r="D72" s="139"/>
      <c r="E72" s="144">
        <f>$G$50</f>
        <v>0</v>
      </c>
      <c r="F72" s="55">
        <f>G71/360*G70</f>
        <v>2.0833333333333332E-4</v>
      </c>
      <c r="G72" s="57">
        <f>ROUND($E72*$F72,2)</f>
        <v>0</v>
      </c>
      <c r="H72" s="117"/>
      <c r="I72" s="25"/>
    </row>
    <row r="73" spans="2:10" ht="15" customHeight="1" x14ac:dyDescent="0.25">
      <c r="B73" s="91"/>
      <c r="C73" s="92"/>
      <c r="D73" s="92"/>
      <c r="E73" s="93"/>
      <c r="F73" s="94" t="s">
        <v>105</v>
      </c>
      <c r="G73" s="87">
        <v>0.08</v>
      </c>
      <c r="H73" s="117"/>
      <c r="I73" s="25"/>
    </row>
    <row r="74" spans="2:10" ht="15" customHeight="1" x14ac:dyDescent="0.25">
      <c r="B74" s="91"/>
      <c r="C74" s="92"/>
      <c r="D74" s="92"/>
      <c r="E74" s="93"/>
      <c r="F74" s="94" t="s">
        <v>103</v>
      </c>
      <c r="G74" s="95">
        <v>15</v>
      </c>
      <c r="H74" s="117"/>
      <c r="I74" s="25"/>
    </row>
    <row r="75" spans="2:10" ht="15" customHeight="1" x14ac:dyDescent="0.25">
      <c r="B75" s="44" t="s">
        <v>35</v>
      </c>
      <c r="C75" s="139" t="s">
        <v>107</v>
      </c>
      <c r="D75" s="139"/>
      <c r="E75" s="144">
        <f>$G$50</f>
        <v>0</v>
      </c>
      <c r="F75" s="55">
        <f>G74/360*G73</f>
        <v>3.3333333333333331E-3</v>
      </c>
      <c r="G75" s="57">
        <f t="shared" ref="G75:G78" si="1">ROUND($E75*$F75,2)</f>
        <v>0</v>
      </c>
      <c r="H75" s="117"/>
      <c r="I75" s="25"/>
    </row>
    <row r="76" spans="2:10" ht="15" customHeight="1" x14ac:dyDescent="0.25">
      <c r="B76" s="91"/>
      <c r="C76" s="92"/>
      <c r="D76" s="92"/>
      <c r="E76" s="93"/>
      <c r="F76" s="94" t="s">
        <v>105</v>
      </c>
      <c r="G76" s="87">
        <v>0.02</v>
      </c>
      <c r="H76" s="117"/>
      <c r="I76" s="25"/>
    </row>
    <row r="77" spans="2:10" ht="15" customHeight="1" x14ac:dyDescent="0.25">
      <c r="B77" s="91"/>
      <c r="C77" s="92"/>
      <c r="D77" s="92"/>
      <c r="E77" s="93"/>
      <c r="F77" s="94" t="s">
        <v>103</v>
      </c>
      <c r="G77" s="95">
        <v>120</v>
      </c>
      <c r="H77" s="117"/>
      <c r="I77" s="25"/>
    </row>
    <row r="78" spans="2:10" ht="15" customHeight="1" x14ac:dyDescent="0.25">
      <c r="B78" s="44" t="s">
        <v>50</v>
      </c>
      <c r="C78" s="139" t="s">
        <v>108</v>
      </c>
      <c r="D78" s="139"/>
      <c r="E78" s="144">
        <f>$G$50</f>
        <v>0</v>
      </c>
      <c r="F78" s="55">
        <f>G77/360*G76</f>
        <v>6.6666666666666662E-3</v>
      </c>
      <c r="G78" s="57">
        <f t="shared" si="1"/>
        <v>0</v>
      </c>
      <c r="H78" s="117"/>
      <c r="I78" s="25"/>
    </row>
    <row r="79" spans="2:10" ht="15" customHeight="1" thickBot="1" x14ac:dyDescent="0.3">
      <c r="B79" s="207" t="s">
        <v>109</v>
      </c>
      <c r="C79" s="208"/>
      <c r="D79" s="208"/>
      <c r="E79" s="208"/>
      <c r="F79" s="208"/>
      <c r="G79" s="54">
        <f>G67+G69+G72+G75+G78</f>
        <v>0</v>
      </c>
      <c r="H79" s="116"/>
      <c r="I79" s="24"/>
    </row>
    <row r="80" spans="2:10" ht="9.9499999999999993" customHeight="1" thickBot="1" x14ac:dyDescent="0.3"/>
    <row r="81" spans="2:11" ht="30" customHeight="1" x14ac:dyDescent="0.25">
      <c r="B81" s="168" t="s">
        <v>110</v>
      </c>
      <c r="C81" s="169"/>
      <c r="D81" s="169"/>
      <c r="E81" s="169"/>
      <c r="F81" s="169"/>
      <c r="G81" s="170"/>
      <c r="H81" s="114"/>
      <c r="I81" s="22"/>
    </row>
    <row r="82" spans="2:11" ht="15" customHeight="1" x14ac:dyDescent="0.25">
      <c r="B82" s="44" t="s">
        <v>27</v>
      </c>
      <c r="C82" s="212" t="s">
        <v>129</v>
      </c>
      <c r="D82" s="212"/>
      <c r="E82" s="212"/>
      <c r="F82" s="139"/>
      <c r="G82" s="57">
        <f>Uniforme!D27</f>
        <v>0</v>
      </c>
      <c r="H82" s="115"/>
      <c r="I82" s="23"/>
    </row>
    <row r="83" spans="2:11" ht="15" customHeight="1" x14ac:dyDescent="0.25">
      <c r="B83" s="44" t="s">
        <v>30</v>
      </c>
      <c r="C83" s="139" t="s">
        <v>112</v>
      </c>
      <c r="D83" s="139"/>
      <c r="E83" s="139"/>
      <c r="F83" s="139"/>
      <c r="G83" s="57">
        <f>'Equipamentos Permanentes'!H7</f>
        <v>0</v>
      </c>
      <c r="H83" s="115"/>
      <c r="I83" s="23"/>
    </row>
    <row r="84" spans="2:11" ht="15" customHeight="1" thickBot="1" x14ac:dyDescent="0.3">
      <c r="B84" s="207" t="s">
        <v>113</v>
      </c>
      <c r="C84" s="208"/>
      <c r="D84" s="208"/>
      <c r="E84" s="208"/>
      <c r="F84" s="208"/>
      <c r="G84" s="54">
        <f>IF(G24="","",SUM(G82:G83))</f>
        <v>0</v>
      </c>
      <c r="H84" s="116"/>
      <c r="I84" s="103"/>
      <c r="K84" s="103"/>
    </row>
    <row r="85" spans="2:11" ht="9.9499999999999993" customHeight="1" thickBot="1" x14ac:dyDescent="0.3">
      <c r="B85" s="20"/>
      <c r="C85" s="20"/>
      <c r="D85" s="20"/>
      <c r="E85" s="20"/>
      <c r="F85" s="20"/>
      <c r="G85" s="24"/>
      <c r="H85" s="116"/>
      <c r="I85" s="24"/>
    </row>
    <row r="86" spans="2:11" ht="15" customHeight="1" thickBot="1" x14ac:dyDescent="0.3">
      <c r="B86" s="166" t="s">
        <v>114</v>
      </c>
      <c r="C86" s="167"/>
      <c r="D86" s="167"/>
      <c r="E86" s="167"/>
      <c r="F86" s="167"/>
      <c r="G86" s="90">
        <f>G50+G64+G79+G84</f>
        <v>0</v>
      </c>
      <c r="H86" s="116"/>
      <c r="I86" s="24"/>
      <c r="J86" s="103"/>
    </row>
    <row r="87" spans="2:11" ht="9.9499999999999993" customHeight="1" thickBot="1" x14ac:dyDescent="0.3"/>
    <row r="88" spans="2:11" ht="30" customHeight="1" x14ac:dyDescent="0.25">
      <c r="B88" s="168" t="s">
        <v>115</v>
      </c>
      <c r="C88" s="169"/>
      <c r="D88" s="169"/>
      <c r="E88" s="169"/>
      <c r="F88" s="169"/>
      <c r="G88" s="170"/>
      <c r="H88" s="114"/>
      <c r="I88" s="22"/>
    </row>
    <row r="89" spans="2:11" ht="15" customHeight="1" x14ac:dyDescent="0.25">
      <c r="B89" s="96"/>
      <c r="C89" s="97"/>
      <c r="D89" s="97"/>
      <c r="E89" s="97" t="s">
        <v>58</v>
      </c>
      <c r="F89" s="97" t="s">
        <v>59</v>
      </c>
      <c r="G89" s="98" t="s">
        <v>60</v>
      </c>
      <c r="H89" s="114"/>
      <c r="I89" s="22"/>
    </row>
    <row r="90" spans="2:11" ht="15" customHeight="1" x14ac:dyDescent="0.2">
      <c r="B90" s="44" t="s">
        <v>27</v>
      </c>
      <c r="C90" s="16" t="s">
        <v>116</v>
      </c>
      <c r="D90" s="16"/>
      <c r="E90" s="100">
        <f>G86</f>
        <v>0</v>
      </c>
      <c r="F90" s="132"/>
      <c r="G90" s="57">
        <f>ROUND(E90*F90,2)</f>
        <v>0</v>
      </c>
      <c r="H90" s="117"/>
      <c r="I90" s="25"/>
    </row>
    <row r="91" spans="2:11" ht="15" customHeight="1" x14ac:dyDescent="0.2">
      <c r="B91" s="44" t="s">
        <v>30</v>
      </c>
      <c r="C91" s="16" t="s">
        <v>117</v>
      </c>
      <c r="D91" s="16"/>
      <c r="E91" s="100">
        <f>E90+G90</f>
        <v>0</v>
      </c>
      <c r="F91" s="132"/>
      <c r="G91" s="57">
        <f>ROUND(E91*F91,2)</f>
        <v>0</v>
      </c>
      <c r="H91" s="117"/>
      <c r="I91" s="25"/>
    </row>
    <row r="92" spans="2:11" ht="15" customHeight="1" x14ac:dyDescent="0.2">
      <c r="B92" s="44" t="s">
        <v>33</v>
      </c>
      <c r="C92" s="16" t="s">
        <v>118</v>
      </c>
      <c r="D92" s="16"/>
      <c r="E92" s="100">
        <f>($E$91+$G$91)/(1-SUM($F$92:$F$94))</f>
        <v>0</v>
      </c>
      <c r="F92" s="132"/>
      <c r="G92" s="57">
        <f>ROUND(E92*F92,2)</f>
        <v>0</v>
      </c>
      <c r="H92" s="117"/>
      <c r="I92" s="25"/>
    </row>
    <row r="93" spans="2:11" ht="15" customHeight="1" x14ac:dyDescent="0.2">
      <c r="B93" s="44" t="s">
        <v>35</v>
      </c>
      <c r="C93" s="139" t="s">
        <v>119</v>
      </c>
      <c r="D93" s="139"/>
      <c r="E93" s="100">
        <f>($E$91+$G$91)/(1-SUM($F$92:$F$94))</f>
        <v>0</v>
      </c>
      <c r="F93" s="132"/>
      <c r="G93" s="57">
        <f>ROUND(E93*F93,2)</f>
        <v>0</v>
      </c>
      <c r="H93" s="117"/>
      <c r="I93" s="25"/>
    </row>
    <row r="94" spans="2:11" ht="15" customHeight="1" x14ac:dyDescent="0.2">
      <c r="B94" s="44" t="s">
        <v>50</v>
      </c>
      <c r="C94" s="139" t="s">
        <v>120</v>
      </c>
      <c r="D94" s="139"/>
      <c r="E94" s="100">
        <f>($E$91+$G$91)/(1-SUM($F$92:$F$94))</f>
        <v>0</v>
      </c>
      <c r="F94" s="132"/>
      <c r="G94" s="57">
        <f>ROUND(E94*F94,2)</f>
        <v>0</v>
      </c>
      <c r="H94" s="117"/>
      <c r="I94" s="25"/>
    </row>
    <row r="95" spans="2:11" ht="15" customHeight="1" thickBot="1" x14ac:dyDescent="0.3">
      <c r="B95" s="207" t="s">
        <v>121</v>
      </c>
      <c r="C95" s="208" t="s">
        <v>121</v>
      </c>
      <c r="D95" s="208"/>
      <c r="E95" s="208"/>
      <c r="F95" s="208"/>
      <c r="G95" s="54">
        <f>SUM(G90:G94)</f>
        <v>0</v>
      </c>
      <c r="H95" s="116"/>
      <c r="I95" s="24"/>
    </row>
    <row r="96" spans="2:11" ht="9.9499999999999993" customHeight="1" x14ac:dyDescent="0.25"/>
    <row r="97" spans="2:9" ht="14.25" customHeight="1" x14ac:dyDescent="0.25">
      <c r="B97" s="210" t="s">
        <v>122</v>
      </c>
      <c r="C97" s="210"/>
      <c r="D97" s="210"/>
      <c r="E97" s="210"/>
      <c r="F97" s="210"/>
      <c r="G97" s="65">
        <f>G86+G95</f>
        <v>0</v>
      </c>
      <c r="H97" s="116"/>
      <c r="I97" s="24"/>
    </row>
    <row r="99" spans="2:9" ht="14.25" customHeight="1" x14ac:dyDescent="0.25">
      <c r="B99" s="211" t="s">
        <v>123</v>
      </c>
      <c r="C99" s="211"/>
      <c r="D99" s="211"/>
      <c r="E99" s="211"/>
      <c r="F99" s="211"/>
      <c r="G99" s="66">
        <f>G97*G11</f>
        <v>0</v>
      </c>
      <c r="H99" s="116"/>
      <c r="I99" s="24"/>
    </row>
    <row r="100" spans="2:9" ht="14.25" customHeight="1" x14ac:dyDescent="0.25">
      <c r="C100" s="19"/>
      <c r="D100" s="19"/>
      <c r="E100" s="26"/>
      <c r="F100" s="26"/>
      <c r="G100" s="27"/>
      <c r="H100" s="118"/>
      <c r="I100" s="27"/>
    </row>
    <row r="101" spans="2:9" ht="14.25" customHeight="1" x14ac:dyDescent="0.25">
      <c r="B101" s="209" t="s">
        <v>124</v>
      </c>
      <c r="C101" s="209"/>
      <c r="D101" s="209"/>
      <c r="E101" s="209"/>
      <c r="F101" s="99" t="e">
        <f>G97/G24</f>
        <v>#DIV/0!</v>
      </c>
      <c r="G101" s="138" t="e">
        <f>IF(F101&lt;=2.7,"OK","REAVALIAR")</f>
        <v>#DIV/0!</v>
      </c>
    </row>
  </sheetData>
  <sheetProtection algorithmName="SHA-512" hashValue="f4jXbHrnzho3Qyl2IUedmcQ9i50JYmJpfgBOvueKfoMMGTRgmMq7zBUTGk/FbAv871Tantaq5Xp6uoINKM7ypQ==" saltValue="/vriPHMa/Dw5l6XVWpDTjg==" spinCount="100000" sheet="1" objects="1" scenarios="1"/>
  <mergeCells count="76">
    <mergeCell ref="B99:F99"/>
    <mergeCell ref="B101:E101"/>
    <mergeCell ref="C82:E82"/>
    <mergeCell ref="B84:F84"/>
    <mergeCell ref="B86:F86"/>
    <mergeCell ref="B88:G88"/>
    <mergeCell ref="B95:F95"/>
    <mergeCell ref="B97:F97"/>
    <mergeCell ref="B81:G81"/>
    <mergeCell ref="C55:D55"/>
    <mergeCell ref="C56:D56"/>
    <mergeCell ref="C57:D57"/>
    <mergeCell ref="B58:F58"/>
    <mergeCell ref="B59:D59"/>
    <mergeCell ref="C61:D61"/>
    <mergeCell ref="C62:D62"/>
    <mergeCell ref="B63:F63"/>
    <mergeCell ref="B64:F64"/>
    <mergeCell ref="B66:G66"/>
    <mergeCell ref="B79:F79"/>
    <mergeCell ref="B53:D53"/>
    <mergeCell ref="C40:D40"/>
    <mergeCell ref="C41:D41"/>
    <mergeCell ref="B42:D42"/>
    <mergeCell ref="B43:D43"/>
    <mergeCell ref="B44:D44"/>
    <mergeCell ref="C45:D45"/>
    <mergeCell ref="C46:D46"/>
    <mergeCell ref="B47:D47"/>
    <mergeCell ref="B48:F48"/>
    <mergeCell ref="B50:F50"/>
    <mergeCell ref="B52:G52"/>
    <mergeCell ref="B30:D30"/>
    <mergeCell ref="B32:D32"/>
    <mergeCell ref="B33:D33"/>
    <mergeCell ref="C34:D34"/>
    <mergeCell ref="E34:E41"/>
    <mergeCell ref="C35:D35"/>
    <mergeCell ref="C36:D36"/>
    <mergeCell ref="C37:D37"/>
    <mergeCell ref="C38:D38"/>
    <mergeCell ref="C39:D39"/>
    <mergeCell ref="C28:D28"/>
    <mergeCell ref="E28:E29"/>
    <mergeCell ref="C29:D29"/>
    <mergeCell ref="C16:D16"/>
    <mergeCell ref="E16:G16"/>
    <mergeCell ref="C17:D17"/>
    <mergeCell ref="E17:G17"/>
    <mergeCell ref="E18:G18"/>
    <mergeCell ref="B20:G20"/>
    <mergeCell ref="B22:G22"/>
    <mergeCell ref="C23:E23"/>
    <mergeCell ref="B24:F24"/>
    <mergeCell ref="B26:G26"/>
    <mergeCell ref="B27:D27"/>
    <mergeCell ref="B1:G1"/>
    <mergeCell ref="B3:G3"/>
    <mergeCell ref="C4:E4"/>
    <mergeCell ref="F4:G4"/>
    <mergeCell ref="C5:E5"/>
    <mergeCell ref="F5:G5"/>
    <mergeCell ref="C15:D15"/>
    <mergeCell ref="E15:G15"/>
    <mergeCell ref="C6:E6"/>
    <mergeCell ref="F6:G6"/>
    <mergeCell ref="C7:E7"/>
    <mergeCell ref="F7:G7"/>
    <mergeCell ref="B9:G9"/>
    <mergeCell ref="B10:D10"/>
    <mergeCell ref="E10:F10"/>
    <mergeCell ref="E11:F11"/>
    <mergeCell ref="B13:D13"/>
    <mergeCell ref="E13:G13"/>
    <mergeCell ref="C14:D14"/>
    <mergeCell ref="E14:G14"/>
  </mergeCells>
  <dataValidations count="4">
    <dataValidation type="decimal" operator="lessThanOrEqual" allowBlank="1" showInputMessage="1" showErrorMessage="1" errorTitle="Valor inválido" error="Máximo aceito = 6%" sqref="F39">
      <formula1>0.06</formula1>
    </dataValidation>
    <dataValidation type="decimal" allowBlank="1" showInputMessage="1" showErrorMessage="1" errorTitle="Valor inválido" error="Mínimo aceito = 2%_x000a_Máximo aceito = 5%" sqref="F94">
      <formula1>0.02</formula1>
      <formula2>0.05</formula2>
    </dataValidation>
    <dataValidation operator="lessThanOrEqual" showInputMessage="1" errorTitle="Valor inválido" error="Máximo aceito = 5%" sqref="F90:F91"/>
    <dataValidation type="list" allowBlank="1" showInputMessage="1" showErrorMessage="1" sqref="E18:G18">
      <formula1>$J$3:$J$4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>
    <oddHeader>&amp;CPLANEJAMENTO DE CONTRATAÇÃO DOS SERVIÇOS DE APOIO ADMINISTRATIVO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101"/>
  <sheetViews>
    <sheetView showGridLines="0" topLeftCell="A52" zoomScaleNormal="100" workbookViewId="0">
      <selection activeCell="J66" sqref="J66"/>
    </sheetView>
  </sheetViews>
  <sheetFormatPr defaultRowHeight="14.25" customHeight="1" x14ac:dyDescent="0.25"/>
  <cols>
    <col min="1" max="1" width="5.7109375" style="16" customWidth="1"/>
    <col min="2" max="2" width="5.7109375" style="15" customWidth="1"/>
    <col min="3" max="3" width="24.42578125" style="15" customWidth="1"/>
    <col min="4" max="4" width="40.7109375" style="15" customWidth="1"/>
    <col min="5" max="6" width="12.7109375" style="15" customWidth="1"/>
    <col min="7" max="7" width="14.140625" style="15" customWidth="1"/>
    <col min="8" max="8" width="5.7109375" style="111" customWidth="1"/>
    <col min="9" max="9" width="5.7109375" style="15" customWidth="1"/>
    <col min="10" max="10" width="17.42578125" style="16" customWidth="1"/>
    <col min="11" max="12" width="12.140625" style="16" bestFit="1" customWidth="1"/>
    <col min="13" max="16384" width="9.140625" style="16"/>
  </cols>
  <sheetData>
    <row r="1" spans="2:10" s="15" customFormat="1" ht="30" customHeight="1" thickBot="1" x14ac:dyDescent="0.3">
      <c r="B1" s="193" t="s">
        <v>22</v>
      </c>
      <c r="C1" s="194"/>
      <c r="D1" s="194"/>
      <c r="E1" s="194"/>
      <c r="F1" s="194"/>
      <c r="G1" s="195"/>
      <c r="H1" s="111"/>
      <c r="J1" s="121" t="s">
        <v>125</v>
      </c>
    </row>
    <row r="2" spans="2:10" ht="9.9499999999999993" customHeight="1" thickBot="1" x14ac:dyDescent="0.3">
      <c r="J2" s="130"/>
    </row>
    <row r="3" spans="2:10" ht="30" customHeight="1" thickBot="1" x14ac:dyDescent="0.3">
      <c r="B3" s="190" t="s">
        <v>25</v>
      </c>
      <c r="C3" s="191"/>
      <c r="D3" s="191"/>
      <c r="E3" s="191"/>
      <c r="F3" s="191"/>
      <c r="G3" s="192"/>
      <c r="J3" s="128" t="s">
        <v>24</v>
      </c>
    </row>
    <row r="4" spans="2:10" ht="19.5" customHeight="1" thickBot="1" x14ac:dyDescent="0.3">
      <c r="B4" s="44" t="s">
        <v>27</v>
      </c>
      <c r="C4" s="172" t="s">
        <v>28</v>
      </c>
      <c r="D4" s="172"/>
      <c r="E4" s="172"/>
      <c r="F4" s="196" t="s">
        <v>29</v>
      </c>
      <c r="G4" s="197"/>
      <c r="J4" s="129" t="s">
        <v>26</v>
      </c>
    </row>
    <row r="5" spans="2:10" ht="15" customHeight="1" x14ac:dyDescent="0.25">
      <c r="B5" s="44" t="s">
        <v>30</v>
      </c>
      <c r="C5" s="162" t="s">
        <v>31</v>
      </c>
      <c r="D5" s="162"/>
      <c r="E5" s="162"/>
      <c r="F5" s="198" t="s">
        <v>32</v>
      </c>
      <c r="G5" s="199"/>
    </row>
    <row r="6" spans="2:10" ht="15" customHeight="1" x14ac:dyDescent="0.25">
      <c r="B6" s="44" t="s">
        <v>33</v>
      </c>
      <c r="C6" s="162" t="s">
        <v>34</v>
      </c>
      <c r="D6" s="162"/>
      <c r="E6" s="162"/>
      <c r="F6" s="198">
        <v>2024</v>
      </c>
      <c r="G6" s="199"/>
    </row>
    <row r="7" spans="2:10" ht="15" customHeight="1" thickBot="1" x14ac:dyDescent="0.3">
      <c r="B7" s="21" t="s">
        <v>35</v>
      </c>
      <c r="C7" s="171" t="s">
        <v>36</v>
      </c>
      <c r="D7" s="171"/>
      <c r="E7" s="171"/>
      <c r="F7" s="200">
        <v>30</v>
      </c>
      <c r="G7" s="201"/>
    </row>
    <row r="8" spans="2:10" ht="9.9499999999999993" customHeight="1" thickBot="1" x14ac:dyDescent="0.3"/>
    <row r="9" spans="2:10" ht="30" customHeight="1" x14ac:dyDescent="0.25">
      <c r="B9" s="175" t="s">
        <v>37</v>
      </c>
      <c r="C9" s="176"/>
      <c r="D9" s="176"/>
      <c r="E9" s="176"/>
      <c r="F9" s="176"/>
      <c r="G9" s="177"/>
    </row>
    <row r="10" spans="2:10" s="19" customFormat="1" ht="20.100000000000001" customHeight="1" x14ac:dyDescent="0.25">
      <c r="B10" s="173" t="s">
        <v>38</v>
      </c>
      <c r="C10" s="174"/>
      <c r="D10" s="174"/>
      <c r="E10" s="180" t="s">
        <v>39</v>
      </c>
      <c r="F10" s="180"/>
      <c r="G10" s="53" t="s">
        <v>40</v>
      </c>
      <c r="H10" s="112"/>
      <c r="I10" s="18"/>
      <c r="J10" s="16"/>
    </row>
    <row r="11" spans="2:10" ht="15" customHeight="1" x14ac:dyDescent="0.25">
      <c r="B11" s="48" t="s">
        <v>27</v>
      </c>
      <c r="C11" s="49" t="s">
        <v>132</v>
      </c>
      <c r="D11" s="49"/>
      <c r="E11" s="189" t="s">
        <v>42</v>
      </c>
      <c r="F11" s="189"/>
      <c r="G11" s="47">
        <v>134</v>
      </c>
      <c r="H11" s="113"/>
      <c r="I11" s="20"/>
    </row>
    <row r="12" spans="2:10" ht="9.9499999999999993" customHeight="1" x14ac:dyDescent="0.25">
      <c r="B12" s="44"/>
      <c r="G12" s="46"/>
      <c r="J12" s="19"/>
    </row>
    <row r="13" spans="2:10" ht="20.100000000000001" customHeight="1" x14ac:dyDescent="0.25">
      <c r="B13" s="173" t="s">
        <v>43</v>
      </c>
      <c r="C13" s="174"/>
      <c r="D13" s="174"/>
      <c r="E13" s="180" t="s">
        <v>44</v>
      </c>
      <c r="F13" s="180"/>
      <c r="G13" s="181"/>
    </row>
    <row r="14" spans="2:10" ht="15" customHeight="1" x14ac:dyDescent="0.25">
      <c r="B14" s="50" t="s">
        <v>27</v>
      </c>
      <c r="C14" s="188" t="s">
        <v>45</v>
      </c>
      <c r="D14" s="188"/>
      <c r="E14" s="186" t="s">
        <v>133</v>
      </c>
      <c r="F14" s="186"/>
      <c r="G14" s="187"/>
    </row>
    <row r="15" spans="2:10" ht="15" customHeight="1" x14ac:dyDescent="0.25">
      <c r="B15" s="50" t="s">
        <v>30</v>
      </c>
      <c r="C15" s="188" t="s">
        <v>47</v>
      </c>
      <c r="D15" s="188"/>
      <c r="E15" s="186" t="s">
        <v>14</v>
      </c>
      <c r="F15" s="186"/>
      <c r="G15" s="187"/>
    </row>
    <row r="16" spans="2:10" ht="15" customHeight="1" x14ac:dyDescent="0.25">
      <c r="B16" s="50" t="s">
        <v>33</v>
      </c>
      <c r="C16" s="188" t="s">
        <v>48</v>
      </c>
      <c r="D16" s="188"/>
      <c r="E16" s="184"/>
      <c r="F16" s="184"/>
      <c r="G16" s="185"/>
    </row>
    <row r="17" spans="2:11" ht="15" customHeight="1" x14ac:dyDescent="0.25">
      <c r="B17" s="50" t="s">
        <v>35</v>
      </c>
      <c r="C17" s="188" t="s">
        <v>49</v>
      </c>
      <c r="D17" s="188"/>
      <c r="E17" s="182">
        <v>45292</v>
      </c>
      <c r="F17" s="182"/>
      <c r="G17" s="183"/>
    </row>
    <row r="18" spans="2:11" ht="15" customHeight="1" thickBot="1" x14ac:dyDescent="0.3">
      <c r="B18" s="51" t="s">
        <v>50</v>
      </c>
      <c r="C18" s="52" t="s">
        <v>51</v>
      </c>
      <c r="D18" s="52"/>
      <c r="E18" s="202" t="s">
        <v>26</v>
      </c>
      <c r="F18" s="202"/>
      <c r="G18" s="203"/>
    </row>
    <row r="19" spans="2:11" ht="9.9499999999999993" customHeight="1" thickBot="1" x14ac:dyDescent="0.3"/>
    <row r="20" spans="2:11" ht="30" customHeight="1" x14ac:dyDescent="0.25">
      <c r="B20" s="175" t="s">
        <v>52</v>
      </c>
      <c r="C20" s="176"/>
      <c r="D20" s="176"/>
      <c r="E20" s="176"/>
      <c r="F20" s="176"/>
      <c r="G20" s="177"/>
    </row>
    <row r="21" spans="2:11" ht="9.9499999999999993" customHeight="1" thickBot="1" x14ac:dyDescent="0.3"/>
    <row r="22" spans="2:11" ht="24.95" customHeight="1" x14ac:dyDescent="0.25">
      <c r="B22" s="168" t="s">
        <v>53</v>
      </c>
      <c r="C22" s="169"/>
      <c r="D22" s="169"/>
      <c r="E22" s="169"/>
      <c r="F22" s="169"/>
      <c r="G22" s="170"/>
      <c r="H22" s="114"/>
      <c r="I22" s="22"/>
      <c r="K22" s="120"/>
    </row>
    <row r="23" spans="2:11" ht="15" customHeight="1" x14ac:dyDescent="0.25">
      <c r="B23" s="44" t="s">
        <v>27</v>
      </c>
      <c r="C23" s="162" t="s">
        <v>54</v>
      </c>
      <c r="D23" s="162"/>
      <c r="E23" s="162"/>
      <c r="F23" s="45"/>
      <c r="G23" s="60">
        <f>E16</f>
        <v>0</v>
      </c>
      <c r="H23" s="115"/>
      <c r="I23" s="23"/>
      <c r="K23"/>
    </row>
    <row r="24" spans="2:11" ht="15" customHeight="1" thickBot="1" x14ac:dyDescent="0.3">
      <c r="B24" s="178" t="s">
        <v>55</v>
      </c>
      <c r="C24" s="179"/>
      <c r="D24" s="179"/>
      <c r="E24" s="179"/>
      <c r="F24" s="179"/>
      <c r="G24" s="64">
        <f>SUM(G23:G23)</f>
        <v>0</v>
      </c>
      <c r="H24" s="116"/>
      <c r="I24" s="24"/>
      <c r="J24"/>
      <c r="K24"/>
    </row>
    <row r="25" spans="2:11" ht="12.75" customHeight="1" thickBot="1" x14ac:dyDescent="0.3">
      <c r="J25"/>
      <c r="K25"/>
    </row>
    <row r="26" spans="2:11" ht="30" customHeight="1" x14ac:dyDescent="0.25">
      <c r="B26" s="168" t="s">
        <v>56</v>
      </c>
      <c r="C26" s="169"/>
      <c r="D26" s="169"/>
      <c r="E26" s="169"/>
      <c r="F26" s="169"/>
      <c r="G26" s="170"/>
      <c r="H26" s="114"/>
      <c r="I26" s="22"/>
      <c r="J26"/>
      <c r="K26" s="120"/>
    </row>
    <row r="27" spans="2:11" ht="15" customHeight="1" x14ac:dyDescent="0.25">
      <c r="B27" s="204" t="s">
        <v>57</v>
      </c>
      <c r="C27" s="205"/>
      <c r="D27" s="205"/>
      <c r="E27" s="82" t="s">
        <v>58</v>
      </c>
      <c r="F27" s="82" t="s">
        <v>59</v>
      </c>
      <c r="G27" s="83" t="s">
        <v>60</v>
      </c>
      <c r="J27"/>
    </row>
    <row r="28" spans="2:11" ht="15" customHeight="1" x14ac:dyDescent="0.25">
      <c r="B28" s="44" t="s">
        <v>27</v>
      </c>
      <c r="C28" s="162" t="s">
        <v>61</v>
      </c>
      <c r="D28" s="162"/>
      <c r="E28" s="161">
        <f>$G$24</f>
        <v>0</v>
      </c>
      <c r="F28" s="55">
        <f>1/12</f>
        <v>8.3333333333333329E-2</v>
      </c>
      <c r="G28" s="60">
        <f>ROUND($E$28*$F28,2)</f>
        <v>0</v>
      </c>
      <c r="H28" s="117"/>
      <c r="I28" s="25"/>
      <c r="J28"/>
    </row>
    <row r="29" spans="2:11" ht="15" customHeight="1" x14ac:dyDescent="0.25">
      <c r="B29" s="44" t="s">
        <v>30</v>
      </c>
      <c r="C29" s="162" t="s">
        <v>62</v>
      </c>
      <c r="D29" s="162"/>
      <c r="E29" s="161"/>
      <c r="F29" s="55">
        <f>1/12+(1/12*1/3)</f>
        <v>0.1111111111111111</v>
      </c>
      <c r="G29" s="60">
        <f>ROUND($E$28*$F29,2)</f>
        <v>0</v>
      </c>
      <c r="H29" s="117"/>
      <c r="I29" s="25"/>
    </row>
    <row r="30" spans="2:11" ht="15" customHeight="1" x14ac:dyDescent="0.25">
      <c r="B30" s="164" t="s">
        <v>63</v>
      </c>
      <c r="C30" s="165"/>
      <c r="D30" s="165"/>
      <c r="E30" s="68">
        <f>E28</f>
        <v>0</v>
      </c>
      <c r="F30" s="69">
        <f>SUM(F28:F29)</f>
        <v>0.19444444444444442</v>
      </c>
      <c r="G30" s="62">
        <f>SUM(G28:G29)</f>
        <v>0</v>
      </c>
      <c r="H30" s="116"/>
      <c r="I30" s="24"/>
    </row>
    <row r="31" spans="2:11" ht="9.9499999999999993" customHeight="1" x14ac:dyDescent="0.25">
      <c r="B31" s="70"/>
      <c r="C31" s="71"/>
      <c r="D31" s="71"/>
      <c r="E31" s="72"/>
      <c r="F31" s="73"/>
      <c r="G31" s="74"/>
      <c r="H31" s="116"/>
      <c r="I31" s="24"/>
    </row>
    <row r="32" spans="2:11" ht="15" customHeight="1" x14ac:dyDescent="0.25">
      <c r="B32" s="164" t="s">
        <v>64</v>
      </c>
      <c r="C32" s="165"/>
      <c r="D32" s="165"/>
      <c r="E32" s="59" t="s">
        <v>65</v>
      </c>
      <c r="F32" s="59" t="s">
        <v>65</v>
      </c>
      <c r="G32" s="62">
        <f>G24+G30</f>
        <v>0</v>
      </c>
      <c r="H32" s="116"/>
      <c r="I32" s="24"/>
    </row>
    <row r="33" spans="2:12" ht="15" customHeight="1" x14ac:dyDescent="0.25">
      <c r="B33" s="204" t="s">
        <v>66</v>
      </c>
      <c r="C33" s="205"/>
      <c r="D33" s="205"/>
      <c r="E33" s="82" t="s">
        <v>58</v>
      </c>
      <c r="F33" s="82" t="s">
        <v>59</v>
      </c>
      <c r="G33" s="83" t="s">
        <v>60</v>
      </c>
    </row>
    <row r="34" spans="2:12" ht="15" customHeight="1" x14ac:dyDescent="0.25">
      <c r="B34" s="44" t="s">
        <v>27</v>
      </c>
      <c r="C34" s="162" t="s">
        <v>67</v>
      </c>
      <c r="D34" s="162"/>
      <c r="E34" s="161">
        <f>$G$32</f>
        <v>0</v>
      </c>
      <c r="F34" s="55">
        <v>0.2</v>
      </c>
      <c r="G34" s="60">
        <f>ROUND($E$34*$F34,2)</f>
        <v>0</v>
      </c>
      <c r="H34" s="117"/>
      <c r="I34" s="25"/>
    </row>
    <row r="35" spans="2:12" ht="15" customHeight="1" x14ac:dyDescent="0.25">
      <c r="B35" s="44" t="s">
        <v>30</v>
      </c>
      <c r="C35" s="162" t="s">
        <v>68</v>
      </c>
      <c r="D35" s="162"/>
      <c r="E35" s="161"/>
      <c r="F35" s="55">
        <v>1.4999999999999999E-2</v>
      </c>
      <c r="G35" s="60">
        <f>ROUND($E$34*$F35,2)</f>
        <v>0</v>
      </c>
      <c r="H35" s="117"/>
      <c r="I35" s="25"/>
    </row>
    <row r="36" spans="2:12" ht="15" customHeight="1" x14ac:dyDescent="0.25">
      <c r="B36" s="44" t="s">
        <v>33</v>
      </c>
      <c r="C36" s="162" t="s">
        <v>69</v>
      </c>
      <c r="D36" s="162"/>
      <c r="E36" s="161"/>
      <c r="F36" s="55">
        <v>0.01</v>
      </c>
      <c r="G36" s="60">
        <f>ROUND($E$34*$F36,2)</f>
        <v>0</v>
      </c>
      <c r="H36" s="117"/>
      <c r="I36" s="25"/>
    </row>
    <row r="37" spans="2:12" ht="15" customHeight="1" x14ac:dyDescent="0.25">
      <c r="B37" s="44" t="s">
        <v>35</v>
      </c>
      <c r="C37" s="162" t="s">
        <v>70</v>
      </c>
      <c r="D37" s="162"/>
      <c r="E37" s="161"/>
      <c r="F37" s="55">
        <v>2E-3</v>
      </c>
      <c r="G37" s="60">
        <f t="shared" ref="G37:G40" si="0">ROUND($E$34*$F37,2)</f>
        <v>0</v>
      </c>
      <c r="H37" s="117"/>
      <c r="I37" s="25"/>
    </row>
    <row r="38" spans="2:12" ht="15" customHeight="1" x14ac:dyDescent="0.25">
      <c r="B38" s="44" t="s">
        <v>50</v>
      </c>
      <c r="C38" s="162" t="s">
        <v>71</v>
      </c>
      <c r="D38" s="162"/>
      <c r="E38" s="161"/>
      <c r="F38" s="55">
        <v>2.5000000000000001E-2</v>
      </c>
      <c r="G38" s="60">
        <f t="shared" si="0"/>
        <v>0</v>
      </c>
      <c r="H38" s="117"/>
      <c r="I38" s="25"/>
    </row>
    <row r="39" spans="2:12" ht="15" customHeight="1" x14ac:dyDescent="0.25">
      <c r="B39" s="44" t="s">
        <v>72</v>
      </c>
      <c r="C39" s="162" t="s">
        <v>73</v>
      </c>
      <c r="D39" s="162"/>
      <c r="E39" s="161"/>
      <c r="F39" s="132"/>
      <c r="G39" s="60">
        <f t="shared" si="0"/>
        <v>0</v>
      </c>
      <c r="H39" s="117"/>
      <c r="I39" s="25"/>
      <c r="J39" s="16" t="s">
        <v>74</v>
      </c>
    </row>
    <row r="40" spans="2:12" ht="15" customHeight="1" x14ac:dyDescent="0.25">
      <c r="B40" s="44" t="s">
        <v>75</v>
      </c>
      <c r="C40" s="162" t="s">
        <v>76</v>
      </c>
      <c r="D40" s="162"/>
      <c r="E40" s="161"/>
      <c r="F40" s="55">
        <v>6.0000000000000001E-3</v>
      </c>
      <c r="G40" s="60">
        <f t="shared" si="0"/>
        <v>0</v>
      </c>
      <c r="H40" s="117"/>
      <c r="I40" s="25"/>
    </row>
    <row r="41" spans="2:12" ht="15" customHeight="1" x14ac:dyDescent="0.25">
      <c r="B41" s="44" t="s">
        <v>77</v>
      </c>
      <c r="C41" s="162" t="s">
        <v>78</v>
      </c>
      <c r="D41" s="162"/>
      <c r="E41" s="161"/>
      <c r="F41" s="55">
        <v>0.08</v>
      </c>
      <c r="G41" s="60">
        <f>ROUND($E$34*$F41,2)</f>
        <v>0</v>
      </c>
      <c r="H41" s="117"/>
      <c r="I41" s="25"/>
    </row>
    <row r="42" spans="2:12" ht="15" customHeight="1" x14ac:dyDescent="0.25">
      <c r="B42" s="164" t="s">
        <v>79</v>
      </c>
      <c r="C42" s="165"/>
      <c r="D42" s="165"/>
      <c r="E42" s="75">
        <f>E34</f>
        <v>0</v>
      </c>
      <c r="F42" s="56">
        <f>SUM(F34:F41)</f>
        <v>0.33800000000000008</v>
      </c>
      <c r="G42" s="61">
        <f>SUM(G34:G41)</f>
        <v>0</v>
      </c>
      <c r="H42" s="116"/>
      <c r="I42" s="24"/>
      <c r="L42" s="77"/>
    </row>
    <row r="43" spans="2:12" ht="15" customHeight="1" x14ac:dyDescent="0.25">
      <c r="B43" s="164" t="s">
        <v>80</v>
      </c>
      <c r="C43" s="165"/>
      <c r="D43" s="165"/>
      <c r="E43" s="75" t="s">
        <v>65</v>
      </c>
      <c r="F43" s="56" t="s">
        <v>65</v>
      </c>
      <c r="G43" s="61">
        <f>G32+G42</f>
        <v>0</v>
      </c>
      <c r="H43" s="116"/>
      <c r="I43" s="24"/>
      <c r="J43" s="77"/>
      <c r="L43" s="77"/>
    </row>
    <row r="44" spans="2:12" ht="15" customHeight="1" x14ac:dyDescent="0.25">
      <c r="B44" s="204" t="s">
        <v>81</v>
      </c>
      <c r="C44" s="205"/>
      <c r="D44" s="205"/>
      <c r="E44" s="82" t="s">
        <v>82</v>
      </c>
      <c r="F44" s="82" t="s">
        <v>83</v>
      </c>
      <c r="G44" s="83" t="s">
        <v>60</v>
      </c>
    </row>
    <row r="45" spans="2:12" ht="15" customHeight="1" x14ac:dyDescent="0.25">
      <c r="B45" s="44" t="s">
        <v>27</v>
      </c>
      <c r="C45" s="162" t="s">
        <v>134</v>
      </c>
      <c r="D45" s="162"/>
      <c r="E45" s="134"/>
      <c r="F45" s="127">
        <v>21</v>
      </c>
      <c r="G45" s="60">
        <f>ROUND($E$45*$F$45,2)</f>
        <v>0</v>
      </c>
      <c r="H45" s="117"/>
      <c r="I45" s="25"/>
    </row>
    <row r="46" spans="2:12" ht="15" customHeight="1" x14ac:dyDescent="0.25">
      <c r="B46" s="44" t="s">
        <v>30</v>
      </c>
      <c r="C46" s="162" t="s">
        <v>85</v>
      </c>
      <c r="D46" s="162"/>
      <c r="E46" s="134"/>
      <c r="F46" s="127">
        <v>21</v>
      </c>
      <c r="G46" s="119">
        <f>ROUND(IF(E46*F46&gt;6%*G24,E46*F46-(6%*G24),0),2)</f>
        <v>0</v>
      </c>
      <c r="H46" s="117"/>
      <c r="I46" s="25"/>
      <c r="J46" s="28"/>
    </row>
    <row r="47" spans="2:12" ht="15" customHeight="1" x14ac:dyDescent="0.25">
      <c r="B47" s="164" t="s">
        <v>86</v>
      </c>
      <c r="C47" s="165"/>
      <c r="D47" s="165"/>
      <c r="E47" s="58"/>
      <c r="F47" s="58"/>
      <c r="G47" s="61">
        <f>SUM(G45:G46)</f>
        <v>0</v>
      </c>
      <c r="H47" s="116"/>
      <c r="I47" s="24"/>
    </row>
    <row r="48" spans="2:12" ht="15" customHeight="1" thickBot="1" x14ac:dyDescent="0.3">
      <c r="B48" s="178" t="s">
        <v>87</v>
      </c>
      <c r="C48" s="179"/>
      <c r="D48" s="179"/>
      <c r="E48" s="179"/>
      <c r="F48" s="179"/>
      <c r="G48" s="64">
        <f>SUM(G30,G42,G47)</f>
        <v>0</v>
      </c>
      <c r="H48" s="116"/>
      <c r="I48" s="24"/>
    </row>
    <row r="49" spans="2:12" ht="9.9499999999999993" customHeight="1" thickBot="1" x14ac:dyDescent="0.3">
      <c r="B49" s="20"/>
      <c r="C49" s="20"/>
      <c r="D49" s="20"/>
      <c r="E49" s="20"/>
      <c r="F49" s="20"/>
      <c r="G49" s="89"/>
      <c r="H49" s="116"/>
      <c r="I49" s="24"/>
    </row>
    <row r="50" spans="2:12" ht="15" customHeight="1" thickBot="1" x14ac:dyDescent="0.3">
      <c r="B50" s="166" t="s">
        <v>88</v>
      </c>
      <c r="C50" s="167"/>
      <c r="D50" s="167"/>
      <c r="E50" s="167"/>
      <c r="F50" s="167"/>
      <c r="G50" s="90">
        <f>G24+G48</f>
        <v>0</v>
      </c>
      <c r="H50" s="116"/>
      <c r="I50" s="24"/>
    </row>
    <row r="51" spans="2:12" ht="9.9499999999999993" customHeight="1" thickBot="1" x14ac:dyDescent="0.3"/>
    <row r="52" spans="2:12" ht="30" customHeight="1" x14ac:dyDescent="0.25">
      <c r="B52" s="168" t="s">
        <v>89</v>
      </c>
      <c r="C52" s="169"/>
      <c r="D52" s="169"/>
      <c r="E52" s="169"/>
      <c r="F52" s="169"/>
      <c r="G52" s="170"/>
      <c r="H52" s="114"/>
      <c r="I52" s="22"/>
    </row>
    <row r="53" spans="2:12" ht="15" customHeight="1" x14ac:dyDescent="0.25">
      <c r="B53" s="204" t="s">
        <v>90</v>
      </c>
      <c r="C53" s="205"/>
      <c r="D53" s="205"/>
      <c r="E53" s="82"/>
      <c r="F53" s="86" t="s">
        <v>91</v>
      </c>
      <c r="G53" s="87">
        <v>5.5500000000000001E-2</v>
      </c>
      <c r="H53" s="114"/>
      <c r="I53" s="22"/>
    </row>
    <row r="54" spans="2:12" ht="15" customHeight="1" x14ac:dyDescent="0.25">
      <c r="B54" s="76"/>
      <c r="C54" s="22"/>
      <c r="D54" s="22"/>
      <c r="E54" s="78" t="s">
        <v>58</v>
      </c>
      <c r="F54" s="78" t="s">
        <v>59</v>
      </c>
      <c r="G54" s="79" t="s">
        <v>60</v>
      </c>
      <c r="H54" s="114"/>
      <c r="I54" s="22"/>
      <c r="J54" s="28"/>
    </row>
    <row r="55" spans="2:12" ht="15" customHeight="1" x14ac:dyDescent="0.25">
      <c r="B55" s="44" t="s">
        <v>27</v>
      </c>
      <c r="C55" s="162" t="s">
        <v>92</v>
      </c>
      <c r="D55" s="162"/>
      <c r="E55" s="63">
        <f>G50</f>
        <v>0</v>
      </c>
      <c r="F55" s="132"/>
      <c r="G55" s="57">
        <f>ROUND($E55*$F$55,2)</f>
        <v>0</v>
      </c>
      <c r="H55" s="117"/>
      <c r="I55" s="25"/>
      <c r="K55" s="77"/>
    </row>
    <row r="56" spans="2:12" ht="15" customHeight="1" x14ac:dyDescent="0.25">
      <c r="B56" s="80"/>
      <c r="C56" s="163" t="s">
        <v>93</v>
      </c>
      <c r="D56" s="163"/>
      <c r="E56" s="84">
        <f>G32</f>
        <v>0</v>
      </c>
      <c r="F56" s="135"/>
      <c r="G56" s="81">
        <f>ROUND($E$56*$F$56,2)</f>
        <v>0</v>
      </c>
      <c r="H56" s="117"/>
      <c r="I56" s="25"/>
      <c r="K56" s="102"/>
    </row>
    <row r="57" spans="2:12" ht="15" customHeight="1" x14ac:dyDescent="0.25">
      <c r="B57" s="44" t="s">
        <v>30</v>
      </c>
      <c r="C57" s="162" t="s">
        <v>94</v>
      </c>
      <c r="D57" s="162"/>
      <c r="E57" s="63">
        <f>G41</f>
        <v>0</v>
      </c>
      <c r="F57" s="132"/>
      <c r="G57" s="57">
        <f>ROUND($E$57*$F$57,2)</f>
        <v>0</v>
      </c>
      <c r="H57" s="117"/>
      <c r="I57" s="25"/>
      <c r="J57" s="28"/>
      <c r="K57" s="77"/>
      <c r="L57" s="77"/>
    </row>
    <row r="58" spans="2:12" ht="15" customHeight="1" x14ac:dyDescent="0.25">
      <c r="B58" s="164" t="s">
        <v>95</v>
      </c>
      <c r="C58" s="165"/>
      <c r="D58" s="165"/>
      <c r="E58" s="165"/>
      <c r="F58" s="165"/>
      <c r="G58" s="88">
        <f>G55+G57</f>
        <v>0</v>
      </c>
      <c r="H58" s="117"/>
      <c r="I58" s="25"/>
      <c r="J58" s="28"/>
      <c r="K58" s="102"/>
    </row>
    <row r="59" spans="2:12" ht="15" customHeight="1" x14ac:dyDescent="0.25">
      <c r="B59" s="204" t="s">
        <v>96</v>
      </c>
      <c r="C59" s="205"/>
      <c r="D59" s="205"/>
      <c r="E59" s="82"/>
      <c r="F59" s="86" t="s">
        <v>91</v>
      </c>
      <c r="G59" s="87">
        <v>5.5500000000000001E-2</v>
      </c>
      <c r="H59" s="117"/>
      <c r="I59" s="25"/>
      <c r="J59" s="28"/>
      <c r="K59" s="77"/>
    </row>
    <row r="60" spans="2:12" ht="15" customHeight="1" x14ac:dyDescent="0.25">
      <c r="B60" s="44"/>
      <c r="E60" s="78" t="s">
        <v>58</v>
      </c>
      <c r="F60" s="78" t="s">
        <v>59</v>
      </c>
      <c r="G60" s="79" t="s">
        <v>60</v>
      </c>
      <c r="H60" s="117"/>
      <c r="I60" s="25"/>
      <c r="J60" s="28"/>
      <c r="K60" s="77"/>
    </row>
    <row r="61" spans="2:12" ht="15" customHeight="1" x14ac:dyDescent="0.25">
      <c r="B61" s="44" t="s">
        <v>27</v>
      </c>
      <c r="C61" s="162" t="s">
        <v>97</v>
      </c>
      <c r="D61" s="162"/>
      <c r="E61" s="84">
        <f>(G50)</f>
        <v>0</v>
      </c>
      <c r="F61" s="132">
        <v>0.08</v>
      </c>
      <c r="G61" s="57">
        <f>ROUND($E61*$F$61,2)</f>
        <v>0</v>
      </c>
      <c r="H61" s="117"/>
      <c r="I61" s="25"/>
      <c r="J61" s="28"/>
    </row>
    <row r="62" spans="2:12" ht="15" customHeight="1" x14ac:dyDescent="0.25">
      <c r="B62" s="44" t="s">
        <v>30</v>
      </c>
      <c r="C62" s="162" t="s">
        <v>98</v>
      </c>
      <c r="D62" s="162"/>
      <c r="E62" s="84">
        <f>E61/12</f>
        <v>0</v>
      </c>
      <c r="F62" s="132">
        <v>0.08</v>
      </c>
      <c r="G62" s="57">
        <f>ROUND($E62*$F$62,2)</f>
        <v>0</v>
      </c>
      <c r="H62" s="117"/>
      <c r="I62" s="25"/>
      <c r="J62" s="28"/>
    </row>
    <row r="63" spans="2:12" ht="15" customHeight="1" x14ac:dyDescent="0.25">
      <c r="B63" s="164" t="s">
        <v>99</v>
      </c>
      <c r="C63" s="165"/>
      <c r="D63" s="165"/>
      <c r="E63" s="165"/>
      <c r="F63" s="165"/>
      <c r="G63" s="85">
        <f>SUM(G61:G62)</f>
        <v>0</v>
      </c>
      <c r="H63" s="117"/>
      <c r="I63" s="25"/>
    </row>
    <row r="64" spans="2:12" ht="15" customHeight="1" thickBot="1" x14ac:dyDescent="0.3">
      <c r="B64" s="207" t="s">
        <v>100</v>
      </c>
      <c r="C64" s="208"/>
      <c r="D64" s="208"/>
      <c r="E64" s="208"/>
      <c r="F64" s="208"/>
      <c r="G64" s="54">
        <f>SUM(G58,G63)</f>
        <v>0</v>
      </c>
      <c r="H64" s="116"/>
      <c r="I64" s="24"/>
    </row>
    <row r="65" spans="2:10" ht="9.9499999999999993" customHeight="1" thickBot="1" x14ac:dyDescent="0.3"/>
    <row r="66" spans="2:10" ht="30" customHeight="1" x14ac:dyDescent="0.25">
      <c r="B66" s="168" t="s">
        <v>101</v>
      </c>
      <c r="C66" s="169"/>
      <c r="D66" s="169"/>
      <c r="E66" s="169"/>
      <c r="F66" s="169"/>
      <c r="G66" s="170"/>
      <c r="H66" s="114"/>
      <c r="I66" s="22"/>
    </row>
    <row r="67" spans="2:10" ht="15" customHeight="1" x14ac:dyDescent="0.25">
      <c r="B67" s="44" t="s">
        <v>27</v>
      </c>
      <c r="C67" s="17" t="s">
        <v>102</v>
      </c>
      <c r="D67" s="17"/>
      <c r="E67" s="63">
        <f>$G$50</f>
        <v>0</v>
      </c>
      <c r="F67" s="55">
        <f>1/12</f>
        <v>8.3333333333333329E-2</v>
      </c>
      <c r="G67" s="57">
        <f>ROUND($E67*$F67,2)</f>
        <v>0</v>
      </c>
      <c r="H67" s="117"/>
      <c r="I67" s="25"/>
    </row>
    <row r="68" spans="2:10" ht="15" customHeight="1" x14ac:dyDescent="0.25">
      <c r="B68" s="91"/>
      <c r="C68" s="92"/>
      <c r="D68" s="92"/>
      <c r="E68" s="93"/>
      <c r="F68" s="94" t="s">
        <v>103</v>
      </c>
      <c r="G68" s="101">
        <v>5.96</v>
      </c>
      <c r="H68" s="117"/>
      <c r="I68" s="25"/>
    </row>
    <row r="69" spans="2:10" ht="15" customHeight="1" x14ac:dyDescent="0.25">
      <c r="B69" s="44" t="s">
        <v>30</v>
      </c>
      <c r="C69" s="17" t="s">
        <v>104</v>
      </c>
      <c r="D69" s="17"/>
      <c r="E69" s="63">
        <f>$G$50</f>
        <v>0</v>
      </c>
      <c r="F69" s="55">
        <f>G68/360</f>
        <v>1.6555555555555556E-2</v>
      </c>
      <c r="G69" s="57">
        <f>ROUND($E69*$F69,2)</f>
        <v>0</v>
      </c>
      <c r="H69" s="117"/>
      <c r="I69" s="25"/>
      <c r="J69" s="28"/>
    </row>
    <row r="70" spans="2:10" ht="15" customHeight="1" x14ac:dyDescent="0.25">
      <c r="B70" s="91"/>
      <c r="C70" s="92"/>
      <c r="D70" s="92"/>
      <c r="E70" s="93"/>
      <c r="F70" s="94" t="s">
        <v>105</v>
      </c>
      <c r="G70" s="87">
        <v>1.4999999999999999E-2</v>
      </c>
      <c r="H70" s="117"/>
      <c r="I70" s="25"/>
      <c r="J70" s="28"/>
    </row>
    <row r="71" spans="2:10" ht="15" customHeight="1" x14ac:dyDescent="0.25">
      <c r="B71" s="91"/>
      <c r="C71" s="92"/>
      <c r="D71" s="92"/>
      <c r="E71" s="93"/>
      <c r="F71" s="94" t="s">
        <v>103</v>
      </c>
      <c r="G71" s="95">
        <v>5</v>
      </c>
      <c r="H71" s="117"/>
      <c r="I71" s="25"/>
    </row>
    <row r="72" spans="2:10" ht="15" customHeight="1" x14ac:dyDescent="0.25">
      <c r="B72" s="44" t="s">
        <v>33</v>
      </c>
      <c r="C72" s="17" t="s">
        <v>106</v>
      </c>
      <c r="D72" s="17"/>
      <c r="E72" s="63">
        <f>$G$50</f>
        <v>0</v>
      </c>
      <c r="F72" s="55">
        <f>G71/360*G70</f>
        <v>2.0833333333333332E-4</v>
      </c>
      <c r="G72" s="57">
        <f>ROUND($E72*$F72,2)</f>
        <v>0</v>
      </c>
      <c r="H72" s="117"/>
      <c r="I72" s="25"/>
    </row>
    <row r="73" spans="2:10" ht="15" customHeight="1" x14ac:dyDescent="0.25">
      <c r="B73" s="91"/>
      <c r="C73" s="92"/>
      <c r="D73" s="92"/>
      <c r="E73" s="93"/>
      <c r="F73" s="94" t="s">
        <v>105</v>
      </c>
      <c r="G73" s="87">
        <v>0.08</v>
      </c>
      <c r="H73" s="117"/>
      <c r="I73" s="25"/>
    </row>
    <row r="74" spans="2:10" ht="15" customHeight="1" x14ac:dyDescent="0.25">
      <c r="B74" s="91"/>
      <c r="C74" s="92"/>
      <c r="D74" s="92"/>
      <c r="E74" s="93"/>
      <c r="F74" s="94" t="s">
        <v>103</v>
      </c>
      <c r="G74" s="95">
        <v>15</v>
      </c>
      <c r="H74" s="117"/>
      <c r="I74" s="25"/>
    </row>
    <row r="75" spans="2:10" ht="15" customHeight="1" x14ac:dyDescent="0.25">
      <c r="B75" s="44" t="s">
        <v>35</v>
      </c>
      <c r="C75" s="17" t="s">
        <v>107</v>
      </c>
      <c r="D75" s="17"/>
      <c r="E75" s="63">
        <f>$G$50</f>
        <v>0</v>
      </c>
      <c r="F75" s="55">
        <f>G74/360*G73</f>
        <v>3.3333333333333331E-3</v>
      </c>
      <c r="G75" s="57">
        <f t="shared" ref="G75:G78" si="1">ROUND($E75*$F75,2)</f>
        <v>0</v>
      </c>
      <c r="H75" s="117"/>
      <c r="I75" s="25"/>
    </row>
    <row r="76" spans="2:10" ht="15" customHeight="1" x14ac:dyDescent="0.25">
      <c r="B76" s="91"/>
      <c r="C76" s="92"/>
      <c r="D76" s="92"/>
      <c r="E76" s="93"/>
      <c r="F76" s="94" t="s">
        <v>105</v>
      </c>
      <c r="G76" s="87">
        <v>0.02</v>
      </c>
      <c r="H76" s="117"/>
      <c r="I76" s="25"/>
    </row>
    <row r="77" spans="2:10" ht="15" customHeight="1" x14ac:dyDescent="0.25">
      <c r="B77" s="91"/>
      <c r="C77" s="92"/>
      <c r="D77" s="92"/>
      <c r="E77" s="93"/>
      <c r="F77" s="94" t="s">
        <v>103</v>
      </c>
      <c r="G77" s="95">
        <v>120</v>
      </c>
      <c r="H77" s="117"/>
      <c r="I77" s="25"/>
    </row>
    <row r="78" spans="2:10" ht="15" customHeight="1" x14ac:dyDescent="0.25">
      <c r="B78" s="44" t="s">
        <v>50</v>
      </c>
      <c r="C78" s="17" t="s">
        <v>108</v>
      </c>
      <c r="D78" s="17"/>
      <c r="E78" s="63">
        <f>$G$50</f>
        <v>0</v>
      </c>
      <c r="F78" s="55">
        <f>G77/360*G76</f>
        <v>6.6666666666666662E-3</v>
      </c>
      <c r="G78" s="57">
        <f t="shared" si="1"/>
        <v>0</v>
      </c>
      <c r="H78" s="117"/>
      <c r="I78" s="25"/>
    </row>
    <row r="79" spans="2:10" ht="15" customHeight="1" thickBot="1" x14ac:dyDescent="0.3">
      <c r="B79" s="207" t="s">
        <v>109</v>
      </c>
      <c r="C79" s="208"/>
      <c r="D79" s="208"/>
      <c r="E79" s="208"/>
      <c r="F79" s="208"/>
      <c r="G79" s="54">
        <f>G67+G69+G72+G75+G78</f>
        <v>0</v>
      </c>
      <c r="H79" s="116"/>
      <c r="I79" s="24"/>
    </row>
    <row r="80" spans="2:10" ht="9.9499999999999993" customHeight="1" thickBot="1" x14ac:dyDescent="0.3"/>
    <row r="81" spans="2:11" ht="30" customHeight="1" x14ac:dyDescent="0.25">
      <c r="B81" s="168" t="s">
        <v>110</v>
      </c>
      <c r="C81" s="169"/>
      <c r="D81" s="169"/>
      <c r="E81" s="169"/>
      <c r="F81" s="169"/>
      <c r="G81" s="170"/>
      <c r="H81" s="114"/>
      <c r="I81" s="22"/>
    </row>
    <row r="82" spans="2:11" ht="15" customHeight="1" x14ac:dyDescent="0.25">
      <c r="B82" s="44" t="s">
        <v>27</v>
      </c>
      <c r="C82" s="212" t="s">
        <v>129</v>
      </c>
      <c r="D82" s="212"/>
      <c r="E82" s="212"/>
      <c r="F82" s="17"/>
      <c r="G82" s="57">
        <f>Uniforme!D27</f>
        <v>0</v>
      </c>
      <c r="H82" s="115"/>
      <c r="I82" s="23"/>
    </row>
    <row r="83" spans="2:11" ht="15" customHeight="1" x14ac:dyDescent="0.25">
      <c r="B83" s="44" t="s">
        <v>30</v>
      </c>
      <c r="C83" s="17" t="s">
        <v>112</v>
      </c>
      <c r="D83" s="17"/>
      <c r="E83" s="17"/>
      <c r="F83" s="17"/>
      <c r="G83" s="57">
        <f>'Equipamentos Permanentes'!H7</f>
        <v>0</v>
      </c>
      <c r="H83" s="115"/>
      <c r="I83" s="23"/>
    </row>
    <row r="84" spans="2:11" ht="15" customHeight="1" thickBot="1" x14ac:dyDescent="0.3">
      <c r="B84" s="207" t="s">
        <v>113</v>
      </c>
      <c r="C84" s="208"/>
      <c r="D84" s="208"/>
      <c r="E84" s="208"/>
      <c r="F84" s="208"/>
      <c r="G84" s="54">
        <f>IF(G24="","",SUM(G82:G83))</f>
        <v>0</v>
      </c>
      <c r="H84" s="116"/>
      <c r="I84" s="103"/>
      <c r="K84" s="103"/>
    </row>
    <row r="85" spans="2:11" ht="9.9499999999999993" customHeight="1" thickBot="1" x14ac:dyDescent="0.3">
      <c r="B85" s="20"/>
      <c r="C85" s="20"/>
      <c r="D85" s="20"/>
      <c r="E85" s="20"/>
      <c r="F85" s="20"/>
      <c r="G85" s="24"/>
      <c r="H85" s="116"/>
      <c r="I85" s="24"/>
    </row>
    <row r="86" spans="2:11" ht="15" customHeight="1" thickBot="1" x14ac:dyDescent="0.3">
      <c r="B86" s="166" t="s">
        <v>114</v>
      </c>
      <c r="C86" s="167"/>
      <c r="D86" s="167"/>
      <c r="E86" s="167"/>
      <c r="F86" s="167"/>
      <c r="G86" s="90">
        <f>G50+G64+G79+G84</f>
        <v>0</v>
      </c>
      <c r="H86" s="116"/>
      <c r="I86" s="24"/>
      <c r="J86" s="103"/>
    </row>
    <row r="87" spans="2:11" ht="9.9499999999999993" customHeight="1" thickBot="1" x14ac:dyDescent="0.3"/>
    <row r="88" spans="2:11" ht="30" customHeight="1" x14ac:dyDescent="0.25">
      <c r="B88" s="168" t="s">
        <v>115</v>
      </c>
      <c r="C88" s="169"/>
      <c r="D88" s="169"/>
      <c r="E88" s="169"/>
      <c r="F88" s="169"/>
      <c r="G88" s="170"/>
      <c r="H88" s="114"/>
      <c r="I88" s="22"/>
    </row>
    <row r="89" spans="2:11" ht="15" customHeight="1" x14ac:dyDescent="0.25">
      <c r="B89" s="96"/>
      <c r="C89" s="97"/>
      <c r="D89" s="97"/>
      <c r="E89" s="97" t="s">
        <v>58</v>
      </c>
      <c r="F89" s="97" t="s">
        <v>59</v>
      </c>
      <c r="G89" s="98" t="s">
        <v>60</v>
      </c>
      <c r="H89" s="114"/>
      <c r="I89" s="22"/>
    </row>
    <row r="90" spans="2:11" ht="15" customHeight="1" x14ac:dyDescent="0.2">
      <c r="B90" s="44" t="s">
        <v>27</v>
      </c>
      <c r="C90" s="16" t="s">
        <v>116</v>
      </c>
      <c r="D90" s="16"/>
      <c r="E90" s="100">
        <f>G86</f>
        <v>0</v>
      </c>
      <c r="F90" s="132"/>
      <c r="G90" s="57">
        <f>ROUND(E90*F90,2)</f>
        <v>0</v>
      </c>
      <c r="H90" s="117"/>
      <c r="I90" s="25"/>
    </row>
    <row r="91" spans="2:11" ht="15" customHeight="1" x14ac:dyDescent="0.2">
      <c r="B91" s="44" t="s">
        <v>30</v>
      </c>
      <c r="C91" s="16" t="s">
        <v>117</v>
      </c>
      <c r="D91" s="16"/>
      <c r="E91" s="100">
        <f>E90+G90</f>
        <v>0</v>
      </c>
      <c r="F91" s="132"/>
      <c r="G91" s="57">
        <f>ROUND(E91*F91,2)</f>
        <v>0</v>
      </c>
      <c r="H91" s="117"/>
      <c r="I91" s="25"/>
    </row>
    <row r="92" spans="2:11" ht="15" customHeight="1" x14ac:dyDescent="0.2">
      <c r="B92" s="44" t="s">
        <v>33</v>
      </c>
      <c r="C92" s="16" t="s">
        <v>118</v>
      </c>
      <c r="D92" s="16"/>
      <c r="E92" s="100">
        <f>($E$91+$G$91)/(1-SUM($F$92:$F$94))</f>
        <v>0</v>
      </c>
      <c r="F92" s="132"/>
      <c r="G92" s="57">
        <f>ROUND(E92*F92,2)</f>
        <v>0</v>
      </c>
      <c r="H92" s="117"/>
      <c r="I92" s="25"/>
    </row>
    <row r="93" spans="2:11" ht="15" customHeight="1" x14ac:dyDescent="0.2">
      <c r="B93" s="44" t="s">
        <v>35</v>
      </c>
      <c r="C93" s="17" t="s">
        <v>119</v>
      </c>
      <c r="D93" s="17"/>
      <c r="E93" s="100">
        <f>($E$91+$G$91)/(1-SUM($F$92:$F$94))</f>
        <v>0</v>
      </c>
      <c r="F93" s="132"/>
      <c r="G93" s="57">
        <f>ROUND(E93*F93,2)</f>
        <v>0</v>
      </c>
      <c r="H93" s="117"/>
      <c r="I93" s="25"/>
    </row>
    <row r="94" spans="2:11" ht="15" customHeight="1" x14ac:dyDescent="0.2">
      <c r="B94" s="44" t="s">
        <v>50</v>
      </c>
      <c r="C94" s="17" t="s">
        <v>120</v>
      </c>
      <c r="D94" s="17"/>
      <c r="E94" s="100">
        <f>($E$91+$G$91)/(1-SUM($F$92:$F$94))</f>
        <v>0</v>
      </c>
      <c r="F94" s="132"/>
      <c r="G94" s="57">
        <f>ROUND(E94*F94,2)</f>
        <v>0</v>
      </c>
      <c r="H94" s="117"/>
      <c r="I94" s="25"/>
    </row>
    <row r="95" spans="2:11" ht="15" customHeight="1" thickBot="1" x14ac:dyDescent="0.3">
      <c r="B95" s="207" t="s">
        <v>121</v>
      </c>
      <c r="C95" s="208" t="s">
        <v>121</v>
      </c>
      <c r="D95" s="208"/>
      <c r="E95" s="208"/>
      <c r="F95" s="208"/>
      <c r="G95" s="54">
        <f>SUM(G90:G94)</f>
        <v>0</v>
      </c>
      <c r="H95" s="116"/>
      <c r="I95" s="24"/>
    </row>
    <row r="96" spans="2:11" ht="9.9499999999999993" customHeight="1" x14ac:dyDescent="0.25"/>
    <row r="97" spans="2:9" ht="14.25" customHeight="1" x14ac:dyDescent="0.25">
      <c r="B97" s="210" t="s">
        <v>122</v>
      </c>
      <c r="C97" s="210"/>
      <c r="D97" s="210"/>
      <c r="E97" s="210"/>
      <c r="F97" s="210"/>
      <c r="G97" s="65">
        <f>G86+G95</f>
        <v>0</v>
      </c>
      <c r="H97" s="116"/>
      <c r="I97" s="24"/>
    </row>
    <row r="99" spans="2:9" ht="14.25" customHeight="1" x14ac:dyDescent="0.25">
      <c r="B99" s="211" t="s">
        <v>123</v>
      </c>
      <c r="C99" s="211"/>
      <c r="D99" s="211"/>
      <c r="E99" s="211"/>
      <c r="F99" s="211"/>
      <c r="G99" s="66">
        <f>G97*G11</f>
        <v>0</v>
      </c>
      <c r="H99" s="116"/>
      <c r="I99" s="24"/>
    </row>
    <row r="100" spans="2:9" ht="14.25" customHeight="1" x14ac:dyDescent="0.25">
      <c r="C100" s="19"/>
      <c r="D100" s="19"/>
      <c r="E100" s="26"/>
      <c r="F100" s="26"/>
      <c r="G100" s="27"/>
      <c r="H100" s="118"/>
      <c r="I100" s="27"/>
    </row>
    <row r="101" spans="2:9" ht="14.25" customHeight="1" x14ac:dyDescent="0.25">
      <c r="B101" s="209" t="s">
        <v>124</v>
      </c>
      <c r="C101" s="209"/>
      <c r="D101" s="209"/>
      <c r="E101" s="209"/>
      <c r="F101" s="99" t="e">
        <f>G97/G24</f>
        <v>#DIV/0!</v>
      </c>
      <c r="G101" s="67" t="e">
        <f>IF(F101&lt;=2.7,"OK","REAVALIAR")</f>
        <v>#DIV/0!</v>
      </c>
    </row>
  </sheetData>
  <sheetProtection algorithmName="SHA-512" hashValue="dlzQqNdtNvrMwKMbebwepQDCJVUQN84pR8RoS51PvRKRP4vK329INpUwIXBlT0rBOL1o+uu7Df47LlMXX51Zrw==" saltValue="JgbowgygWuTi9erGLWMsrA==" spinCount="100000" sheet="1" objects="1" scenarios="1"/>
  <mergeCells count="76">
    <mergeCell ref="B99:F99"/>
    <mergeCell ref="B101:E101"/>
    <mergeCell ref="C82:E82"/>
    <mergeCell ref="B84:F84"/>
    <mergeCell ref="B86:F86"/>
    <mergeCell ref="B88:G88"/>
    <mergeCell ref="B95:F95"/>
    <mergeCell ref="B97:F97"/>
    <mergeCell ref="B81:G81"/>
    <mergeCell ref="C55:D55"/>
    <mergeCell ref="C56:D56"/>
    <mergeCell ref="C57:D57"/>
    <mergeCell ref="B58:F58"/>
    <mergeCell ref="B59:D59"/>
    <mergeCell ref="C61:D61"/>
    <mergeCell ref="C62:D62"/>
    <mergeCell ref="B63:F63"/>
    <mergeCell ref="B64:F64"/>
    <mergeCell ref="B66:G66"/>
    <mergeCell ref="B79:F79"/>
    <mergeCell ref="B53:D53"/>
    <mergeCell ref="C40:D40"/>
    <mergeCell ref="C41:D41"/>
    <mergeCell ref="B42:D42"/>
    <mergeCell ref="B43:D43"/>
    <mergeCell ref="B44:D44"/>
    <mergeCell ref="C45:D45"/>
    <mergeCell ref="C46:D46"/>
    <mergeCell ref="B47:D47"/>
    <mergeCell ref="B48:F48"/>
    <mergeCell ref="B50:F50"/>
    <mergeCell ref="B52:G52"/>
    <mergeCell ref="B30:D30"/>
    <mergeCell ref="B32:D32"/>
    <mergeCell ref="B33:D33"/>
    <mergeCell ref="C34:D34"/>
    <mergeCell ref="E34:E41"/>
    <mergeCell ref="C35:D35"/>
    <mergeCell ref="C36:D36"/>
    <mergeCell ref="C37:D37"/>
    <mergeCell ref="C38:D38"/>
    <mergeCell ref="C39:D39"/>
    <mergeCell ref="C28:D28"/>
    <mergeCell ref="E28:E29"/>
    <mergeCell ref="C29:D29"/>
    <mergeCell ref="C16:D16"/>
    <mergeCell ref="E16:G16"/>
    <mergeCell ref="C17:D17"/>
    <mergeCell ref="E17:G17"/>
    <mergeCell ref="E18:G18"/>
    <mergeCell ref="B20:G20"/>
    <mergeCell ref="B22:G22"/>
    <mergeCell ref="C23:E23"/>
    <mergeCell ref="B24:F24"/>
    <mergeCell ref="B26:G26"/>
    <mergeCell ref="B27:D27"/>
    <mergeCell ref="C15:D15"/>
    <mergeCell ref="E15:G15"/>
    <mergeCell ref="C6:E6"/>
    <mergeCell ref="F6:G6"/>
    <mergeCell ref="C7:E7"/>
    <mergeCell ref="F7:G7"/>
    <mergeCell ref="B9:G9"/>
    <mergeCell ref="B10:D10"/>
    <mergeCell ref="E10:F10"/>
    <mergeCell ref="E11:F11"/>
    <mergeCell ref="B13:D13"/>
    <mergeCell ref="E13:G13"/>
    <mergeCell ref="C14:D14"/>
    <mergeCell ref="E14:G14"/>
    <mergeCell ref="B1:G1"/>
    <mergeCell ref="B3:G3"/>
    <mergeCell ref="C4:E4"/>
    <mergeCell ref="F4:G4"/>
    <mergeCell ref="C5:E5"/>
    <mergeCell ref="F5:G5"/>
  </mergeCells>
  <dataValidations count="4">
    <dataValidation type="list" allowBlank="1" showInputMessage="1" showErrorMessage="1" sqref="E18:G18">
      <formula1>$J$3:$J$4</formula1>
    </dataValidation>
    <dataValidation operator="lessThanOrEqual" showInputMessage="1" errorTitle="Valor inválido" error="Máximo aceito = 5%" sqref="F90:F91"/>
    <dataValidation type="decimal" allowBlank="1" showInputMessage="1" showErrorMessage="1" errorTitle="Valor inválido" error="Mínimo aceito = 2%_x000a_Máximo aceito = 5%" sqref="F94">
      <formula1>0.02</formula1>
      <formula2>0.05</formula2>
    </dataValidation>
    <dataValidation type="decimal" operator="lessThanOrEqual" allowBlank="1" showInputMessage="1" showErrorMessage="1" errorTitle="Valor inválido" error="Máximo aceito = 6%" sqref="F39">
      <formula1>0.06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>
    <oddHeader>&amp;CPLANEJAMENTO DE CONTRATAÇÃO DOS SERVIÇOS DE APOIO ADMINISTRATIVO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101"/>
  <sheetViews>
    <sheetView showGridLines="0" topLeftCell="A52" zoomScaleNormal="100" workbookViewId="0">
      <selection activeCell="J77" sqref="J77"/>
    </sheetView>
  </sheetViews>
  <sheetFormatPr defaultRowHeight="14.25" customHeight="1" x14ac:dyDescent="0.25"/>
  <cols>
    <col min="1" max="1" width="5.7109375" style="16" customWidth="1"/>
    <col min="2" max="2" width="5.7109375" style="15" customWidth="1"/>
    <col min="3" max="3" width="24.42578125" style="15" customWidth="1"/>
    <col min="4" max="4" width="40.7109375" style="15" customWidth="1"/>
    <col min="5" max="6" width="12.7109375" style="15" customWidth="1"/>
    <col min="7" max="7" width="14.28515625" style="15" customWidth="1"/>
    <col min="8" max="8" width="5.7109375" style="111" customWidth="1"/>
    <col min="9" max="9" width="5.7109375" style="15" customWidth="1"/>
    <col min="10" max="10" width="17.42578125" style="16" customWidth="1"/>
    <col min="11" max="12" width="12.140625" style="16" bestFit="1" customWidth="1"/>
    <col min="13" max="16384" width="9.140625" style="16"/>
  </cols>
  <sheetData>
    <row r="1" spans="2:10" s="15" customFormat="1" ht="30" customHeight="1" thickBot="1" x14ac:dyDescent="0.3">
      <c r="B1" s="193" t="s">
        <v>22</v>
      </c>
      <c r="C1" s="194"/>
      <c r="D1" s="194"/>
      <c r="E1" s="194"/>
      <c r="F1" s="194"/>
      <c r="G1" s="195"/>
      <c r="H1" s="111"/>
      <c r="J1" s="121" t="s">
        <v>125</v>
      </c>
    </row>
    <row r="2" spans="2:10" ht="9.9499999999999993" customHeight="1" thickBot="1" x14ac:dyDescent="0.3">
      <c r="J2" s="130"/>
    </row>
    <row r="3" spans="2:10" ht="30" customHeight="1" thickBot="1" x14ac:dyDescent="0.3">
      <c r="B3" s="190" t="s">
        <v>25</v>
      </c>
      <c r="C3" s="191"/>
      <c r="D3" s="191"/>
      <c r="E3" s="191"/>
      <c r="F3" s="191"/>
      <c r="G3" s="192"/>
      <c r="J3" s="128" t="s">
        <v>24</v>
      </c>
    </row>
    <row r="4" spans="2:10" ht="19.5" customHeight="1" thickBot="1" x14ac:dyDescent="0.3">
      <c r="B4" s="44" t="s">
        <v>27</v>
      </c>
      <c r="C4" s="172" t="s">
        <v>28</v>
      </c>
      <c r="D4" s="172"/>
      <c r="E4" s="172"/>
      <c r="F4" s="196" t="s">
        <v>29</v>
      </c>
      <c r="G4" s="197"/>
      <c r="J4" s="129" t="s">
        <v>26</v>
      </c>
    </row>
    <row r="5" spans="2:10" ht="15" customHeight="1" x14ac:dyDescent="0.25">
      <c r="B5" s="44" t="s">
        <v>30</v>
      </c>
      <c r="C5" s="162" t="s">
        <v>31</v>
      </c>
      <c r="D5" s="162"/>
      <c r="E5" s="162"/>
      <c r="F5" s="198" t="s">
        <v>32</v>
      </c>
      <c r="G5" s="199"/>
    </row>
    <row r="6" spans="2:10" ht="15" customHeight="1" x14ac:dyDescent="0.25">
      <c r="B6" s="44" t="s">
        <v>33</v>
      </c>
      <c r="C6" s="162" t="s">
        <v>34</v>
      </c>
      <c r="D6" s="162"/>
      <c r="E6" s="162"/>
      <c r="F6" s="198">
        <v>2024</v>
      </c>
      <c r="G6" s="199"/>
    </row>
    <row r="7" spans="2:10" ht="15" customHeight="1" thickBot="1" x14ac:dyDescent="0.3">
      <c r="B7" s="21" t="s">
        <v>35</v>
      </c>
      <c r="C7" s="171" t="s">
        <v>36</v>
      </c>
      <c r="D7" s="171"/>
      <c r="E7" s="171"/>
      <c r="F7" s="200">
        <v>30</v>
      </c>
      <c r="G7" s="201"/>
    </row>
    <row r="8" spans="2:10" ht="9.9499999999999993" customHeight="1" thickBot="1" x14ac:dyDescent="0.3"/>
    <row r="9" spans="2:10" ht="30" customHeight="1" x14ac:dyDescent="0.25">
      <c r="B9" s="175" t="s">
        <v>37</v>
      </c>
      <c r="C9" s="176"/>
      <c r="D9" s="176"/>
      <c r="E9" s="176"/>
      <c r="F9" s="176"/>
      <c r="G9" s="177"/>
    </row>
    <row r="10" spans="2:10" s="19" customFormat="1" ht="20.100000000000001" customHeight="1" x14ac:dyDescent="0.25">
      <c r="B10" s="173" t="s">
        <v>38</v>
      </c>
      <c r="C10" s="174"/>
      <c r="D10" s="174"/>
      <c r="E10" s="180" t="s">
        <v>39</v>
      </c>
      <c r="F10" s="180"/>
      <c r="G10" s="53" t="s">
        <v>40</v>
      </c>
      <c r="H10" s="112"/>
      <c r="I10" s="18"/>
      <c r="J10" s="16"/>
    </row>
    <row r="11" spans="2:10" ht="15" customHeight="1" x14ac:dyDescent="0.25">
      <c r="B11" s="48" t="s">
        <v>27</v>
      </c>
      <c r="C11" s="49" t="s">
        <v>135</v>
      </c>
      <c r="D11" s="49"/>
      <c r="E11" s="189" t="s">
        <v>42</v>
      </c>
      <c r="F11" s="189"/>
      <c r="G11" s="47">
        <v>17</v>
      </c>
      <c r="H11" s="113"/>
      <c r="I11" s="20"/>
    </row>
    <row r="12" spans="2:10" ht="9.9499999999999993" customHeight="1" x14ac:dyDescent="0.25">
      <c r="B12" s="44"/>
      <c r="G12" s="46"/>
      <c r="J12" s="19"/>
    </row>
    <row r="13" spans="2:10" ht="20.100000000000001" customHeight="1" x14ac:dyDescent="0.25">
      <c r="B13" s="173" t="s">
        <v>43</v>
      </c>
      <c r="C13" s="174"/>
      <c r="D13" s="174"/>
      <c r="E13" s="180" t="s">
        <v>44</v>
      </c>
      <c r="F13" s="180"/>
      <c r="G13" s="181"/>
    </row>
    <row r="14" spans="2:10" ht="15" customHeight="1" x14ac:dyDescent="0.25">
      <c r="B14" s="50" t="s">
        <v>27</v>
      </c>
      <c r="C14" s="188" t="s">
        <v>45</v>
      </c>
      <c r="D14" s="188"/>
      <c r="E14" s="186" t="s">
        <v>136</v>
      </c>
      <c r="F14" s="186"/>
      <c r="G14" s="187"/>
    </row>
    <row r="15" spans="2:10" ht="15" customHeight="1" x14ac:dyDescent="0.25">
      <c r="B15" s="50" t="s">
        <v>30</v>
      </c>
      <c r="C15" s="188" t="s">
        <v>47</v>
      </c>
      <c r="D15" s="188"/>
      <c r="E15" s="186" t="s">
        <v>137</v>
      </c>
      <c r="F15" s="186"/>
      <c r="G15" s="187"/>
    </row>
    <row r="16" spans="2:10" ht="15" customHeight="1" x14ac:dyDescent="0.25">
      <c r="B16" s="50" t="s">
        <v>33</v>
      </c>
      <c r="C16" s="188" t="s">
        <v>48</v>
      </c>
      <c r="D16" s="188"/>
      <c r="E16" s="184"/>
      <c r="F16" s="184"/>
      <c r="G16" s="185"/>
    </row>
    <row r="17" spans="2:11" ht="15" customHeight="1" x14ac:dyDescent="0.25">
      <c r="B17" s="50" t="s">
        <v>35</v>
      </c>
      <c r="C17" s="188" t="s">
        <v>49</v>
      </c>
      <c r="D17" s="188"/>
      <c r="E17" s="182">
        <v>45292</v>
      </c>
      <c r="F17" s="182"/>
      <c r="G17" s="183"/>
    </row>
    <row r="18" spans="2:11" ht="15" customHeight="1" thickBot="1" x14ac:dyDescent="0.3">
      <c r="B18" s="51" t="s">
        <v>50</v>
      </c>
      <c r="C18" s="52" t="s">
        <v>51</v>
      </c>
      <c r="D18" s="52"/>
      <c r="E18" s="202" t="s">
        <v>26</v>
      </c>
      <c r="F18" s="202"/>
      <c r="G18" s="203"/>
    </row>
    <row r="19" spans="2:11" ht="9.9499999999999993" customHeight="1" thickBot="1" x14ac:dyDescent="0.3"/>
    <row r="20" spans="2:11" ht="30" customHeight="1" x14ac:dyDescent="0.25">
      <c r="B20" s="175" t="s">
        <v>52</v>
      </c>
      <c r="C20" s="176"/>
      <c r="D20" s="176"/>
      <c r="E20" s="176"/>
      <c r="F20" s="176"/>
      <c r="G20" s="177"/>
    </row>
    <row r="21" spans="2:11" ht="9.9499999999999993" customHeight="1" thickBot="1" x14ac:dyDescent="0.3"/>
    <row r="22" spans="2:11" ht="24.95" customHeight="1" x14ac:dyDescent="0.25">
      <c r="B22" s="168" t="s">
        <v>53</v>
      </c>
      <c r="C22" s="169"/>
      <c r="D22" s="169"/>
      <c r="E22" s="169"/>
      <c r="F22" s="169"/>
      <c r="G22" s="170"/>
      <c r="H22" s="114"/>
      <c r="I22" s="22"/>
      <c r="K22" s="120"/>
    </row>
    <row r="23" spans="2:11" ht="15" customHeight="1" x14ac:dyDescent="0.25">
      <c r="B23" s="44" t="s">
        <v>27</v>
      </c>
      <c r="C23" s="162" t="s">
        <v>54</v>
      </c>
      <c r="D23" s="162"/>
      <c r="E23" s="162"/>
      <c r="F23" s="45"/>
      <c r="G23" s="60">
        <f>E16</f>
        <v>0</v>
      </c>
      <c r="H23" s="115"/>
      <c r="I23" s="23"/>
      <c r="K23"/>
    </row>
    <row r="24" spans="2:11" ht="15" customHeight="1" thickBot="1" x14ac:dyDescent="0.3">
      <c r="B24" s="178" t="s">
        <v>55</v>
      </c>
      <c r="C24" s="179"/>
      <c r="D24" s="179"/>
      <c r="E24" s="179"/>
      <c r="F24" s="179"/>
      <c r="G24" s="64">
        <f>SUM(G23:G23)</f>
        <v>0</v>
      </c>
      <c r="H24" s="116"/>
      <c r="I24" s="24"/>
      <c r="J24"/>
      <c r="K24"/>
    </row>
    <row r="25" spans="2:11" ht="12.75" customHeight="1" thickBot="1" x14ac:dyDescent="0.3">
      <c r="J25"/>
      <c r="K25"/>
    </row>
    <row r="26" spans="2:11" ht="30" customHeight="1" x14ac:dyDescent="0.25">
      <c r="B26" s="168" t="s">
        <v>56</v>
      </c>
      <c r="C26" s="169"/>
      <c r="D26" s="169"/>
      <c r="E26" s="169"/>
      <c r="F26" s="169"/>
      <c r="G26" s="170"/>
      <c r="H26" s="114"/>
      <c r="I26" s="22"/>
      <c r="J26"/>
      <c r="K26" s="120"/>
    </row>
    <row r="27" spans="2:11" ht="15" customHeight="1" x14ac:dyDescent="0.25">
      <c r="B27" s="204" t="s">
        <v>57</v>
      </c>
      <c r="C27" s="205"/>
      <c r="D27" s="205"/>
      <c r="E27" s="82" t="s">
        <v>58</v>
      </c>
      <c r="F27" s="82" t="s">
        <v>59</v>
      </c>
      <c r="G27" s="83" t="s">
        <v>60</v>
      </c>
      <c r="J27"/>
    </row>
    <row r="28" spans="2:11" ht="15" customHeight="1" x14ac:dyDescent="0.25">
      <c r="B28" s="44" t="s">
        <v>27</v>
      </c>
      <c r="C28" s="162" t="s">
        <v>61</v>
      </c>
      <c r="D28" s="162"/>
      <c r="E28" s="161">
        <f>$G$24</f>
        <v>0</v>
      </c>
      <c r="F28" s="55">
        <f>1/12</f>
        <v>8.3333333333333329E-2</v>
      </c>
      <c r="G28" s="60">
        <f>ROUND($E$28*$F28,2)</f>
        <v>0</v>
      </c>
      <c r="H28" s="117"/>
      <c r="I28" s="25"/>
      <c r="J28"/>
    </row>
    <row r="29" spans="2:11" ht="15" customHeight="1" x14ac:dyDescent="0.25">
      <c r="B29" s="44" t="s">
        <v>30</v>
      </c>
      <c r="C29" s="162" t="s">
        <v>62</v>
      </c>
      <c r="D29" s="162"/>
      <c r="E29" s="161"/>
      <c r="F29" s="55">
        <f>1/12+(1/12*1/3)</f>
        <v>0.1111111111111111</v>
      </c>
      <c r="G29" s="60">
        <f>ROUND($E$28*$F29,2)</f>
        <v>0</v>
      </c>
      <c r="H29" s="117"/>
      <c r="I29" s="25"/>
    </row>
    <row r="30" spans="2:11" ht="15" customHeight="1" x14ac:dyDescent="0.25">
      <c r="B30" s="164" t="s">
        <v>63</v>
      </c>
      <c r="C30" s="165"/>
      <c r="D30" s="165"/>
      <c r="E30" s="68">
        <f>E28</f>
        <v>0</v>
      </c>
      <c r="F30" s="69">
        <f>SUM(F28:F29)</f>
        <v>0.19444444444444442</v>
      </c>
      <c r="G30" s="62">
        <f>SUM(G28:G29)</f>
        <v>0</v>
      </c>
      <c r="H30" s="116"/>
      <c r="I30" s="24"/>
    </row>
    <row r="31" spans="2:11" ht="9.9499999999999993" customHeight="1" x14ac:dyDescent="0.25">
      <c r="B31" s="70"/>
      <c r="C31" s="71"/>
      <c r="D31" s="71"/>
      <c r="E31" s="72"/>
      <c r="F31" s="73"/>
      <c r="G31" s="74"/>
      <c r="H31" s="116"/>
      <c r="I31" s="24"/>
    </row>
    <row r="32" spans="2:11" ht="15" customHeight="1" x14ac:dyDescent="0.25">
      <c r="B32" s="164" t="s">
        <v>64</v>
      </c>
      <c r="C32" s="165"/>
      <c r="D32" s="165"/>
      <c r="E32" s="59" t="s">
        <v>65</v>
      </c>
      <c r="F32" s="59" t="s">
        <v>65</v>
      </c>
      <c r="G32" s="62">
        <f>G24+G30</f>
        <v>0</v>
      </c>
      <c r="H32" s="116"/>
      <c r="I32" s="24"/>
    </row>
    <row r="33" spans="2:12" ht="15" customHeight="1" x14ac:dyDescent="0.25">
      <c r="B33" s="204" t="s">
        <v>66</v>
      </c>
      <c r="C33" s="205"/>
      <c r="D33" s="205"/>
      <c r="E33" s="82" t="s">
        <v>58</v>
      </c>
      <c r="F33" s="82" t="s">
        <v>59</v>
      </c>
      <c r="G33" s="83" t="s">
        <v>60</v>
      </c>
    </row>
    <row r="34" spans="2:12" ht="15" customHeight="1" x14ac:dyDescent="0.25">
      <c r="B34" s="44" t="s">
        <v>27</v>
      </c>
      <c r="C34" s="162" t="s">
        <v>67</v>
      </c>
      <c r="D34" s="162"/>
      <c r="E34" s="161">
        <f>$G$32</f>
        <v>0</v>
      </c>
      <c r="F34" s="55">
        <v>0.2</v>
      </c>
      <c r="G34" s="60">
        <f>ROUND($E$34*$F34,2)</f>
        <v>0</v>
      </c>
      <c r="H34" s="117"/>
      <c r="I34" s="25"/>
    </row>
    <row r="35" spans="2:12" ht="15" customHeight="1" x14ac:dyDescent="0.25">
      <c r="B35" s="44" t="s">
        <v>30</v>
      </c>
      <c r="C35" s="162" t="s">
        <v>68</v>
      </c>
      <c r="D35" s="162"/>
      <c r="E35" s="161"/>
      <c r="F35" s="55">
        <v>1.4999999999999999E-2</v>
      </c>
      <c r="G35" s="60">
        <f>ROUND($E$34*$F35,2)</f>
        <v>0</v>
      </c>
      <c r="H35" s="117"/>
      <c r="I35" s="25"/>
    </row>
    <row r="36" spans="2:12" ht="15" customHeight="1" x14ac:dyDescent="0.25">
      <c r="B36" s="44" t="s">
        <v>33</v>
      </c>
      <c r="C36" s="162" t="s">
        <v>69</v>
      </c>
      <c r="D36" s="162"/>
      <c r="E36" s="161"/>
      <c r="F36" s="55">
        <v>0.01</v>
      </c>
      <c r="G36" s="60">
        <f>ROUND($E$34*$F36,2)</f>
        <v>0</v>
      </c>
      <c r="H36" s="117"/>
      <c r="I36" s="25"/>
    </row>
    <row r="37" spans="2:12" ht="15" customHeight="1" x14ac:dyDescent="0.25">
      <c r="B37" s="44" t="s">
        <v>35</v>
      </c>
      <c r="C37" s="162" t="s">
        <v>70</v>
      </c>
      <c r="D37" s="162"/>
      <c r="E37" s="161"/>
      <c r="F37" s="55">
        <v>2E-3</v>
      </c>
      <c r="G37" s="60">
        <f t="shared" ref="G37:G40" si="0">ROUND($E$34*$F37,2)</f>
        <v>0</v>
      </c>
      <c r="H37" s="117"/>
      <c r="I37" s="25"/>
    </row>
    <row r="38" spans="2:12" ht="15" customHeight="1" x14ac:dyDescent="0.25">
      <c r="B38" s="44" t="s">
        <v>50</v>
      </c>
      <c r="C38" s="162" t="s">
        <v>71</v>
      </c>
      <c r="D38" s="162"/>
      <c r="E38" s="161"/>
      <c r="F38" s="55">
        <v>2.5000000000000001E-2</v>
      </c>
      <c r="G38" s="60">
        <f t="shared" si="0"/>
        <v>0</v>
      </c>
      <c r="H38" s="117"/>
      <c r="I38" s="25"/>
    </row>
    <row r="39" spans="2:12" ht="15" customHeight="1" x14ac:dyDescent="0.25">
      <c r="B39" s="44" t="s">
        <v>72</v>
      </c>
      <c r="C39" s="162" t="s">
        <v>73</v>
      </c>
      <c r="D39" s="162"/>
      <c r="E39" s="161"/>
      <c r="F39" s="132"/>
      <c r="G39" s="60">
        <f t="shared" si="0"/>
        <v>0</v>
      </c>
      <c r="H39" s="117"/>
      <c r="I39" s="25"/>
      <c r="J39" s="16" t="s">
        <v>74</v>
      </c>
    </row>
    <row r="40" spans="2:12" ht="15" customHeight="1" x14ac:dyDescent="0.25">
      <c r="B40" s="44" t="s">
        <v>75</v>
      </c>
      <c r="C40" s="162" t="s">
        <v>76</v>
      </c>
      <c r="D40" s="162"/>
      <c r="E40" s="161"/>
      <c r="F40" s="55">
        <v>6.0000000000000001E-3</v>
      </c>
      <c r="G40" s="60">
        <f t="shared" si="0"/>
        <v>0</v>
      </c>
      <c r="H40" s="117"/>
      <c r="I40" s="25"/>
    </row>
    <row r="41" spans="2:12" ht="15" customHeight="1" x14ac:dyDescent="0.25">
      <c r="B41" s="44" t="s">
        <v>77</v>
      </c>
      <c r="C41" s="162" t="s">
        <v>78</v>
      </c>
      <c r="D41" s="162"/>
      <c r="E41" s="161"/>
      <c r="F41" s="55">
        <v>0.08</v>
      </c>
      <c r="G41" s="60">
        <f>ROUND($E$34*$F41,2)</f>
        <v>0</v>
      </c>
      <c r="H41" s="117"/>
      <c r="I41" s="25"/>
    </row>
    <row r="42" spans="2:12" ht="15" customHeight="1" x14ac:dyDescent="0.25">
      <c r="B42" s="164" t="s">
        <v>79</v>
      </c>
      <c r="C42" s="165"/>
      <c r="D42" s="165"/>
      <c r="E42" s="75">
        <f>E34</f>
        <v>0</v>
      </c>
      <c r="F42" s="56">
        <f>SUM(F34:F41)</f>
        <v>0.33800000000000008</v>
      </c>
      <c r="G42" s="61">
        <f>SUM(G34:G41)</f>
        <v>0</v>
      </c>
      <c r="H42" s="116"/>
      <c r="I42" s="24"/>
      <c r="L42" s="77"/>
    </row>
    <row r="43" spans="2:12" ht="15" customHeight="1" x14ac:dyDescent="0.25">
      <c r="B43" s="164" t="s">
        <v>80</v>
      </c>
      <c r="C43" s="165"/>
      <c r="D43" s="165"/>
      <c r="E43" s="75" t="s">
        <v>65</v>
      </c>
      <c r="F43" s="56" t="s">
        <v>65</v>
      </c>
      <c r="G43" s="61">
        <f>G32+G42</f>
        <v>0</v>
      </c>
      <c r="H43" s="116"/>
      <c r="I43" s="24"/>
      <c r="J43" s="77"/>
      <c r="L43" s="77"/>
    </row>
    <row r="44" spans="2:12" ht="15" customHeight="1" x14ac:dyDescent="0.25">
      <c r="B44" s="204" t="s">
        <v>81</v>
      </c>
      <c r="C44" s="205"/>
      <c r="D44" s="205"/>
      <c r="E44" s="82" t="s">
        <v>82</v>
      </c>
      <c r="F44" s="82" t="s">
        <v>83</v>
      </c>
      <c r="G44" s="83" t="s">
        <v>60</v>
      </c>
    </row>
    <row r="45" spans="2:12" ht="15" customHeight="1" x14ac:dyDescent="0.25">
      <c r="B45" s="44" t="s">
        <v>27</v>
      </c>
      <c r="C45" s="162" t="s">
        <v>134</v>
      </c>
      <c r="D45" s="162"/>
      <c r="E45" s="134"/>
      <c r="F45" s="127">
        <v>21</v>
      </c>
      <c r="G45" s="60">
        <f>ROUND($E$45*$F$45,2)</f>
        <v>0</v>
      </c>
      <c r="H45" s="117"/>
      <c r="I45" s="25"/>
    </row>
    <row r="46" spans="2:12" ht="15" customHeight="1" x14ac:dyDescent="0.25">
      <c r="B46" s="44" t="s">
        <v>30</v>
      </c>
      <c r="C46" s="162" t="s">
        <v>85</v>
      </c>
      <c r="D46" s="162"/>
      <c r="E46" s="134"/>
      <c r="F46" s="127">
        <v>21</v>
      </c>
      <c r="G46" s="119">
        <f>ROUND(IF(E46*F46&gt;6%*G24,E46*F46-(6%*G24),0),2)</f>
        <v>0</v>
      </c>
      <c r="H46" s="117"/>
      <c r="I46" s="25"/>
      <c r="J46" s="28"/>
    </row>
    <row r="47" spans="2:12" ht="15" customHeight="1" x14ac:dyDescent="0.25">
      <c r="B47" s="164" t="s">
        <v>86</v>
      </c>
      <c r="C47" s="165"/>
      <c r="D47" s="165"/>
      <c r="E47" s="58"/>
      <c r="F47" s="58"/>
      <c r="G47" s="61">
        <f>SUM(G45:G46)</f>
        <v>0</v>
      </c>
      <c r="H47" s="116"/>
      <c r="I47" s="24"/>
    </row>
    <row r="48" spans="2:12" ht="15" customHeight="1" thickBot="1" x14ac:dyDescent="0.3">
      <c r="B48" s="178" t="s">
        <v>87</v>
      </c>
      <c r="C48" s="179"/>
      <c r="D48" s="179"/>
      <c r="E48" s="179"/>
      <c r="F48" s="179"/>
      <c r="G48" s="64">
        <f>SUM(G30,G42,G47)</f>
        <v>0</v>
      </c>
      <c r="H48" s="116"/>
      <c r="I48" s="24"/>
    </row>
    <row r="49" spans="2:12" ht="9.9499999999999993" customHeight="1" thickBot="1" x14ac:dyDescent="0.3">
      <c r="B49" s="20"/>
      <c r="C49" s="20"/>
      <c r="D49" s="20"/>
      <c r="E49" s="20"/>
      <c r="F49" s="20"/>
      <c r="G49" s="89"/>
      <c r="H49" s="116"/>
      <c r="I49" s="24"/>
    </row>
    <row r="50" spans="2:12" ht="15" customHeight="1" thickBot="1" x14ac:dyDescent="0.3">
      <c r="B50" s="166" t="s">
        <v>88</v>
      </c>
      <c r="C50" s="167"/>
      <c r="D50" s="167"/>
      <c r="E50" s="167"/>
      <c r="F50" s="167"/>
      <c r="G50" s="90">
        <f>G24+G48</f>
        <v>0</v>
      </c>
      <c r="H50" s="116"/>
      <c r="I50" s="24"/>
    </row>
    <row r="51" spans="2:12" ht="9.9499999999999993" customHeight="1" thickBot="1" x14ac:dyDescent="0.3"/>
    <row r="52" spans="2:12" ht="30" customHeight="1" x14ac:dyDescent="0.25">
      <c r="B52" s="168" t="s">
        <v>89</v>
      </c>
      <c r="C52" s="169"/>
      <c r="D52" s="169"/>
      <c r="E52" s="169"/>
      <c r="F52" s="169"/>
      <c r="G52" s="170"/>
      <c r="H52" s="114"/>
      <c r="I52" s="22"/>
    </row>
    <row r="53" spans="2:12" ht="15" customHeight="1" x14ac:dyDescent="0.25">
      <c r="B53" s="204" t="s">
        <v>90</v>
      </c>
      <c r="C53" s="205"/>
      <c r="D53" s="205"/>
      <c r="E53" s="82"/>
      <c r="F53" s="86" t="s">
        <v>91</v>
      </c>
      <c r="G53" s="87">
        <v>5.5500000000000001E-2</v>
      </c>
      <c r="H53" s="114"/>
      <c r="I53" s="22"/>
    </row>
    <row r="54" spans="2:12" ht="15" customHeight="1" x14ac:dyDescent="0.25">
      <c r="B54" s="76"/>
      <c r="C54" s="22"/>
      <c r="D54" s="22"/>
      <c r="E54" s="78" t="s">
        <v>58</v>
      </c>
      <c r="F54" s="78" t="s">
        <v>59</v>
      </c>
      <c r="G54" s="79" t="s">
        <v>60</v>
      </c>
      <c r="H54" s="114"/>
      <c r="I54" s="22"/>
      <c r="J54" s="28"/>
    </row>
    <row r="55" spans="2:12" ht="15" customHeight="1" x14ac:dyDescent="0.25">
      <c r="B55" s="44" t="s">
        <v>27</v>
      </c>
      <c r="C55" s="162" t="s">
        <v>92</v>
      </c>
      <c r="D55" s="162"/>
      <c r="E55" s="63">
        <f>G50</f>
        <v>0</v>
      </c>
      <c r="F55" s="132"/>
      <c r="G55" s="57">
        <f>ROUND($E55*$F$55,2)</f>
        <v>0</v>
      </c>
      <c r="H55" s="117"/>
      <c r="I55" s="25"/>
      <c r="K55" s="77"/>
    </row>
    <row r="56" spans="2:12" ht="15" customHeight="1" x14ac:dyDescent="0.25">
      <c r="B56" s="80"/>
      <c r="C56" s="163" t="s">
        <v>93</v>
      </c>
      <c r="D56" s="163"/>
      <c r="E56" s="84">
        <f>G32</f>
        <v>0</v>
      </c>
      <c r="F56" s="135"/>
      <c r="G56" s="81">
        <f>ROUND($E$56*$F$56,2)</f>
        <v>0</v>
      </c>
      <c r="H56" s="117"/>
      <c r="I56" s="25"/>
      <c r="K56" s="102"/>
    </row>
    <row r="57" spans="2:12" ht="15" customHeight="1" x14ac:dyDescent="0.25">
      <c r="B57" s="44" t="s">
        <v>30</v>
      </c>
      <c r="C57" s="162" t="s">
        <v>94</v>
      </c>
      <c r="D57" s="162"/>
      <c r="E57" s="63">
        <f>G41</f>
        <v>0</v>
      </c>
      <c r="F57" s="132"/>
      <c r="G57" s="57">
        <f>ROUND($E$57*$F$57,2)</f>
        <v>0</v>
      </c>
      <c r="H57" s="117"/>
      <c r="I57" s="25"/>
      <c r="J57" s="28"/>
      <c r="K57" s="77"/>
      <c r="L57" s="77"/>
    </row>
    <row r="58" spans="2:12" ht="15" customHeight="1" x14ac:dyDescent="0.25">
      <c r="B58" s="164" t="s">
        <v>95</v>
      </c>
      <c r="C58" s="165"/>
      <c r="D58" s="165"/>
      <c r="E58" s="165"/>
      <c r="F58" s="165"/>
      <c r="G58" s="88">
        <f>G55+G57</f>
        <v>0</v>
      </c>
      <c r="H58" s="117"/>
      <c r="I58" s="25"/>
      <c r="J58" s="28"/>
      <c r="K58" s="102"/>
    </row>
    <row r="59" spans="2:12" ht="15" customHeight="1" x14ac:dyDescent="0.25">
      <c r="B59" s="204" t="s">
        <v>96</v>
      </c>
      <c r="C59" s="205"/>
      <c r="D59" s="205"/>
      <c r="E59" s="82"/>
      <c r="F59" s="86" t="s">
        <v>91</v>
      </c>
      <c r="G59" s="87">
        <v>5.5500000000000001E-2</v>
      </c>
      <c r="H59" s="117"/>
      <c r="I59" s="25"/>
      <c r="J59" s="28"/>
      <c r="K59" s="77"/>
    </row>
    <row r="60" spans="2:12" ht="15" customHeight="1" x14ac:dyDescent="0.25">
      <c r="B60" s="44"/>
      <c r="E60" s="78" t="s">
        <v>58</v>
      </c>
      <c r="F60" s="78" t="s">
        <v>59</v>
      </c>
      <c r="G60" s="79" t="s">
        <v>60</v>
      </c>
      <c r="H60" s="117"/>
      <c r="I60" s="25"/>
      <c r="J60" s="28"/>
      <c r="K60" s="77"/>
    </row>
    <row r="61" spans="2:12" ht="15" customHeight="1" x14ac:dyDescent="0.25">
      <c r="B61" s="44" t="s">
        <v>27</v>
      </c>
      <c r="C61" s="162" t="s">
        <v>97</v>
      </c>
      <c r="D61" s="162"/>
      <c r="E61" s="84">
        <f>(G50)</f>
        <v>0</v>
      </c>
      <c r="F61" s="132"/>
      <c r="G61" s="57">
        <f>ROUND($E61*$F$61,2)</f>
        <v>0</v>
      </c>
      <c r="H61" s="117"/>
      <c r="I61" s="25"/>
      <c r="J61" s="28"/>
    </row>
    <row r="62" spans="2:12" ht="15" customHeight="1" x14ac:dyDescent="0.25">
      <c r="B62" s="44" t="s">
        <v>30</v>
      </c>
      <c r="C62" s="162" t="s">
        <v>98</v>
      </c>
      <c r="D62" s="162"/>
      <c r="E62" s="84">
        <f>E61/12</f>
        <v>0</v>
      </c>
      <c r="F62" s="132"/>
      <c r="G62" s="57">
        <f>ROUND($E62*$F$62,2)</f>
        <v>0</v>
      </c>
      <c r="H62" s="117"/>
      <c r="I62" s="25"/>
      <c r="J62" s="28"/>
    </row>
    <row r="63" spans="2:12" ht="15" customHeight="1" x14ac:dyDescent="0.25">
      <c r="B63" s="164" t="s">
        <v>99</v>
      </c>
      <c r="C63" s="165"/>
      <c r="D63" s="165"/>
      <c r="E63" s="165"/>
      <c r="F63" s="165"/>
      <c r="G63" s="85">
        <f>SUM(G61:G62)</f>
        <v>0</v>
      </c>
      <c r="H63" s="117"/>
      <c r="I63" s="25"/>
    </row>
    <row r="64" spans="2:12" ht="15" customHeight="1" thickBot="1" x14ac:dyDescent="0.3">
      <c r="B64" s="207" t="s">
        <v>100</v>
      </c>
      <c r="C64" s="208"/>
      <c r="D64" s="208"/>
      <c r="E64" s="208"/>
      <c r="F64" s="208"/>
      <c r="G64" s="54">
        <f>SUM(G58,G63)</f>
        <v>0</v>
      </c>
      <c r="H64" s="116"/>
      <c r="I64" s="24"/>
    </row>
    <row r="65" spans="2:10" ht="9.9499999999999993" customHeight="1" thickBot="1" x14ac:dyDescent="0.3"/>
    <row r="66" spans="2:10" ht="30" customHeight="1" x14ac:dyDescent="0.25">
      <c r="B66" s="168" t="s">
        <v>101</v>
      </c>
      <c r="C66" s="169"/>
      <c r="D66" s="169"/>
      <c r="E66" s="169"/>
      <c r="F66" s="169"/>
      <c r="G66" s="170"/>
      <c r="H66" s="114"/>
      <c r="I66" s="22"/>
    </row>
    <row r="67" spans="2:10" ht="15" customHeight="1" x14ac:dyDescent="0.25">
      <c r="B67" s="44" t="s">
        <v>27</v>
      </c>
      <c r="C67" s="17" t="s">
        <v>102</v>
      </c>
      <c r="D67" s="17"/>
      <c r="E67" s="63">
        <f>$G$50</f>
        <v>0</v>
      </c>
      <c r="F67" s="55">
        <f>1/12</f>
        <v>8.3333333333333329E-2</v>
      </c>
      <c r="G67" s="57">
        <f>ROUND($E67*$F67,2)</f>
        <v>0</v>
      </c>
      <c r="H67" s="117"/>
      <c r="I67" s="25"/>
    </row>
    <row r="68" spans="2:10" ht="15" customHeight="1" x14ac:dyDescent="0.25">
      <c r="B68" s="91"/>
      <c r="C68" s="92"/>
      <c r="D68" s="92"/>
      <c r="E68" s="93"/>
      <c r="F68" s="94" t="s">
        <v>103</v>
      </c>
      <c r="G68" s="101">
        <v>5.96</v>
      </c>
      <c r="H68" s="117"/>
      <c r="I68" s="25"/>
    </row>
    <row r="69" spans="2:10" ht="15" customHeight="1" x14ac:dyDescent="0.25">
      <c r="B69" s="44" t="s">
        <v>30</v>
      </c>
      <c r="C69" s="17" t="s">
        <v>104</v>
      </c>
      <c r="D69" s="17"/>
      <c r="E69" s="63">
        <f>$G$50</f>
        <v>0</v>
      </c>
      <c r="F69" s="55">
        <f>G68/360</f>
        <v>1.6555555555555556E-2</v>
      </c>
      <c r="G69" s="57">
        <f>ROUND($E69*$F69,2)</f>
        <v>0</v>
      </c>
      <c r="H69" s="117"/>
      <c r="I69" s="25"/>
      <c r="J69" s="28"/>
    </row>
    <row r="70" spans="2:10" ht="15" customHeight="1" x14ac:dyDescent="0.25">
      <c r="B70" s="91"/>
      <c r="C70" s="92"/>
      <c r="D70" s="92"/>
      <c r="E70" s="93"/>
      <c r="F70" s="94" t="s">
        <v>105</v>
      </c>
      <c r="G70" s="87">
        <v>1.4999999999999999E-2</v>
      </c>
      <c r="H70" s="117"/>
      <c r="I70" s="25"/>
      <c r="J70" s="28"/>
    </row>
    <row r="71" spans="2:10" ht="15" customHeight="1" x14ac:dyDescent="0.25">
      <c r="B71" s="91"/>
      <c r="C71" s="92"/>
      <c r="D71" s="92"/>
      <c r="E71" s="93"/>
      <c r="F71" s="94" t="s">
        <v>103</v>
      </c>
      <c r="G71" s="95">
        <v>5</v>
      </c>
      <c r="H71" s="117"/>
      <c r="I71" s="25"/>
    </row>
    <row r="72" spans="2:10" ht="15" customHeight="1" x14ac:dyDescent="0.25">
      <c r="B72" s="44" t="s">
        <v>33</v>
      </c>
      <c r="C72" s="17" t="s">
        <v>106</v>
      </c>
      <c r="D72" s="17"/>
      <c r="E72" s="63">
        <f>$G$50</f>
        <v>0</v>
      </c>
      <c r="F72" s="55">
        <f>G71/360*G70</f>
        <v>2.0833333333333332E-4</v>
      </c>
      <c r="G72" s="57">
        <f>ROUND($E72*$F72,2)</f>
        <v>0</v>
      </c>
      <c r="H72" s="117"/>
      <c r="I72" s="25"/>
    </row>
    <row r="73" spans="2:10" ht="15" customHeight="1" x14ac:dyDescent="0.25">
      <c r="B73" s="91"/>
      <c r="C73" s="92"/>
      <c r="D73" s="92"/>
      <c r="E73" s="93"/>
      <c r="F73" s="94" t="s">
        <v>105</v>
      </c>
      <c r="G73" s="87">
        <v>0.08</v>
      </c>
      <c r="H73" s="117"/>
      <c r="I73" s="25"/>
    </row>
    <row r="74" spans="2:10" ht="15" customHeight="1" x14ac:dyDescent="0.25">
      <c r="B74" s="91"/>
      <c r="C74" s="92"/>
      <c r="D74" s="92"/>
      <c r="E74" s="93"/>
      <c r="F74" s="94" t="s">
        <v>103</v>
      </c>
      <c r="G74" s="95">
        <v>15</v>
      </c>
      <c r="H74" s="117"/>
      <c r="I74" s="25"/>
    </row>
    <row r="75" spans="2:10" ht="15" customHeight="1" x14ac:dyDescent="0.25">
      <c r="B75" s="44" t="s">
        <v>35</v>
      </c>
      <c r="C75" s="17" t="s">
        <v>107</v>
      </c>
      <c r="D75" s="17"/>
      <c r="E75" s="63">
        <f>$G$50</f>
        <v>0</v>
      </c>
      <c r="F75" s="55">
        <f>G74/360*G73</f>
        <v>3.3333333333333331E-3</v>
      </c>
      <c r="G75" s="57">
        <f t="shared" ref="G75:G78" si="1">ROUND($E75*$F75,2)</f>
        <v>0</v>
      </c>
      <c r="H75" s="117"/>
      <c r="I75" s="25"/>
    </row>
    <row r="76" spans="2:10" ht="15" customHeight="1" x14ac:dyDescent="0.25">
      <c r="B76" s="91"/>
      <c r="C76" s="92"/>
      <c r="D76" s="92"/>
      <c r="E76" s="93"/>
      <c r="F76" s="94" t="s">
        <v>105</v>
      </c>
      <c r="G76" s="87">
        <v>0.02</v>
      </c>
      <c r="H76" s="117"/>
      <c r="I76" s="25"/>
    </row>
    <row r="77" spans="2:10" ht="15" customHeight="1" x14ac:dyDescent="0.25">
      <c r="B77" s="91"/>
      <c r="C77" s="92"/>
      <c r="D77" s="92"/>
      <c r="E77" s="93"/>
      <c r="F77" s="94" t="s">
        <v>103</v>
      </c>
      <c r="G77" s="95">
        <v>120</v>
      </c>
      <c r="H77" s="117"/>
      <c r="I77" s="25"/>
    </row>
    <row r="78" spans="2:10" ht="15" customHeight="1" x14ac:dyDescent="0.25">
      <c r="B78" s="44" t="s">
        <v>50</v>
      </c>
      <c r="C78" s="17" t="s">
        <v>108</v>
      </c>
      <c r="D78" s="17"/>
      <c r="E78" s="63">
        <f>$G$50</f>
        <v>0</v>
      </c>
      <c r="F78" s="55">
        <f>G77/360*G76</f>
        <v>6.6666666666666662E-3</v>
      </c>
      <c r="G78" s="57">
        <f t="shared" si="1"/>
        <v>0</v>
      </c>
      <c r="H78" s="117"/>
      <c r="I78" s="25"/>
    </row>
    <row r="79" spans="2:10" ht="15" customHeight="1" thickBot="1" x14ac:dyDescent="0.3">
      <c r="B79" s="207" t="s">
        <v>109</v>
      </c>
      <c r="C79" s="208"/>
      <c r="D79" s="208"/>
      <c r="E79" s="208"/>
      <c r="F79" s="208"/>
      <c r="G79" s="54">
        <f>G67+G69+G72+G75+G78</f>
        <v>0</v>
      </c>
      <c r="H79" s="116"/>
      <c r="I79" s="24"/>
    </row>
    <row r="80" spans="2:10" ht="9.9499999999999993" customHeight="1" thickBot="1" x14ac:dyDescent="0.3"/>
    <row r="81" spans="2:11" ht="30" customHeight="1" x14ac:dyDescent="0.25">
      <c r="B81" s="168" t="s">
        <v>110</v>
      </c>
      <c r="C81" s="169"/>
      <c r="D81" s="169"/>
      <c r="E81" s="169"/>
      <c r="F81" s="169"/>
      <c r="G81" s="170"/>
      <c r="H81" s="114"/>
      <c r="I81" s="22"/>
    </row>
    <row r="82" spans="2:11" ht="15" customHeight="1" x14ac:dyDescent="0.25">
      <c r="B82" s="44" t="s">
        <v>27</v>
      </c>
      <c r="C82" s="212" t="s">
        <v>129</v>
      </c>
      <c r="D82" s="212"/>
      <c r="E82" s="212"/>
      <c r="F82" s="17"/>
      <c r="G82" s="57">
        <f>Uniforme!D27</f>
        <v>0</v>
      </c>
      <c r="H82" s="115"/>
      <c r="I82" s="23"/>
    </row>
    <row r="83" spans="2:11" ht="15" customHeight="1" x14ac:dyDescent="0.25">
      <c r="B83" s="44" t="s">
        <v>30</v>
      </c>
      <c r="C83" s="17" t="s">
        <v>112</v>
      </c>
      <c r="D83" s="17"/>
      <c r="E83" s="17"/>
      <c r="F83" s="17"/>
      <c r="G83" s="57">
        <f>'Equipamentos Permanentes'!H7</f>
        <v>0</v>
      </c>
      <c r="H83" s="115"/>
      <c r="I83" s="23"/>
    </row>
    <row r="84" spans="2:11" ht="15" customHeight="1" thickBot="1" x14ac:dyDescent="0.3">
      <c r="B84" s="207" t="s">
        <v>113</v>
      </c>
      <c r="C84" s="208"/>
      <c r="D84" s="208"/>
      <c r="E84" s="208"/>
      <c r="F84" s="208"/>
      <c r="G84" s="54">
        <f>IF(G24="","",SUM(G82:G83))</f>
        <v>0</v>
      </c>
      <c r="H84" s="116"/>
      <c r="I84" s="103"/>
      <c r="K84" s="103"/>
    </row>
    <row r="85" spans="2:11" ht="9.9499999999999993" customHeight="1" thickBot="1" x14ac:dyDescent="0.3">
      <c r="B85" s="20"/>
      <c r="C85" s="20"/>
      <c r="D85" s="20"/>
      <c r="E85" s="20"/>
      <c r="F85" s="20"/>
      <c r="G85" s="24"/>
      <c r="H85" s="116"/>
      <c r="I85" s="24"/>
    </row>
    <row r="86" spans="2:11" ht="15" customHeight="1" thickBot="1" x14ac:dyDescent="0.3">
      <c r="B86" s="166" t="s">
        <v>114</v>
      </c>
      <c r="C86" s="167"/>
      <c r="D86" s="167"/>
      <c r="E86" s="167"/>
      <c r="F86" s="167"/>
      <c r="G86" s="90">
        <f>G50+G64+G79+G84</f>
        <v>0</v>
      </c>
      <c r="H86" s="116"/>
      <c r="I86" s="24"/>
      <c r="J86" s="103"/>
    </row>
    <row r="87" spans="2:11" ht="9.9499999999999993" customHeight="1" thickBot="1" x14ac:dyDescent="0.3"/>
    <row r="88" spans="2:11" ht="30" customHeight="1" x14ac:dyDescent="0.25">
      <c r="B88" s="168" t="s">
        <v>115</v>
      </c>
      <c r="C88" s="169"/>
      <c r="D88" s="169"/>
      <c r="E88" s="169"/>
      <c r="F88" s="169"/>
      <c r="G88" s="170"/>
      <c r="H88" s="114"/>
      <c r="I88" s="22"/>
    </row>
    <row r="89" spans="2:11" ht="15" customHeight="1" x14ac:dyDescent="0.25">
      <c r="B89" s="96"/>
      <c r="C89" s="97"/>
      <c r="D89" s="97"/>
      <c r="E89" s="97" t="s">
        <v>58</v>
      </c>
      <c r="F89" s="97" t="s">
        <v>59</v>
      </c>
      <c r="G89" s="98" t="s">
        <v>60</v>
      </c>
      <c r="H89" s="114"/>
      <c r="I89" s="22"/>
    </row>
    <row r="90" spans="2:11" ht="15" customHeight="1" x14ac:dyDescent="0.2">
      <c r="B90" s="44" t="s">
        <v>27</v>
      </c>
      <c r="C90" s="16" t="s">
        <v>116</v>
      </c>
      <c r="D90" s="16"/>
      <c r="E90" s="100">
        <f>G86</f>
        <v>0</v>
      </c>
      <c r="F90" s="132"/>
      <c r="G90" s="57">
        <f>ROUND(E90*F90,2)</f>
        <v>0</v>
      </c>
      <c r="H90" s="117"/>
      <c r="I90" s="25"/>
    </row>
    <row r="91" spans="2:11" ht="15" customHeight="1" x14ac:dyDescent="0.2">
      <c r="B91" s="44" t="s">
        <v>30</v>
      </c>
      <c r="C91" s="16" t="s">
        <v>117</v>
      </c>
      <c r="D91" s="16"/>
      <c r="E91" s="100">
        <f>E90+G90</f>
        <v>0</v>
      </c>
      <c r="F91" s="132"/>
      <c r="G91" s="57">
        <f>ROUND(E91*F91,2)</f>
        <v>0</v>
      </c>
      <c r="H91" s="117"/>
      <c r="I91" s="25"/>
    </row>
    <row r="92" spans="2:11" ht="15" customHeight="1" x14ac:dyDescent="0.2">
      <c r="B92" s="44" t="s">
        <v>33</v>
      </c>
      <c r="C92" s="16" t="s">
        <v>118</v>
      </c>
      <c r="D92" s="16"/>
      <c r="E92" s="100">
        <f>($E$91+$G$91)/(1-SUM($F$92:$F$94))</f>
        <v>0</v>
      </c>
      <c r="F92" s="132"/>
      <c r="G92" s="57">
        <f>ROUND(E92*F92,2)</f>
        <v>0</v>
      </c>
      <c r="H92" s="117"/>
      <c r="I92" s="25"/>
    </row>
    <row r="93" spans="2:11" ht="15" customHeight="1" x14ac:dyDescent="0.2">
      <c r="B93" s="44" t="s">
        <v>35</v>
      </c>
      <c r="C93" s="17" t="s">
        <v>119</v>
      </c>
      <c r="D93" s="17"/>
      <c r="E93" s="100">
        <f>($E$91+$G$91)/(1-SUM($F$92:$F$94))</f>
        <v>0</v>
      </c>
      <c r="F93" s="132"/>
      <c r="G93" s="57">
        <f>ROUND(E93*F93,2)</f>
        <v>0</v>
      </c>
      <c r="H93" s="117"/>
      <c r="I93" s="25"/>
    </row>
    <row r="94" spans="2:11" ht="15" customHeight="1" x14ac:dyDescent="0.2">
      <c r="B94" s="44" t="s">
        <v>50</v>
      </c>
      <c r="C94" s="17" t="s">
        <v>120</v>
      </c>
      <c r="D94" s="17"/>
      <c r="E94" s="100">
        <f>($E$91+$G$91)/(1-SUM($F$92:$F$94))</f>
        <v>0</v>
      </c>
      <c r="F94" s="132"/>
      <c r="G94" s="57">
        <f>ROUND(E94*F94,2)</f>
        <v>0</v>
      </c>
      <c r="H94" s="117"/>
      <c r="I94" s="25"/>
    </row>
    <row r="95" spans="2:11" ht="15" customHeight="1" thickBot="1" x14ac:dyDescent="0.3">
      <c r="B95" s="207" t="s">
        <v>121</v>
      </c>
      <c r="C95" s="208" t="s">
        <v>121</v>
      </c>
      <c r="D95" s="208"/>
      <c r="E95" s="208"/>
      <c r="F95" s="208"/>
      <c r="G95" s="54">
        <f>SUM(G90:G94)</f>
        <v>0</v>
      </c>
      <c r="H95" s="116"/>
      <c r="I95" s="24"/>
    </row>
    <row r="96" spans="2:11" ht="9.9499999999999993" customHeight="1" x14ac:dyDescent="0.25"/>
    <row r="97" spans="2:9" ht="14.25" customHeight="1" x14ac:dyDescent="0.25">
      <c r="B97" s="210" t="s">
        <v>122</v>
      </c>
      <c r="C97" s="210"/>
      <c r="D97" s="210"/>
      <c r="E97" s="210"/>
      <c r="F97" s="210"/>
      <c r="G97" s="65">
        <f>G86+G95</f>
        <v>0</v>
      </c>
      <c r="H97" s="116"/>
      <c r="I97" s="24"/>
    </row>
    <row r="99" spans="2:9" ht="14.25" customHeight="1" x14ac:dyDescent="0.25">
      <c r="B99" s="211" t="s">
        <v>123</v>
      </c>
      <c r="C99" s="211"/>
      <c r="D99" s="211"/>
      <c r="E99" s="211"/>
      <c r="F99" s="211"/>
      <c r="G99" s="66">
        <f>G97*G11</f>
        <v>0</v>
      </c>
      <c r="H99" s="116"/>
      <c r="I99" s="24"/>
    </row>
    <row r="100" spans="2:9" ht="14.25" customHeight="1" x14ac:dyDescent="0.25">
      <c r="C100" s="19"/>
      <c r="D100" s="19"/>
      <c r="E100" s="26"/>
      <c r="F100" s="26"/>
      <c r="G100" s="27"/>
      <c r="H100" s="118"/>
      <c r="I100" s="27"/>
    </row>
    <row r="101" spans="2:9" ht="14.25" customHeight="1" x14ac:dyDescent="0.25">
      <c r="B101" s="209" t="s">
        <v>124</v>
      </c>
      <c r="C101" s="209"/>
      <c r="D101" s="209"/>
      <c r="E101" s="209"/>
      <c r="F101" s="99" t="e">
        <f>G97/G24</f>
        <v>#DIV/0!</v>
      </c>
      <c r="G101" s="67" t="e">
        <f>IF(F101&lt;=2.7,"OK","REAVALIAR")</f>
        <v>#DIV/0!</v>
      </c>
    </row>
  </sheetData>
  <sheetProtection algorithmName="SHA-512" hashValue="dH+/Zeyz4uhKTLcSOJ0imDWK+6rEk5EAgWRTapWvRCDHwhbO6z6yK0PGBT1TIxjdZr1vb7BuWdgMOIBptnei3A==" saltValue="e/2CTAkWNgGM+nRr15D26g==" spinCount="100000" sheet="1" objects="1" scenarios="1"/>
  <mergeCells count="76">
    <mergeCell ref="B99:F99"/>
    <mergeCell ref="B101:E101"/>
    <mergeCell ref="C82:E82"/>
    <mergeCell ref="B84:F84"/>
    <mergeCell ref="B86:F86"/>
    <mergeCell ref="B88:G88"/>
    <mergeCell ref="B95:F95"/>
    <mergeCell ref="B97:F97"/>
    <mergeCell ref="B81:G81"/>
    <mergeCell ref="C55:D55"/>
    <mergeCell ref="C56:D56"/>
    <mergeCell ref="C57:D57"/>
    <mergeCell ref="B58:F58"/>
    <mergeCell ref="B59:D59"/>
    <mergeCell ref="C61:D61"/>
    <mergeCell ref="C62:D62"/>
    <mergeCell ref="B63:F63"/>
    <mergeCell ref="B64:F64"/>
    <mergeCell ref="B66:G66"/>
    <mergeCell ref="B79:F79"/>
    <mergeCell ref="B53:D53"/>
    <mergeCell ref="C40:D40"/>
    <mergeCell ref="C41:D41"/>
    <mergeCell ref="B42:D42"/>
    <mergeCell ref="B43:D43"/>
    <mergeCell ref="B44:D44"/>
    <mergeCell ref="C45:D45"/>
    <mergeCell ref="C46:D46"/>
    <mergeCell ref="B47:D47"/>
    <mergeCell ref="B48:F48"/>
    <mergeCell ref="B50:F50"/>
    <mergeCell ref="B52:G52"/>
    <mergeCell ref="B30:D30"/>
    <mergeCell ref="B32:D32"/>
    <mergeCell ref="B33:D33"/>
    <mergeCell ref="C34:D34"/>
    <mergeCell ref="E34:E41"/>
    <mergeCell ref="C35:D35"/>
    <mergeCell ref="C36:D36"/>
    <mergeCell ref="C37:D37"/>
    <mergeCell ref="C38:D38"/>
    <mergeCell ref="C39:D39"/>
    <mergeCell ref="C28:D28"/>
    <mergeCell ref="E28:E29"/>
    <mergeCell ref="C29:D29"/>
    <mergeCell ref="C16:D16"/>
    <mergeCell ref="E16:G16"/>
    <mergeCell ref="C17:D17"/>
    <mergeCell ref="E17:G17"/>
    <mergeCell ref="E18:G18"/>
    <mergeCell ref="B20:G20"/>
    <mergeCell ref="B22:G22"/>
    <mergeCell ref="C23:E23"/>
    <mergeCell ref="B24:F24"/>
    <mergeCell ref="B26:G26"/>
    <mergeCell ref="B27:D27"/>
    <mergeCell ref="C15:D15"/>
    <mergeCell ref="E15:G15"/>
    <mergeCell ref="C6:E6"/>
    <mergeCell ref="F6:G6"/>
    <mergeCell ref="C7:E7"/>
    <mergeCell ref="F7:G7"/>
    <mergeCell ref="B9:G9"/>
    <mergeCell ref="B10:D10"/>
    <mergeCell ref="E10:F10"/>
    <mergeCell ref="E11:F11"/>
    <mergeCell ref="B13:D13"/>
    <mergeCell ref="E13:G13"/>
    <mergeCell ref="C14:D14"/>
    <mergeCell ref="E14:G14"/>
    <mergeCell ref="B1:G1"/>
    <mergeCell ref="B3:G3"/>
    <mergeCell ref="C4:E4"/>
    <mergeCell ref="F4:G4"/>
    <mergeCell ref="C5:E5"/>
    <mergeCell ref="F5:G5"/>
  </mergeCells>
  <dataValidations count="4">
    <dataValidation type="decimal" operator="lessThanOrEqual" allowBlank="1" showInputMessage="1" showErrorMessage="1" errorTitle="Valor inválido" error="Máximo aceito = 6%" sqref="F39">
      <formula1>0.06</formula1>
    </dataValidation>
    <dataValidation type="decimal" allowBlank="1" showInputMessage="1" showErrorMessage="1" errorTitle="Valor inválido" error="Mínimo aceito = 2%_x000a_Máximo aceito = 5%" sqref="F94">
      <formula1>0.02</formula1>
      <formula2>0.05</formula2>
    </dataValidation>
    <dataValidation operator="lessThanOrEqual" showInputMessage="1" errorTitle="Valor inválido" error="Máximo aceito = 5%" sqref="F90:F91"/>
    <dataValidation type="list" allowBlank="1" showInputMessage="1" showErrorMessage="1" sqref="E18:G18">
      <formula1>$J$3:$J$4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>
    <oddHeader>&amp;CPLANEJAMENTO DE CONTRATAÇÃO DOS SERVIÇOS DE APOIO ADMINISTRATIVO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showGridLines="0" view="pageBreakPreview" zoomScale="110" zoomScaleNormal="100" zoomScaleSheetLayoutView="110" workbookViewId="0">
      <selection activeCell="E4" sqref="E4"/>
    </sheetView>
  </sheetViews>
  <sheetFormatPr defaultRowHeight="15" x14ac:dyDescent="0.25"/>
  <cols>
    <col min="3" max="3" width="58.5703125" bestFit="1" customWidth="1"/>
    <col min="4" max="4" width="17.28515625" customWidth="1"/>
    <col min="5" max="5" width="12.140625" customWidth="1"/>
    <col min="6" max="6" width="9.28515625" bestFit="1" customWidth="1"/>
    <col min="7" max="7" width="11.140625" bestFit="1" customWidth="1"/>
    <col min="8" max="8" width="11" bestFit="1" customWidth="1"/>
  </cols>
  <sheetData>
    <row r="1" spans="2:8" ht="15.75" thickBot="1" x14ac:dyDescent="0.3"/>
    <row r="2" spans="2:8" x14ac:dyDescent="0.25">
      <c r="B2" s="215" t="s">
        <v>112</v>
      </c>
      <c r="C2" s="216"/>
      <c r="D2" s="216"/>
      <c r="E2" s="216"/>
      <c r="F2" s="216"/>
      <c r="G2" s="216"/>
      <c r="H2" s="29"/>
    </row>
    <row r="3" spans="2:8" ht="28.5" customHeight="1" x14ac:dyDescent="0.25">
      <c r="B3" s="30" t="s">
        <v>138</v>
      </c>
      <c r="C3" s="31" t="s">
        <v>139</v>
      </c>
      <c r="D3" s="31" t="s">
        <v>140</v>
      </c>
      <c r="E3" s="31" t="s">
        <v>141</v>
      </c>
      <c r="F3" s="31" t="s">
        <v>142</v>
      </c>
      <c r="G3" s="32" t="s">
        <v>143</v>
      </c>
      <c r="H3" s="33" t="s">
        <v>144</v>
      </c>
    </row>
    <row r="4" spans="2:8" x14ac:dyDescent="0.25">
      <c r="B4" s="107">
        <v>1</v>
      </c>
      <c r="C4" s="108" t="s">
        <v>145</v>
      </c>
      <c r="D4" s="108">
        <v>27502</v>
      </c>
      <c r="E4" s="136"/>
      <c r="F4" s="106">
        <f t="shared" ref="F4" si="0">E4*B4</f>
        <v>0</v>
      </c>
      <c r="G4" s="109">
        <v>12</v>
      </c>
      <c r="H4" s="105" t="str">
        <f>IF(E4="","",F4/G4)</f>
        <v/>
      </c>
    </row>
    <row r="5" spans="2:8" ht="15.75" thickBot="1" x14ac:dyDescent="0.3">
      <c r="B5" s="110"/>
      <c r="C5" s="38" t="s">
        <v>16</v>
      </c>
      <c r="D5" s="38"/>
      <c r="E5" s="38"/>
      <c r="F5" s="38"/>
      <c r="G5" s="38"/>
      <c r="H5" s="39">
        <f>SUM(H4:H4)</f>
        <v>0</v>
      </c>
    </row>
    <row r="7" spans="2:8" x14ac:dyDescent="0.25">
      <c r="E7" s="217" t="s">
        <v>4</v>
      </c>
      <c r="F7" s="217"/>
      <c r="G7" s="217"/>
      <c r="H7" s="40">
        <f>H5/308</f>
        <v>0</v>
      </c>
    </row>
    <row r="9" spans="2:8" ht="15.75" thickBot="1" x14ac:dyDescent="0.3"/>
    <row r="10" spans="2:8" x14ac:dyDescent="0.25">
      <c r="F10" s="155" t="s">
        <v>19</v>
      </c>
      <c r="G10" s="218"/>
      <c r="H10" s="156"/>
    </row>
    <row r="11" spans="2:8" x14ac:dyDescent="0.25">
      <c r="F11" s="157"/>
      <c r="G11" s="145"/>
      <c r="H11" s="158"/>
    </row>
    <row r="12" spans="2:8" ht="15.75" thickBot="1" x14ac:dyDescent="0.3">
      <c r="F12" s="146" t="s">
        <v>21</v>
      </c>
      <c r="G12" s="219"/>
      <c r="H12" s="147"/>
    </row>
  </sheetData>
  <sheetProtection algorithmName="SHA-512" hashValue="QU2XAMLohH0ZmY3cK5nDsOGECrXsit07bmqFoFL2O02O5IhZQ5YE9vePjesMOZhksl+YQ2hSuVEBSK7d2VCTzQ==" saltValue="WG5/SunLah2m3zHtqQqgzw==" spinCount="100000" sheet="1" objects="1" scenarios="1"/>
  <mergeCells count="5">
    <mergeCell ref="B2:G2"/>
    <mergeCell ref="E7:G7"/>
    <mergeCell ref="F10:H10"/>
    <mergeCell ref="F11:H11"/>
    <mergeCell ref="F12:H12"/>
  </mergeCells>
  <pageMargins left="0.511811024" right="0.511811024" top="0.78740157499999996" bottom="0.78740157499999996" header="0.31496062000000002" footer="0.31496062000000002"/>
  <pageSetup paperSize="9" scale="98" orientation="landscape" r:id="rId1"/>
  <headerFooter>
    <oddHeader xml:space="preserve">&amp;CPLANEJAMENTO DE CONTRATAÇÃO DOS SERVIÇOS DE BRIGADA DE INCÊNDIO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view="pageBreakPreview" zoomScale="110" zoomScaleNormal="100" zoomScaleSheetLayoutView="110" workbookViewId="0">
      <selection activeCell="E17" sqref="E17:E19"/>
    </sheetView>
  </sheetViews>
  <sheetFormatPr defaultRowHeight="15" x14ac:dyDescent="0.25"/>
  <cols>
    <col min="3" max="3" width="58.5703125" bestFit="1" customWidth="1"/>
    <col min="4" max="4" width="15.7109375" customWidth="1"/>
    <col min="5" max="5" width="12.140625" customWidth="1"/>
    <col min="6" max="6" width="9.28515625" bestFit="1" customWidth="1"/>
    <col min="7" max="7" width="11.140625" bestFit="1" customWidth="1"/>
    <col min="8" max="8" width="11" bestFit="1" customWidth="1"/>
  </cols>
  <sheetData>
    <row r="2" spans="2:10" ht="15.75" thickBot="1" x14ac:dyDescent="0.3"/>
    <row r="3" spans="2:10" x14ac:dyDescent="0.25">
      <c r="B3" s="215" t="s">
        <v>146</v>
      </c>
      <c r="C3" s="216"/>
      <c r="D3" s="216"/>
      <c r="E3" s="216"/>
      <c r="F3" s="216"/>
      <c r="G3" s="216"/>
      <c r="H3" s="29"/>
    </row>
    <row r="4" spans="2:10" ht="28.5" customHeight="1" x14ac:dyDescent="0.25">
      <c r="B4" s="30" t="s">
        <v>138</v>
      </c>
      <c r="C4" s="31" t="s">
        <v>147</v>
      </c>
      <c r="D4" s="31" t="s">
        <v>140</v>
      </c>
      <c r="E4" s="31" t="s">
        <v>141</v>
      </c>
      <c r="F4" s="31" t="s">
        <v>142</v>
      </c>
      <c r="G4" s="32" t="s">
        <v>143</v>
      </c>
      <c r="H4" s="33" t="s">
        <v>144</v>
      </c>
    </row>
    <row r="5" spans="2:10" ht="24" x14ac:dyDescent="0.25">
      <c r="B5" s="34">
        <v>2</v>
      </c>
      <c r="C5" s="104" t="s">
        <v>148</v>
      </c>
      <c r="D5" s="104">
        <v>600688</v>
      </c>
      <c r="E5" s="137"/>
      <c r="F5" s="35">
        <f>E5*B5</f>
        <v>0</v>
      </c>
      <c r="G5" s="36">
        <v>6</v>
      </c>
      <c r="H5" s="125" t="str">
        <f>IF(E5="","",F5/G5)</f>
        <v/>
      </c>
    </row>
    <row r="6" spans="2:10" x14ac:dyDescent="0.25">
      <c r="B6" s="34">
        <v>2</v>
      </c>
      <c r="C6" s="104" t="s">
        <v>149</v>
      </c>
      <c r="D6" s="104">
        <v>230492</v>
      </c>
      <c r="E6" s="137"/>
      <c r="F6" s="35">
        <f t="shared" ref="F6:F10" si="0">E6*B6</f>
        <v>0</v>
      </c>
      <c r="G6" s="36">
        <v>6</v>
      </c>
      <c r="H6" s="125" t="str">
        <f t="shared" ref="H6:H10" si="1">IF(E6="","",F6/G6)</f>
        <v/>
      </c>
    </row>
    <row r="7" spans="2:10" x14ac:dyDescent="0.25">
      <c r="B7" s="34">
        <v>2</v>
      </c>
      <c r="C7" s="104" t="s">
        <v>150</v>
      </c>
      <c r="D7" s="104">
        <v>485781</v>
      </c>
      <c r="E7" s="137"/>
      <c r="F7" s="35">
        <f t="shared" si="0"/>
        <v>0</v>
      </c>
      <c r="G7" s="36">
        <v>6</v>
      </c>
      <c r="H7" s="125" t="str">
        <f t="shared" si="1"/>
        <v/>
      </c>
    </row>
    <row r="8" spans="2:10" x14ac:dyDescent="0.25">
      <c r="B8" s="34">
        <v>2</v>
      </c>
      <c r="C8" s="104" t="s">
        <v>151</v>
      </c>
      <c r="D8" s="104">
        <v>614126</v>
      </c>
      <c r="E8" s="137"/>
      <c r="F8" s="35">
        <f t="shared" si="0"/>
        <v>0</v>
      </c>
      <c r="G8" s="36">
        <v>6</v>
      </c>
      <c r="H8" s="125" t="str">
        <f t="shared" si="1"/>
        <v/>
      </c>
    </row>
    <row r="9" spans="2:10" ht="15" customHeight="1" x14ac:dyDescent="0.25">
      <c r="B9" s="34">
        <v>2</v>
      </c>
      <c r="C9" s="104" t="s">
        <v>152</v>
      </c>
      <c r="D9" s="104">
        <v>318802</v>
      </c>
      <c r="E9" s="137"/>
      <c r="F9" s="35">
        <f t="shared" si="0"/>
        <v>0</v>
      </c>
      <c r="G9" s="36">
        <v>6</v>
      </c>
      <c r="H9" s="125" t="str">
        <f t="shared" si="1"/>
        <v/>
      </c>
    </row>
    <row r="10" spans="2:10" ht="15" customHeight="1" x14ac:dyDescent="0.25">
      <c r="B10" s="34">
        <v>2</v>
      </c>
      <c r="C10" s="104" t="s">
        <v>153</v>
      </c>
      <c r="D10" s="104">
        <v>278230</v>
      </c>
      <c r="E10" s="137"/>
      <c r="F10" s="35">
        <f t="shared" si="0"/>
        <v>0</v>
      </c>
      <c r="G10" s="36">
        <v>6</v>
      </c>
      <c r="H10" s="125" t="str">
        <f t="shared" si="1"/>
        <v/>
      </c>
    </row>
    <row r="11" spans="2:10" ht="15.75" customHeight="1" thickBot="1" x14ac:dyDescent="0.3">
      <c r="B11" s="37"/>
      <c r="C11" s="38" t="s">
        <v>16</v>
      </c>
      <c r="D11" s="38"/>
      <c r="E11" s="38"/>
      <c r="F11" s="38"/>
      <c r="G11" s="38"/>
      <c r="H11" s="126">
        <f>SUM(H5:H10)</f>
        <v>0</v>
      </c>
    </row>
    <row r="12" spans="2:10" x14ac:dyDescent="0.25">
      <c r="J12" s="131">
        <f>SUM(F5:F10)/6</f>
        <v>0</v>
      </c>
    </row>
    <row r="13" spans="2:10" x14ac:dyDescent="0.25">
      <c r="E13" s="217" t="s">
        <v>154</v>
      </c>
      <c r="F13" s="217"/>
      <c r="G13" s="217"/>
      <c r="H13" s="40">
        <f>H11</f>
        <v>0</v>
      </c>
    </row>
    <row r="14" spans="2:10" ht="15.75" thickBot="1" x14ac:dyDescent="0.3">
      <c r="E14" s="122"/>
      <c r="F14" s="122"/>
      <c r="G14" s="122"/>
      <c r="H14" s="123"/>
    </row>
    <row r="15" spans="2:10" x14ac:dyDescent="0.25">
      <c r="B15" s="215" t="s">
        <v>155</v>
      </c>
      <c r="C15" s="216"/>
      <c r="D15" s="216"/>
      <c r="E15" s="216"/>
      <c r="F15" s="216"/>
      <c r="G15" s="216"/>
      <c r="H15" s="29"/>
    </row>
    <row r="16" spans="2:10" ht="24" x14ac:dyDescent="0.25">
      <c r="B16" s="30" t="s">
        <v>138</v>
      </c>
      <c r="C16" s="31" t="s">
        <v>147</v>
      </c>
      <c r="D16" s="31" t="s">
        <v>140</v>
      </c>
      <c r="E16" s="31" t="s">
        <v>141</v>
      </c>
      <c r="F16" s="31" t="s">
        <v>142</v>
      </c>
      <c r="G16" s="32" t="s">
        <v>143</v>
      </c>
      <c r="H16" s="33" t="s">
        <v>144</v>
      </c>
    </row>
    <row r="17" spans="2:8" x14ac:dyDescent="0.25">
      <c r="B17" s="34">
        <v>2</v>
      </c>
      <c r="C17" s="104" t="s">
        <v>156</v>
      </c>
      <c r="D17" s="104">
        <v>446156</v>
      </c>
      <c r="E17" s="137"/>
      <c r="F17" s="35">
        <f t="shared" ref="F17:F21" si="2">E17*B17</f>
        <v>0</v>
      </c>
      <c r="G17" s="36">
        <v>6</v>
      </c>
      <c r="H17" s="125" t="str">
        <f t="shared" ref="H17:H21" si="3">IF(E17="","",F17/G17)</f>
        <v/>
      </c>
    </row>
    <row r="18" spans="2:8" x14ac:dyDescent="0.25">
      <c r="B18" s="34">
        <v>2</v>
      </c>
      <c r="C18" s="104" t="s">
        <v>157</v>
      </c>
      <c r="D18" s="104">
        <v>344378</v>
      </c>
      <c r="E18" s="137"/>
      <c r="F18" s="35">
        <f t="shared" si="2"/>
        <v>0</v>
      </c>
      <c r="G18" s="36">
        <v>6</v>
      </c>
      <c r="H18" s="125" t="str">
        <f t="shared" si="3"/>
        <v/>
      </c>
    </row>
    <row r="19" spans="2:8" x14ac:dyDescent="0.25">
      <c r="B19" s="34">
        <v>2</v>
      </c>
      <c r="C19" s="104" t="s">
        <v>158</v>
      </c>
      <c r="D19" s="104">
        <v>476855</v>
      </c>
      <c r="E19" s="137"/>
      <c r="F19" s="35">
        <f t="shared" si="2"/>
        <v>0</v>
      </c>
      <c r="G19" s="36">
        <v>6</v>
      </c>
      <c r="H19" s="125" t="str">
        <f t="shared" si="3"/>
        <v/>
      </c>
    </row>
    <row r="20" spans="2:8" x14ac:dyDescent="0.25">
      <c r="B20" s="34">
        <v>2</v>
      </c>
      <c r="C20" s="104" t="s">
        <v>159</v>
      </c>
      <c r="D20" s="104">
        <v>278230</v>
      </c>
      <c r="E20" s="137"/>
      <c r="F20" s="35">
        <f t="shared" si="2"/>
        <v>0</v>
      </c>
      <c r="G20" s="36">
        <v>6</v>
      </c>
      <c r="H20" s="125" t="str">
        <f t="shared" si="3"/>
        <v/>
      </c>
    </row>
    <row r="21" spans="2:8" x14ac:dyDescent="0.25">
      <c r="B21" s="34">
        <v>2</v>
      </c>
      <c r="C21" s="104" t="s">
        <v>160</v>
      </c>
      <c r="D21" s="104">
        <v>446155</v>
      </c>
      <c r="E21" s="137"/>
      <c r="F21" s="35">
        <f t="shared" si="2"/>
        <v>0</v>
      </c>
      <c r="G21" s="36">
        <v>6</v>
      </c>
      <c r="H21" s="125" t="str">
        <f t="shared" si="3"/>
        <v/>
      </c>
    </row>
    <row r="22" spans="2:8" ht="15.75" thickBot="1" x14ac:dyDescent="0.3">
      <c r="B22" s="37"/>
      <c r="C22" s="38" t="s">
        <v>16</v>
      </c>
      <c r="D22" s="38"/>
      <c r="E22" s="38"/>
      <c r="F22" s="38"/>
      <c r="G22" s="38"/>
      <c r="H22" s="126">
        <f>SUM(H17:H21)</f>
        <v>0</v>
      </c>
    </row>
    <row r="24" spans="2:8" x14ac:dyDescent="0.25">
      <c r="E24" s="217" t="s">
        <v>161</v>
      </c>
      <c r="F24" s="217"/>
      <c r="G24" s="217"/>
      <c r="H24" s="40">
        <f>H22</f>
        <v>0</v>
      </c>
    </row>
    <row r="25" spans="2:8" ht="15.75" thickBot="1" x14ac:dyDescent="0.3"/>
    <row r="26" spans="2:8" x14ac:dyDescent="0.25">
      <c r="F26" s="155" t="s">
        <v>19</v>
      </c>
      <c r="G26" s="218"/>
      <c r="H26" s="156"/>
    </row>
    <row r="27" spans="2:8" x14ac:dyDescent="0.25">
      <c r="C27" s="124" t="s">
        <v>162</v>
      </c>
      <c r="D27" s="124">
        <f>(H13+H24)/2</f>
        <v>0</v>
      </c>
      <c r="F27" s="157"/>
      <c r="G27" s="145"/>
      <c r="H27" s="158"/>
    </row>
    <row r="28" spans="2:8" ht="15.75" thickBot="1" x14ac:dyDescent="0.3">
      <c r="F28" s="146"/>
      <c r="G28" s="219"/>
      <c r="H28" s="147"/>
    </row>
  </sheetData>
  <sheetProtection algorithmName="SHA-512" hashValue="x2qDzXE/Yc/xFdnf2zoeJm/Q1snPHWwcnXcpa63mulmE90RdIFFuFUWgAzTUsrLWvIrGQVb0/VOixV5V0uZRuA==" saltValue="c2nnIrCpHeZ1SWYgyyZuOg==" spinCount="100000" sheet="1" objects="1" scenarios="1"/>
  <mergeCells count="7">
    <mergeCell ref="E13:G13"/>
    <mergeCell ref="F26:H26"/>
    <mergeCell ref="F27:H27"/>
    <mergeCell ref="F28:H28"/>
    <mergeCell ref="B3:G3"/>
    <mergeCell ref="B15:G15"/>
    <mergeCell ref="E24:G24"/>
  </mergeCells>
  <pageMargins left="0.511811024" right="0.511811024" top="0.78740157499999996" bottom="0.78740157499999996" header="0.31496062000000002" footer="0.31496062000000002"/>
  <pageSetup paperSize="9" scale="95" orientation="landscape" r:id="rId1"/>
  <headerFooter>
    <oddHeader xml:space="preserve">&amp;CPLANEJAMENTO DE CONTRATAÇÃO DOS SERVIÇOS DE BRIGADA DE INCÊNDIO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30379F82DB746834C05731E0D3D7D" ma:contentTypeVersion="16" ma:contentTypeDescription="Create a new document." ma:contentTypeScope="" ma:versionID="98c98391664b380b19b2fa669c6240ea">
  <xsd:schema xmlns:xsd="http://www.w3.org/2001/XMLSchema" xmlns:xs="http://www.w3.org/2001/XMLSchema" xmlns:p="http://schemas.microsoft.com/office/2006/metadata/properties" xmlns:ns2="fd4917f3-8eec-43c1-b27e-b7b81d1f424d" xmlns:ns3="1753e09e-691f-45d1-b894-e6b0d0cc0956" targetNamespace="http://schemas.microsoft.com/office/2006/metadata/properties" ma:root="true" ma:fieldsID="3d656348fec057326e9937ca4f8ed769" ns2:_="" ns3:_="">
    <xsd:import namespace="fd4917f3-8eec-43c1-b27e-b7b81d1f424d"/>
    <xsd:import namespace="1753e09e-691f-45d1-b894-e6b0d0cc09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917f3-8eec-43c1-b27e-b7b81d1f42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e0c36b-dd37-4310-bc80-357b60d80e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3e09e-691f-45d1-b894-e6b0d0cc0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4b8ae7-9109-4b93-ac94-206fd3d67ed5}" ma:internalName="TaxCatchAll" ma:showField="CatchAllData" ma:web="1753e09e-691f-45d1-b894-e6b0d0cc09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3e09e-691f-45d1-b894-e6b0d0cc0956" xsi:nil="true"/>
    <lcf76f155ced4ddcb4097134ff3c332f xmlns="fd4917f3-8eec-43c1-b27e-b7b81d1f424d">
      <Terms xmlns="http://schemas.microsoft.com/office/infopath/2007/PartnerControls"/>
    </lcf76f155ced4ddcb4097134ff3c332f>
    <SharedWithUsers xmlns="1753e09e-691f-45d1-b894-e6b0d0cc0956">
      <UserInfo>
        <DisplayName>Diego dos Santos Pereira Nunes</DisplayName>
        <AccountId>25</AccountId>
        <AccountType/>
      </UserInfo>
      <UserInfo>
        <DisplayName>Daniela Dornelas Cavalcanti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CE1D2E3-0B60-4F60-BA6F-5D54283EDE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F9081E-0F19-4484-8ADB-36BC84A7F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917f3-8eec-43c1-b27e-b7b81d1f424d"/>
    <ds:schemaRef ds:uri="1753e09e-691f-45d1-b894-e6b0d0cc0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FA257-F92D-44D0-B2BA-102D3B06F879}">
  <ds:schemaRefs>
    <ds:schemaRef ds:uri="http://purl.org/dc/elements/1.1/"/>
    <ds:schemaRef ds:uri="1753e09e-691f-45d1-b894-e6b0d0cc0956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d4917f3-8eec-43c1-b27e-b7b81d1f42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Resumo</vt:lpstr>
      <vt:lpstr>Auxiliar administrativo</vt:lpstr>
      <vt:lpstr>Recepcionista</vt:lpstr>
      <vt:lpstr>Supervisor</vt:lpstr>
      <vt:lpstr>Encarregado</vt:lpstr>
      <vt:lpstr>Téc. Secretariado</vt:lpstr>
      <vt:lpstr>Secretaria Exec.</vt:lpstr>
      <vt:lpstr>Equipamentos Permanentes</vt:lpstr>
      <vt:lpstr>Uniforme</vt:lpstr>
      <vt:lpstr>'Auxiliar administrativo'!Area_de_impressao</vt:lpstr>
      <vt:lpstr>Encarregado!Area_de_impressao</vt:lpstr>
      <vt:lpstr>Recepcionista!Area_de_impressao</vt:lpstr>
      <vt:lpstr>Resumo!Area_de_impressao</vt:lpstr>
      <vt:lpstr>'Secretaria Exec.'!Area_de_impressao</vt:lpstr>
      <vt:lpstr>Supervisor!Area_de_impressao</vt:lpstr>
      <vt:lpstr>'Téc. Secretariado'!Area_de_impressao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Ricardo Sugai de Castro Andrade</cp:lastModifiedBy>
  <cp:revision/>
  <dcterms:created xsi:type="dcterms:W3CDTF">2024-02-28T13:52:54Z</dcterms:created>
  <dcterms:modified xsi:type="dcterms:W3CDTF">2024-07-16T19:13:29Z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0x010100C5530379F82DB746834C05731E0D3D7D</vt:lpwstr>
  </property>
  <property fmtid="{D5CDD505-2E9C-101B-9397-08002B2CF9AE}" pid="3" name="MediaServiceImageTags">
    <vt:lpwstr/>
  </property>
</Properties>
</file>